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A4C5542F-AFED-4767-8E96-953CC2142C96}" xr6:coauthVersionLast="47" xr6:coauthVersionMax="47" xr10:uidLastSave="{00000000-0000-0000-0000-000000000000}"/>
  <bookViews>
    <workbookView xWindow="-120" yWindow="-120" windowWidth="29040" windowHeight="17640" tabRatio="923" firstSheet="1" activeTab="1" xr2:uid="{3CB83F28-9F1E-48C8-B3E6-C8281B90CD1E}"/>
  </bookViews>
  <sheets>
    <sheet name="Hilfswerte" sheetId="104" state="hidden" r:id="rId1"/>
    <sheet name="Vorblatt" sheetId="168" r:id="rId2"/>
    <sheet name="Inhaltsverzeichnis" sheetId="169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5" sheetId="121" r:id="rId22"/>
    <sheet name="Tabelle 9" sheetId="122" r:id="rId23"/>
    <sheet name="Tabelle 9.1" sheetId="123" r:id="rId24"/>
    <sheet name="Tabelle 10" sheetId="124" r:id="rId25"/>
    <sheet name="Tabelle 11" sheetId="125" r:id="rId26"/>
    <sheet name="Tabelle 12" sheetId="126" r:id="rId27"/>
    <sheet name="Tabelle 13" sheetId="127" r:id="rId28"/>
    <sheet name="Tabelle 14" sheetId="128" r:id="rId29"/>
    <sheet name="Tabelle 15" sheetId="129" r:id="rId30"/>
    <sheet name="Tabelle 16" sheetId="130" r:id="rId31"/>
    <sheet name="Tabelle 17" sheetId="131" r:id="rId32"/>
    <sheet name="Tabelle 17.1" sheetId="132" r:id="rId33"/>
    <sheet name="Tabelle 18" sheetId="133" r:id="rId34"/>
    <sheet name="Tabelle 19" sheetId="134" r:id="rId35"/>
    <sheet name="Tabelle 20" sheetId="135" r:id="rId36"/>
    <sheet name="Tabelle 21" sheetId="136" r:id="rId37"/>
    <sheet name="Tabelle 22" sheetId="137" r:id="rId38"/>
    <sheet name="Tabelle 23" sheetId="138" r:id="rId39"/>
    <sheet name="Tabelle 24" sheetId="139" r:id="rId40"/>
    <sheet name="Tabelle 25" sheetId="140" r:id="rId41"/>
    <sheet name="Tabelle 26" sheetId="141" r:id="rId42"/>
    <sheet name="Tabelle 27" sheetId="142" r:id="rId43"/>
    <sheet name="Tabelle 28" sheetId="143" r:id="rId44"/>
    <sheet name="Tabelle 29" sheetId="144" r:id="rId45"/>
    <sheet name="Tabelle 30" sheetId="145" r:id="rId46"/>
    <sheet name="Tabelle 31" sheetId="146" r:id="rId47"/>
    <sheet name="Tabelle 32" sheetId="147" r:id="rId48"/>
    <sheet name="Tabelle 33" sheetId="148" r:id="rId49"/>
    <sheet name="Tabelle 34" sheetId="149" r:id="rId50"/>
    <sheet name="Tabelle 35" sheetId="150" r:id="rId51"/>
    <sheet name="Tabelle 36" sheetId="151" r:id="rId52"/>
    <sheet name="Abb. 10 Geschlecht (Spinnengraf" sheetId="162" state="hidden" r:id="rId53"/>
  </sheets>
  <definedNames>
    <definedName name="_xlnm.Print_Area" localSheetId="52">'Abb. 10 Geschlecht (Spinnengraf'!$A$1:$K$33</definedName>
    <definedName name="_xlnm.Print_Area" localSheetId="4">'Tabelle 1.1'!$A$1:$E$43</definedName>
    <definedName name="_xlnm.Print_Area" localSheetId="24">'Tabelle 10'!$A$1:$I$27</definedName>
    <definedName name="_xlnm.Print_Area" localSheetId="25">'Tabelle 11'!$A$1:$AP$45</definedName>
    <definedName name="_xlnm.Print_Area" localSheetId="26">'Tabelle 12'!$A$1:$M$26</definedName>
    <definedName name="_xlnm.Print_Area" localSheetId="27">'Tabelle 13'!$A$1:$T$28</definedName>
    <definedName name="_xlnm.Print_Area" localSheetId="28">'Tabelle 14'!$A$1:$BJ$28</definedName>
    <definedName name="_xlnm.Print_Area" localSheetId="29">'Tabelle 15'!$A$1:$K$27</definedName>
    <definedName name="_xlnm.Print_Area" localSheetId="30">'Tabelle 16'!$A$1:$S$45</definedName>
    <definedName name="_xlnm.Print_Area" localSheetId="31">'Tabelle 17'!$A$1:$Z$45</definedName>
    <definedName name="_xlnm.Print_Area" localSheetId="33">'Tabelle 18'!$A$1:$Z$45</definedName>
    <definedName name="_xlnm.Print_Area" localSheetId="34">'Tabelle 19'!$A$1:$AH$45</definedName>
    <definedName name="_xlnm.Print_Area" localSheetId="5">'Tabelle 2'!$A$1:$M$45</definedName>
    <definedName name="_xlnm.Print_Area" localSheetId="6">'Tabelle 2.1'!$A$1:$I$45</definedName>
    <definedName name="_xlnm.Print_Area" localSheetId="7">'Tabelle 2.2 '!$A$1:$AK$46</definedName>
    <definedName name="_xlnm.Print_Area" localSheetId="8">'Tabelle 2.3'!$A$1:$I$45</definedName>
    <definedName name="_xlnm.Print_Area" localSheetId="9">'Tabelle 2.4'!$A$1:$I$45</definedName>
    <definedName name="_xlnm.Print_Area" localSheetId="10">'Tabelle 2.5'!$A$1:$H$45</definedName>
    <definedName name="_xlnm.Print_Area" localSheetId="35">'Tabelle 20'!$A$1:$Z$45</definedName>
    <definedName name="_xlnm.Print_Area" localSheetId="36">'Tabelle 21'!$A$1:$AC$45</definedName>
    <definedName name="_xlnm.Print_Area" localSheetId="37">'Tabelle 22'!$A$1:$M$46</definedName>
    <definedName name="_xlnm.Print_Area" localSheetId="38">'Tabelle 23'!$A$1:$D$27</definedName>
    <definedName name="_xlnm.Print_Area" localSheetId="39">'Tabelle 24'!$A$1:$M$45</definedName>
    <definedName name="_xlnm.Print_Area" localSheetId="40">'Tabelle 25'!$A$1:$D$27</definedName>
    <definedName name="_xlnm.Print_Area" localSheetId="41">'Tabelle 26'!$A$1:$D$27</definedName>
    <definedName name="_xlnm.Print_Area" localSheetId="42">'Tabelle 27'!$A$1:$D$27</definedName>
    <definedName name="_xlnm.Print_Area" localSheetId="43">'Tabelle 28'!$A$1:$AK$48</definedName>
    <definedName name="_xlnm.Print_Area" localSheetId="44">'Tabelle 29'!$A$1:$Q$28</definedName>
    <definedName name="_xlnm.Print_Area" localSheetId="11">'Tabelle 3'!$A$1:$M$45</definedName>
    <definedName name="_xlnm.Print_Area" localSheetId="45">'Tabelle 30'!$A$1:$I$27</definedName>
    <definedName name="_xlnm.Print_Area" localSheetId="46">'Tabelle 31'!$A$1:$I$26</definedName>
    <definedName name="_xlnm.Print_Area" localSheetId="47">'Tabelle 32'!$A$1:$X$34</definedName>
    <definedName name="_xlnm.Print_Area" localSheetId="48">'Tabelle 33'!$A$1:$G$34</definedName>
    <definedName name="_xlnm.Print_Area" localSheetId="51">'Tabelle 36'!$A$1:$V$34</definedName>
    <definedName name="_xlnm.Print_Area" localSheetId="12">'Tabelle 4'!$A$1:$R$47</definedName>
    <definedName name="_xlnm.Print_Area" localSheetId="13">'Tabelle 5'!$A$1:$M$45</definedName>
    <definedName name="_xlnm.Print_Area" localSheetId="14">'Tabelle 6'!$A$1:$E$43</definedName>
    <definedName name="_xlnm.Print_Area" localSheetId="15">'Tabelle 7'!$A$1:$Q$44</definedName>
    <definedName name="_xlnm.Print_Area" localSheetId="16">'Tabelle 8'!$A$1:$Z$45</definedName>
    <definedName name="_xlnm.Print_Area" localSheetId="17">'Tabelle 8.1'!$A$1:$P$46</definedName>
    <definedName name="_xlnm.Print_Area" localSheetId="18">'Tabelle 8.2'!$A$1:$Z$45</definedName>
    <definedName name="_xlnm.Print_Area" localSheetId="19">'Tabelle 8.3'!$A$1:$Z$45</definedName>
    <definedName name="_xlnm.Print_Area" localSheetId="20">'Tabelle 8.4'!$A$1:$Z$45</definedName>
    <definedName name="_xlnm.Print_Area" localSheetId="21">'Tabelle 8.5'!$A$1:$Z$45</definedName>
    <definedName name="_xlnm.Print_Area" localSheetId="22">'Tabelle 9'!$A$1:$J$112</definedName>
    <definedName name="_xlnm.Print_Area" localSheetId="23">'Tabelle 9.1'!$A$1:$M$46</definedName>
    <definedName name="_xlnm.Print_Area" localSheetId="3">Tabelle1!$A$1:$M$44</definedName>
    <definedName name="_xlnm.Print_Area" localSheetId="1">Vorblatt!$A$1:$G$26</definedName>
    <definedName name="_xlnm.Print_Titles" localSheetId="22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51" l="1"/>
  <c r="A29" i="150"/>
  <c r="A29" i="149"/>
  <c r="A29" i="148"/>
  <c r="S29" i="147"/>
  <c r="I29" i="147"/>
  <c r="A29" i="147"/>
  <c r="A21" i="146"/>
  <c r="A22" i="145"/>
  <c r="A23" i="144"/>
  <c r="A22" i="142"/>
  <c r="A22" i="141"/>
  <c r="A22" i="140"/>
  <c r="A40" i="139"/>
  <c r="A22" i="138"/>
  <c r="A41" i="137"/>
  <c r="Q40" i="136"/>
  <c r="A40" i="136"/>
  <c r="N40" i="135"/>
  <c r="A40" i="135"/>
  <c r="R40" i="134"/>
  <c r="A40" i="134"/>
  <c r="N40" i="133"/>
  <c r="A40" i="133"/>
  <c r="N40" i="131"/>
  <c r="A40" i="131"/>
  <c r="I40" i="130"/>
  <c r="A40" i="130"/>
  <c r="A22" i="129"/>
  <c r="AV23" i="128"/>
  <c r="AG23" i="128"/>
  <c r="R23" i="128"/>
  <c r="A23" i="128"/>
  <c r="A40" i="125"/>
  <c r="L23" i="127"/>
  <c r="A23" i="127"/>
  <c r="A39" i="115"/>
  <c r="A41" i="123"/>
  <c r="AD40" i="125"/>
  <c r="Q40" i="125"/>
  <c r="A107" i="122"/>
  <c r="N40" i="121"/>
  <c r="A40" i="121"/>
  <c r="N40" i="120"/>
  <c r="A40" i="120"/>
  <c r="N40" i="119"/>
  <c r="A40" i="119"/>
  <c r="N40" i="118"/>
  <c r="A40" i="118"/>
  <c r="N40" i="116"/>
  <c r="A40" i="116"/>
  <c r="A38" i="114"/>
  <c r="A40" i="113"/>
  <c r="A42" i="112"/>
  <c r="A40" i="111"/>
  <c r="A40" i="110"/>
  <c r="A40" i="109"/>
  <c r="A40" i="108"/>
  <c r="AB41" i="107"/>
  <c r="M41" i="107"/>
  <c r="A41" i="107"/>
  <c r="A40" i="106"/>
  <c r="A9" i="168" l="1"/>
  <c r="A65" i="169"/>
  <c r="A55" i="169"/>
  <c r="A25" i="169"/>
  <c r="A17" i="169"/>
  <c r="A11" i="169"/>
  <c r="A9" i="169"/>
  <c r="H39" i="162"/>
  <c r="F40" i="162"/>
  <c r="B39" i="162"/>
  <c r="A1" i="151"/>
  <c r="A66" i="169" s="1"/>
  <c r="A1" i="150"/>
  <c r="A1" i="149"/>
  <c r="A64" i="169" s="1"/>
  <c r="A1" i="148"/>
  <c r="A63" i="169" s="1"/>
  <c r="A1" i="147"/>
  <c r="A60" i="169" s="1"/>
  <c r="I40" i="162"/>
  <c r="I39" i="162"/>
  <c r="D40" i="162"/>
  <c r="B40" i="162"/>
  <c r="G40" i="162"/>
  <c r="E40" i="162"/>
  <c r="F39" i="162"/>
  <c r="D39" i="162"/>
  <c r="E39" i="162"/>
  <c r="A1" i="117"/>
  <c r="A22" i="169" s="1"/>
  <c r="A1" i="128"/>
  <c r="A33" i="169" s="1"/>
  <c r="A1" i="145"/>
  <c r="A56" i="169" s="1"/>
  <c r="T1" i="143"/>
  <c r="N1" i="135"/>
  <c r="N1" i="131"/>
  <c r="T41" i="143"/>
  <c r="L1" i="127"/>
  <c r="A1" i="127"/>
  <c r="A32" i="169" s="1"/>
  <c r="A1" i="123"/>
  <c r="A28" i="169" s="1"/>
  <c r="A1" i="126"/>
  <c r="A31" i="169" s="1"/>
  <c r="A1" i="124"/>
  <c r="A29" i="169" s="1"/>
  <c r="A1" i="122"/>
  <c r="A27" i="169" s="1"/>
  <c r="A1" i="110"/>
  <c r="A1" i="118"/>
  <c r="A23" i="169" s="1"/>
  <c r="A1" i="106"/>
  <c r="A7" i="169" s="1"/>
  <c r="A1" i="112"/>
  <c r="A16" i="169" s="1"/>
  <c r="A1" i="120"/>
  <c r="A1" i="107"/>
  <c r="M1" i="107" s="1"/>
  <c r="AB1" i="107" s="1"/>
  <c r="A1" i="111"/>
  <c r="A12" i="169" s="1"/>
  <c r="A1" i="113"/>
  <c r="A1" i="115"/>
  <c r="A13" i="169" s="1"/>
  <c r="N1" i="118"/>
  <c r="A1" i="108"/>
  <c r="A1" i="116"/>
  <c r="A21" i="169" s="1"/>
  <c r="A1" i="119"/>
  <c r="A24" i="169" s="1"/>
  <c r="A1" i="105"/>
  <c r="A6" i="169" s="1"/>
  <c r="A1" i="109"/>
  <c r="A10" i="169" s="1"/>
  <c r="N1" i="116"/>
  <c r="N1" i="119"/>
  <c r="A1" i="77"/>
  <c r="A5" i="169" s="1"/>
  <c r="A1" i="1"/>
  <c r="A4" i="169" s="1"/>
  <c r="G39" i="162"/>
  <c r="C39" i="162"/>
  <c r="C40" i="162"/>
  <c r="A40" i="117"/>
  <c r="AC41" i="143"/>
  <c r="A1" i="130"/>
  <c r="A35" i="169" s="1"/>
  <c r="A1" i="133"/>
  <c r="A40" i="169" s="1"/>
  <c r="A1" i="137"/>
  <c r="A46" i="169" s="1"/>
  <c r="A1" i="141"/>
  <c r="A50" i="169" s="1"/>
  <c r="A1" i="121"/>
  <c r="A26" i="169" s="1"/>
  <c r="A1" i="144"/>
  <c r="A1" i="140"/>
  <c r="A49" i="169" s="1"/>
  <c r="A1" i="125"/>
  <c r="A30" i="169" s="1"/>
  <c r="A39" i="1"/>
  <c r="A40" i="105"/>
  <c r="A32" i="162"/>
  <c r="A40" i="132"/>
  <c r="A1" i="129"/>
  <c r="A34" i="169" s="1"/>
  <c r="N1" i="133"/>
  <c r="A1" i="142"/>
  <c r="A51" i="169" s="1"/>
  <c r="AC1" i="143"/>
  <c r="R1" i="128"/>
  <c r="C3" i="1"/>
  <c r="AD1" i="125"/>
  <c r="A1" i="162"/>
  <c r="A38" i="77"/>
  <c r="I1" i="130"/>
  <c r="K1" i="143"/>
  <c r="R1" i="134"/>
  <c r="A1" i="131"/>
  <c r="A38" i="169" s="1"/>
  <c r="A1" i="146"/>
  <c r="A59" i="169" s="1"/>
  <c r="A1" i="132"/>
  <c r="A39" i="169" s="1"/>
  <c r="A1" i="114"/>
  <c r="A18" i="169" s="1"/>
  <c r="A41" i="143"/>
  <c r="A1" i="135"/>
  <c r="A42" i="169" s="1"/>
  <c r="A1" i="134"/>
  <c r="A41" i="169" s="1"/>
  <c r="Q1" i="136"/>
  <c r="N1" i="120"/>
  <c r="AV1" i="128"/>
  <c r="A1" i="139"/>
  <c r="A48" i="169" s="1"/>
  <c r="K41" i="143"/>
  <c r="A21" i="124"/>
  <c r="A1" i="143"/>
  <c r="A54" i="169" s="1"/>
  <c r="A1" i="136"/>
  <c r="A43" i="169" s="1"/>
  <c r="A1" i="138"/>
  <c r="A47" i="169" s="1"/>
  <c r="N1" i="121"/>
  <c r="AG1" i="128"/>
  <c r="Q1" i="125"/>
  <c r="H40" i="162"/>
  <c r="A8" i="169" l="1"/>
</calcChain>
</file>

<file path=xl/sharedStrings.xml><?xml version="1.0" encoding="utf-8"?>
<sst xmlns="http://schemas.openxmlformats.org/spreadsheetml/2006/main" count="6613" uniqueCount="528">
  <si>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</si>
  <si>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</si>
  <si>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</si>
  <si>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</si>
  <si>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</si>
  <si>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</si>
  <si>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</si>
  <si>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</si>
  <si>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</si>
  <si>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</si>
  <si>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pädagogisch-planende Tätigkeit in der VHS</t>
  </si>
  <si>
    <t>davon andere Tätigkeit beim Träger (Personalunion)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</si>
  <si>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</si>
  <si>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</si>
  <si>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</si>
  <si>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</si>
  <si>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</si>
  <si>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</si>
  <si>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</si>
  <si>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</si>
  <si>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</si>
  <si>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</si>
  <si>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</si>
  <si>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</si>
  <si>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</si>
  <si>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</si>
  <si>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VHS als Amt oder Teil eines Amts in kommunale Verwaltung eingegliedert</t>
  </si>
  <si>
    <t>VHS als Einrichtung mit eigener Rechtsperson nur mittelbarer Teil der Verwaltung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</si>
  <si>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</si>
  <si>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</si>
  <si>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</si>
  <si>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</si>
  <si>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</si>
  <si>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</si>
  <si>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</si>
  <si>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</si>
  <si>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</si>
  <si>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</si>
  <si>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</si>
  <si>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</si>
  <si>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</si>
  <si>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</si>
  <si>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</si>
  <si>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</si>
  <si>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</si>
  <si>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</si>
  <si>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</si>
  <si>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</si>
  <si>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</si>
  <si>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</si>
  <si>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</si>
  <si>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</si>
  <si>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</si>
  <si>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</si>
  <si>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</si>
  <si>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</si>
  <si>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VHS in Trägerschaft einer kommunalen Gebietskörperschaft oder eines Stadtstaats insgesamt</t>
  </si>
  <si>
    <t>Auftrags- und Vertragsmaßnahmen</t>
  </si>
  <si>
    <t>Kurse mit digitalen Lernangeboten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</si>
  <si>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</si>
  <si>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</si>
  <si>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</si>
  <si>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</si>
  <si>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</si>
  <si>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Stellen (Vollzeitäquivalente)</t>
  </si>
  <si>
    <t>davon hauptberufliche VHS-Leitung</t>
  </si>
  <si>
    <t>davon hauptberuf-liches pädagogisches Personal</t>
  </si>
  <si>
    <t>davon sonstiges hauptberufliches Personal</t>
  </si>
  <si>
    <t>davon vorwiegend planende hauptberufliche pädagogische Mitarbeitende</t>
  </si>
  <si>
    <t>davon vorwiegend lehrende hauptberufliche pädagogische Mitarbeitende</t>
  </si>
  <si>
    <t>davon Programmassistenzen</t>
  </si>
  <si>
    <t>davon Weiterbildungslehrende</t>
  </si>
  <si>
    <t>davon Sozialpädagog/inn/en</t>
  </si>
  <si>
    <t>davon Bildungsberatende</t>
  </si>
  <si>
    <t>davon nebenberufliche/ ehrenamtliche Leiter/innen von VHS</t>
  </si>
  <si>
    <t>davon ehrenamtliche Leitungen von Kursen/Lehrgängen</t>
  </si>
  <si>
    <t xml:space="preserve"> Beschäftigungsverhältnisse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</si>
  <si>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</si>
  <si>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</si>
  <si>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</si>
  <si>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</si>
  <si>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</si>
  <si>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</si>
  <si>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</si>
  <si>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</si>
  <si>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</si>
  <si>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</si>
  <si>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</si>
  <si>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</si>
  <si>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</si>
  <si>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</si>
  <si>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</si>
  <si>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</si>
  <si>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</si>
  <si>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</si>
  <si>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VHS als Einrichtung ein gesonderter Teil der Verwaltung</t>
  </si>
  <si>
    <t>davon Leitungstätigkeit</t>
  </si>
  <si>
    <t>davon sonstiges ehrenamtliches Personal</t>
  </si>
  <si>
    <t>Einnahmen und Zuschüsse insgesamt (1.000 Euro)</t>
  </si>
  <si>
    <t>davon ehrenamt-lich geleitet</t>
  </si>
  <si>
    <t>davon hauptberufliches Verwaltungspersonal</t>
  </si>
  <si>
    <t>davon hauptberufliches Wirtschaftspersonal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</si>
  <si>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</si>
  <si>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</si>
  <si>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</si>
  <si>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</si>
  <si>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</si>
  <si>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</si>
  <si>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VHS in Stadt-staat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</si>
  <si>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</si>
  <si>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</si>
  <si>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</si>
  <si>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</si>
  <si>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</si>
  <si>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</si>
  <si>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</si>
  <si>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</si>
  <si>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</si>
  <si>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</si>
  <si>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</si>
  <si>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</si>
  <si>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</si>
  <si>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</si>
  <si>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</si>
  <si>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</si>
  <si>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</si>
  <si>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</si>
  <si>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</si>
  <si>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</si>
  <si>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</si>
  <si>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</si>
  <si>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</si>
  <si>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</si>
  <si>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</si>
  <si>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</si>
  <si>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</si>
  <si>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</si>
  <si>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</si>
  <si>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</si>
  <si>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</si>
  <si>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</si>
  <si>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</si>
  <si>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</si>
  <si>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</si>
  <si>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</si>
  <si>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</si>
  <si>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</si>
  <si>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</si>
  <si>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</si>
  <si>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</si>
  <si>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</si>
  <si>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</si>
  <si>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</si>
  <si>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</si>
  <si>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</si>
  <si>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</si>
  <si>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</si>
  <si>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</si>
  <si>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</si>
  <si>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</si>
  <si>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</si>
  <si>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</si>
  <si>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</si>
  <si>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</si>
  <si>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</si>
  <si>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</si>
  <si>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</si>
  <si>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</si>
  <si>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</si>
  <si>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</si>
  <si>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</si>
  <si>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</si>
  <si>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</si>
  <si>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</si>
  <si>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</si>
  <si>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</si>
  <si>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</si>
  <si>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</si>
  <si>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</si>
  <si>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</si>
  <si>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</si>
  <si>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</si>
  <si>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</si>
  <si>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</si>
  <si>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</si>
  <si>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</si>
  <si>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</si>
  <si>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</si>
  <si>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</si>
  <si>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</si>
  <si>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</si>
  <si>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</si>
  <si>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</si>
  <si>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</si>
  <si>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</si>
  <si>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</si>
  <si>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</si>
  <si>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</si>
  <si>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</si>
  <si>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</si>
  <si>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</si>
  <si>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</si>
  <si>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</si>
  <si>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</si>
  <si>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</si>
  <si>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</si>
  <si>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</si>
  <si>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</si>
  <si>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</si>
  <si>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</si>
  <si>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</si>
  <si>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</si>
  <si>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</si>
  <si>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</si>
  <si>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</si>
  <si>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</si>
  <si>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</si>
  <si>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</si>
  <si>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</si>
  <si>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</si>
  <si>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</si>
  <si>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</si>
  <si>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</si>
  <si>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</si>
  <si>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</si>
  <si>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</si>
  <si>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</si>
  <si>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</si>
  <si>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</si>
  <si>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</si>
  <si>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</si>
  <si>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</si>
  <si>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</si>
  <si>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</si>
  <si>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</si>
  <si>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</si>
  <si>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</si>
  <si>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</si>
  <si>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</si>
  <si>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</si>
  <si>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</si>
  <si>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</si>
  <si>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</si>
  <si>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</si>
  <si>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</si>
  <si>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</si>
  <si>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</si>
  <si>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</si>
  <si>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</si>
  <si>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</si>
  <si>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</si>
  <si>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</si>
  <si>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</si>
  <si>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</si>
  <si>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</si>
  <si>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</si>
  <si>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</si>
  <si>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</si>
  <si>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</si>
  <si>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</si>
  <si>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</si>
  <si>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</si>
  <si>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</si>
  <si>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</si>
  <si>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</si>
  <si>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</si>
  <si>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</si>
  <si>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</si>
  <si>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</si>
  <si>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</si>
  <si>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</si>
  <si>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</si>
  <si>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</si>
  <si>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</si>
  <si>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Alphabetisierungskurse insgesamt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</si>
  <si>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</si>
  <si>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</si>
  <si>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</si>
  <si>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</si>
  <si>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</si>
  <si>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</si>
  <si>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</si>
  <si>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</si>
  <si>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</si>
  <si>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</si>
  <si>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</si>
  <si>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</si>
  <si>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</si>
  <si>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andere/r/n VHS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</si>
  <si>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</si>
  <si>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</si>
  <si>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</si>
  <si>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</si>
  <si>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</si>
  <si>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</si>
  <si>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</si>
  <si>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</si>
  <si>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</si>
  <si>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</si>
  <si>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</si>
  <si>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</si>
  <si>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Nach Geschlecht differenzierte Belegungen insgesamt</t>
  </si>
  <si>
    <t>Anteile von Frauen und Männern in Programmbereichen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</si>
  <si>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</si>
  <si>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</si>
  <si>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</si>
  <si>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</si>
  <si>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</si>
  <si>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</si>
  <si>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</si>
  <si>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</si>
  <si>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</si>
  <si>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</si>
  <si>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</si>
  <si>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</si>
  <si>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</si>
  <si>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</si>
  <si>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Nach Alter und Geschlecht differenzierte Belegungen insgesamt</t>
  </si>
  <si>
    <t>Geschlecht</t>
  </si>
  <si>
    <t>davon schulische Prüfungen</t>
  </si>
  <si>
    <t>davon nicht-schulische Prüfungen</t>
  </si>
  <si>
    <t>Haupt- schulab- schluss</t>
  </si>
  <si>
    <t>Einbürger-ungstest</t>
  </si>
  <si>
    <t>Deutsch-test für Zuwander-er (BAMF-Prüfung)</t>
  </si>
  <si>
    <t>Einzelveranstaltungen insgesamt</t>
  </si>
  <si>
    <t>Einzel-veranstal-tungen</t>
  </si>
  <si>
    <t>Unter-richts-stunden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</si>
  <si>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</si>
  <si>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</si>
  <si>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</si>
  <si>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</si>
  <si>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</si>
  <si>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</si>
  <si>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</si>
  <si>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</si>
  <si>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Kurseinstufungs-beratung</t>
  </si>
  <si>
    <t>Integrations-kursberatung</t>
  </si>
  <si>
    <t>Bildungs- und Lern-beratung</t>
  </si>
  <si>
    <t>Beratungs-stunden (45 Min)</t>
  </si>
  <si>
    <t>Beratene</t>
  </si>
  <si>
    <t>Maßnahmen zur Vermittlung in Arbeit</t>
  </si>
  <si>
    <t>Beratungs-stunden</t>
  </si>
  <si>
    <t>Sozialpädagogische Betreuung von Weiterbildungs-teilnehmer/innen/n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</si>
  <si>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</si>
  <si>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</si>
  <si>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</si>
  <si>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</si>
  <si>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</si>
  <si>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</si>
  <si>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Einzel- veran- stal- tungen</t>
  </si>
  <si>
    <t>Finanzierung</t>
  </si>
  <si>
    <t>Angebot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</si>
  <si>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</si>
  <si>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</si>
  <si>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</si>
  <si>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</si>
  <si>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</si>
  <si>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</si>
  <si>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Finanzierung (absolut)</t>
  </si>
  <si>
    <t>Finanzierung (Anteile)</t>
  </si>
  <si>
    <t>Jahr</t>
  </si>
  <si>
    <t>Einnahmen und 
 Zuschüsse in 1000 EUR</t>
  </si>
  <si>
    <t xml:space="preserve">
Einnah-
men aus Auftrags-/ Projektmitteln</t>
  </si>
  <si>
    <t>darunter Ausgaben für hauptberufliches Personal</t>
  </si>
  <si>
    <t>davon von
Ländern</t>
  </si>
  <si>
    <t>von
Kommunen</t>
  </si>
  <si>
    <t>von
Ländern</t>
  </si>
  <si>
    <t>Personal</t>
  </si>
  <si>
    <t>Neben- oder freiberufliches und ehrenamtliches Personal (Beschäftigungsverhältnisse)</t>
  </si>
  <si>
    <t>VHS-Leitung</t>
  </si>
  <si>
    <t>Hauptberufliches pädagogisches Personal</t>
  </si>
  <si>
    <t>Neben-/ frei-berufliche/ ehrenamtliche Leitungen von Kursen/ Lehrgängen</t>
  </si>
  <si>
    <t>Weiterbildungsveranstaltungen</t>
  </si>
  <si>
    <t>Weitere Leistungen</t>
  </si>
  <si>
    <t>Einzelveranstaltungen</t>
  </si>
  <si>
    <t>Studienfahrten und Studienreisen</t>
  </si>
  <si>
    <t>Veranstaltungen für 
Weiterbildungspersonal</t>
  </si>
  <si>
    <t xml:space="preserve">Beratung </t>
  </si>
  <si>
    <t>Betreuung</t>
  </si>
  <si>
    <t>Unterstützung bei der Vermittlung in Arbeit</t>
  </si>
  <si>
    <t>Kurse (Anteile)</t>
  </si>
  <si>
    <t>davon Programmbereiche</t>
  </si>
  <si>
    <t>Qualifikationen für das Arbeitsleben - IT - Organisation/Management</t>
  </si>
  <si>
    <t>Anteil Kurse</t>
  </si>
  <si>
    <t>Anteil Belegungen</t>
  </si>
  <si>
    <t>Kurse (Anteile) nach Kursmerkmalen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</si>
  <si>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</si>
  <si>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</si>
  <si>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</si>
  <si>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</si>
  <si>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</si>
  <si>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</si>
  <si>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</si>
  <si>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</si>
  <si>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Abendkurs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</si>
  <si>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</si>
  <si>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</si>
  <si>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</si>
  <si>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</si>
  <si>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</si>
  <si>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</si>
  <si>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</si>
  <si>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</si>
  <si>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</si>
  <si>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</si>
  <si>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</si>
  <si>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</si>
  <si>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Einzel- veran-staltungen</t>
  </si>
  <si>
    <t>Bele-gungen/ Kurs</t>
  </si>
  <si>
    <t>Lern-förderung</t>
  </si>
  <si>
    <t>Anteil Bele-gungen</t>
  </si>
  <si>
    <t>Anteil Unterrichts-stunden</t>
  </si>
  <si>
    <t xml:space="preserve">Insgesamt </t>
  </si>
  <si>
    <r>
      <t xml:space="preserve">Insgesamt </t>
    </r>
    <r>
      <rPr>
        <b/>
        <vertAlign val="superscript"/>
        <sz val="10"/>
        <rFont val="Arial"/>
        <family val="2"/>
      </rPr>
      <t>a</t>
    </r>
  </si>
  <si>
    <r>
      <t xml:space="preserve">Programmbereiche </t>
    </r>
    <r>
      <rPr>
        <b/>
        <vertAlign val="superscript"/>
        <sz val="9"/>
        <rFont val="Arial"/>
        <family val="2"/>
      </rPr>
      <t>b</t>
    </r>
  </si>
  <si>
    <t>Kompetenz- und Potenzialanalysen</t>
  </si>
  <si>
    <t>darunter Ausgaben für nebenberufliche/freiberufliche/ ehrenamtliche Mitarbeitende</t>
  </si>
  <si>
    <t>Hauptberufliches Verwaltungs-personal</t>
  </si>
  <si>
    <t>Sonstiges neben-/ freiberufliches/ ehrenamtliches
Personal</t>
  </si>
  <si>
    <t>n.e.</t>
  </si>
  <si>
    <t>Summe</t>
  </si>
  <si>
    <t>Prozentangaben</t>
  </si>
  <si>
    <t>Qualifikationen für das Arbeitsleben - IT - Organisation/ Management</t>
  </si>
  <si>
    <t>Fachhochschulreife/ Fachoberschulabschluss</t>
  </si>
  <si>
    <t>Abitur/ allgemeine Hochschulreife</t>
  </si>
  <si>
    <t>Hochschulzugang ohne Abitur</t>
  </si>
  <si>
    <t>Hilfstabelle Abb. 10</t>
  </si>
  <si>
    <t>davon Vortragende in Einzelveranstaltungen und sonstiges neben-/ freiberufliches Personal</t>
  </si>
  <si>
    <t xml:space="preserve">davon neben-/ freiberufliche Leitungen von Kursen/Lehrgängen 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</si>
  <si>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</si>
  <si>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</si>
  <si>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</si>
  <si>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</si>
  <si>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</si>
  <si>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</si>
  <si>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</si>
  <si>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</si>
  <si>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</si>
  <si>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</si>
  <si>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</si>
  <si>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</si>
  <si>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</si>
  <si>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</si>
  <si>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</si>
  <si>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</si>
  <si>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Arbeitslose/ Arbeitsuchende</t>
  </si>
  <si>
    <t>landes- einheit- liche VHS- Prüfungen</t>
  </si>
  <si>
    <t>sonstige externe Institutionen (ohne Sprach-prüfungen)</t>
  </si>
  <si>
    <t>Sprach-prüfungen externer Anbieter</t>
  </si>
  <si>
    <t>Betreuung von Kindern von Weiterbildungsteilnehmer
/inne/n</t>
  </si>
  <si>
    <t>pädagogische Betreuungsstunden</t>
  </si>
  <si>
    <t>Studien- fahrten/
-reisen</t>
  </si>
  <si>
    <t xml:space="preserve">
Teilnah-
meentgelte/
-gebühren</t>
  </si>
  <si>
    <t>Einnahmen und 
 Zuschüsse in 1.000 EUR</t>
  </si>
  <si>
    <t>Ausgaben in 1.000 Euro</t>
  </si>
  <si>
    <t>Sonstiges hauptberufliches Personal und Wirtschafts-personal</t>
  </si>
  <si>
    <t>Kompetenz-
 und Potential-analysen</t>
  </si>
  <si>
    <t>Hauptberufliches Personal (Stellen - Vollzeitäquivalente zum Stichtag 31.12. des Berichtsjahres)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</si>
  <si>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</si>
  <si>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</si>
  <si>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</si>
  <si>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</si>
  <si>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</si>
  <si>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…darunter Auftrags- / Vertragsmaßnahmen</t>
  </si>
  <si>
    <t>…darunter berufsbezogen</t>
  </si>
  <si>
    <t>...darunter mit digitalen Lernangeboten</t>
  </si>
  <si>
    <t>…darunter abschlussbezogen</t>
  </si>
  <si>
    <t>…darunter Kurse zur Alphabetisierung</t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</si>
  <si>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</si>
  <si>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</si>
  <si>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</si>
  <si>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</si>
  <si>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</si>
  <si>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Angaben in Prozent; Abweichungen durch Rundungsdifferenzen möglich.</t>
  </si>
  <si>
    <t>Prüfungen (inkl. telc)</t>
  </si>
  <si>
    <t>Unter-richts-stunden / Kurs</t>
  </si>
  <si>
    <t>Sozialpädagogische Beratung</t>
  </si>
  <si>
    <t>Industrie- u. Handels-kammer/ Hand- werks- kammer/ Berufs- verbände</t>
  </si>
  <si>
    <r>
      <t xml:space="preserve">Insgesamt </t>
    </r>
    <r>
      <rPr>
        <vertAlign val="superscript"/>
        <sz val="9"/>
        <rFont val="Arial"/>
        <family val="2"/>
      </rPr>
      <t>a</t>
    </r>
  </si>
  <si>
    <t>sonst. VHS-Prüfungen</t>
  </si>
  <si>
    <t>Zertifikate der telc</t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</si>
  <si>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</si>
  <si>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davon von
Kommunen/
Kreisen</t>
  </si>
  <si>
    <t>davon (Fachgebiete)</t>
  </si>
  <si>
    <t>haupt-berufliches Personal (ohne Wirtschafts-personal)</t>
  </si>
  <si>
    <t>alle sonstigen Ausgaben</t>
  </si>
  <si>
    <t>berufsbezogene Kurse</t>
  </si>
  <si>
    <t>abschlussbezogene Kurse</t>
  </si>
  <si>
    <t>Sonstige Schulabschlüsse</t>
  </si>
  <si>
    <t>andere 
Adressaten-
gruppen</t>
  </si>
  <si>
    <t>berufsbezogene Einzelveranstaltungen</t>
  </si>
  <si>
    <t>davon nicht programmbereichsbezogene oder programmbereichsüber-greifende Veranstaltungen</t>
  </si>
  <si>
    <t>davon Veranstaltungen mit Bezug auf Tätigkeit für (Programmbereiche)</t>
  </si>
  <si>
    <t>darunter gesetzlich gefordert bzw. gefördert</t>
  </si>
  <si>
    <t xml:space="preserve">
Öffentliche Zuschüsse</t>
  </si>
  <si>
    <t xml:space="preserve">
Sonstige 
Einnah-
men</t>
  </si>
  <si>
    <t>Digitale
Lern-
infra-struktur</t>
  </si>
  <si>
    <t>Päda-gogische Betreuungs- stunden</t>
  </si>
  <si>
    <t>Beratungs-stunden (ohne Kursein-stufungs-beratungen)</t>
  </si>
  <si>
    <t>Allgemeine Betreuungsleistungen für Kinder; Bildung und Betreuung an Schulen</t>
  </si>
  <si>
    <t>Berichtsjahr</t>
  </si>
  <si>
    <t>-</t>
  </si>
  <si>
    <t/>
  </si>
  <si>
    <t>Tabellen zur</t>
  </si>
  <si>
    <t>Volkshochschul-Statistik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</si>
  <si>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</si>
  <si>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 xml:space="preserve">http://dx.doi.org/10.4232/1.14582 </t>
  </si>
  <si>
    <t>Informationen zu Änderungen/Korrekturen in den genutzten</t>
  </si>
  <si>
    <t xml:space="preserve">Basisdaten (Version 2.0.0) finden Sie </t>
  </si>
  <si>
    <t>hier.</t>
  </si>
  <si>
    <t>Veröffentlichung 2.0.0</t>
  </si>
  <si>
    <t>Verzeichnis der Tabellen</t>
  </si>
  <si>
    <t>Institutionelle Merkmale</t>
  </si>
  <si>
    <t>Kurse/Lehrgänge</t>
  </si>
  <si>
    <t>Weitere Veranstaltungsarten</t>
  </si>
  <si>
    <t>Gesamtübersicht und Strukturdaten</t>
  </si>
  <si>
    <t>Veränderungen zum Vorjahr</t>
  </si>
  <si>
    <t>Zeitreihen ab Revision der Statistik</t>
  </si>
  <si>
    <t>Datengrundlage: Deutsches Institut für Erwachsenenbildung DIE (2025). „Basisdaten Volkshochschul-Statistik (seit 2018)“</t>
  </si>
  <si>
    <t xml:space="preserve">(ZA6276; Version 2.0.0) [Data set]. GESIS, Köln. </t>
  </si>
  <si>
    <t>Die Tabellen stehen unter der Lizenz CC BY-SA DEED 4.0.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</si>
  <si>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</si>
  <si>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</si>
  <si>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t>Vergütungen/ Aufwands-entschä-digungen für nebenberuf-liche/ ehrenamtliche vhs-Mitarbeitende</t>
  </si>
  <si>
    <t>Anmerkungen. Datengrundlage: Volkshochschul-Statistik ; Basis: 852 VHS.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</si>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</sst>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i/>
      <sz val="9"/>
      <name val="Arial"/>
      <family val="2"/>
    </font>
    <font>
      <b/>
      <sz val="36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b/>
      <sz val="26"/>
      <name val="Arial Narrow"/>
      <family val="2"/>
    </font>
    <font>
      <b/>
      <sz val="10"/>
      <name val="Arial Narrow"/>
      <family val="2"/>
    </font>
    <font>
      <b/>
      <sz val="36"/>
      <name val="Arial Narrow"/>
      <family val="2"/>
    </font>
    <font>
      <sz val="2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sz val="11"/>
      <name val="Aptos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0" fontId="1" fillId="0" borderId="0"/>
    <xf numFmtId="0" fontId="31" fillId="0" borderId="0"/>
  </cellStyleXfs>
  <cellXfs count="1197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/>
    </xf>
    <xf numFmtId="166" fontId="3" fillId="0" borderId="10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0" fontId="1" fillId="0" borderId="11" xfId="7" applyBorder="1" applyAlignment="1">
      <alignment horizontal="center"/>
    </xf>
    <xf numFmtId="0" fontId="2" fillId="0" borderId="7" xfId="7" applyFont="1" applyBorder="1" applyAlignment="1">
      <alignment horizontal="center" vertical="top" wrapText="1"/>
    </xf>
    <xf numFmtId="0" fontId="1" fillId="0" borderId="11" xfId="7" applyBorder="1"/>
    <xf numFmtId="0" fontId="2" fillId="0" borderId="11" xfId="7" applyFont="1" applyBorder="1" applyAlignment="1">
      <alignment horizontal="center"/>
    </xf>
    <xf numFmtId="0" fontId="2" fillId="0" borderId="8" xfId="7" applyFont="1" applyBorder="1" applyAlignment="1">
      <alignment horizontal="center" vertical="top" wrapText="1"/>
    </xf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12" xfId="7" applyNumberFormat="1" applyFont="1" applyBorder="1" applyAlignment="1">
      <alignment horizontal="right"/>
    </xf>
    <xf numFmtId="166" fontId="3" fillId="0" borderId="13" xfId="7" applyNumberFormat="1" applyFont="1" applyBorder="1" applyAlignment="1">
      <alignment horizontal="right"/>
    </xf>
    <xf numFmtId="0" fontId="8" fillId="0" borderId="0" xfId="7" applyFont="1"/>
    <xf numFmtId="0" fontId="11" fillId="0" borderId="0" xfId="7" applyFont="1"/>
    <xf numFmtId="166" fontId="3" fillId="0" borderId="14" xfId="7" applyNumberFormat="1" applyFont="1" applyBorder="1" applyAlignment="1">
      <alignment horizontal="right"/>
    </xf>
    <xf numFmtId="166" fontId="3" fillId="0" borderId="15" xfId="7" applyNumberFormat="1" applyFont="1" applyBorder="1" applyAlignment="1">
      <alignment horizontal="right"/>
    </xf>
    <xf numFmtId="0" fontId="1" fillId="0" borderId="3" xfId="7" applyBorder="1"/>
    <xf numFmtId="0" fontId="1" fillId="0" borderId="16" xfId="7" applyBorder="1"/>
    <xf numFmtId="0" fontId="1" fillId="0" borderId="17" xfId="7" applyBorder="1" applyAlignment="1">
      <alignment horizontal="center"/>
    </xf>
    <xf numFmtId="0" fontId="2" fillId="0" borderId="18" xfId="7" applyFont="1" applyBorder="1" applyAlignment="1">
      <alignment horizontal="center" vertical="top" wrapText="1"/>
    </xf>
    <xf numFmtId="0" fontId="1" fillId="0" borderId="0" xfId="7" applyAlignment="1">
      <alignment horizontal="center"/>
    </xf>
    <xf numFmtId="0" fontId="7" fillId="0" borderId="13" xfId="7" applyFont="1" applyBorder="1" applyAlignment="1">
      <alignment vertical="top"/>
    </xf>
    <xf numFmtId="0" fontId="7" fillId="0" borderId="19" xfId="7" applyFont="1" applyBorder="1" applyAlignment="1">
      <alignment vertical="top"/>
    </xf>
    <xf numFmtId="0" fontId="2" fillId="0" borderId="20" xfId="7" applyFont="1" applyBorder="1" applyAlignment="1">
      <alignment horizontal="center" vertical="top" wrapText="1"/>
    </xf>
    <xf numFmtId="0" fontId="2" fillId="0" borderId="11" xfId="7" applyFont="1" applyBorder="1"/>
    <xf numFmtId="0" fontId="5" fillId="0" borderId="3" xfId="7" applyFont="1" applyBorder="1" applyAlignment="1">
      <alignment vertical="top"/>
    </xf>
    <xf numFmtId="0" fontId="5" fillId="0" borderId="21" xfId="7" applyFont="1" applyBorder="1" applyAlignment="1">
      <alignment vertical="top"/>
    </xf>
    <xf numFmtId="0" fontId="5" fillId="0" borderId="11" xfId="7" applyFont="1" applyBorder="1" applyAlignment="1">
      <alignment vertical="top"/>
    </xf>
    <xf numFmtId="0" fontId="5" fillId="0" borderId="11" xfId="7" applyFont="1" applyBorder="1" applyAlignment="1">
      <alignment horizontal="center" vertical="top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0" fontId="5" fillId="0" borderId="9" xfId="7" applyFont="1" applyBorder="1" applyAlignment="1">
      <alignment horizontal="left" vertical="center"/>
    </xf>
    <xf numFmtId="0" fontId="2" fillId="0" borderId="22" xfId="7" applyFont="1" applyBorder="1" applyAlignment="1">
      <alignment horizontal="center" vertical="top" wrapText="1"/>
    </xf>
    <xf numFmtId="0" fontId="9" fillId="0" borderId="23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0" fontId="4" fillId="0" borderId="3" xfId="7" applyFont="1" applyBorder="1" applyAlignment="1">
      <alignment horizontal="center" vertical="top" wrapText="1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25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0" fontId="4" fillId="0" borderId="26" xfId="7" applyFont="1" applyBorder="1" applyAlignment="1">
      <alignment horizontal="center" vertical="top" wrapText="1"/>
    </xf>
    <xf numFmtId="166" fontId="3" fillId="0" borderId="27" xfId="7" applyNumberFormat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4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" fillId="0" borderId="2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0" fontId="9" fillId="0" borderId="7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30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32" xfId="0" applyNumberFormat="1" applyFont="1" applyBorder="1" applyAlignment="1">
      <alignment horizontal="right" vertical="center" wrapText="1"/>
    </xf>
    <xf numFmtId="166" fontId="3" fillId="0" borderId="33" xfId="0" applyNumberFormat="1" applyFont="1" applyBorder="1" applyAlignment="1">
      <alignment horizontal="right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3" fontId="9" fillId="0" borderId="3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16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2" fillId="0" borderId="3" xfId="7" applyFont="1" applyBorder="1" applyAlignment="1">
      <alignment horizontal="center" vertical="top" wrapText="1"/>
    </xf>
    <xf numFmtId="0" fontId="2" fillId="0" borderId="34" xfId="7" applyFont="1" applyBorder="1" applyAlignment="1">
      <alignment horizontal="center" vertical="top" wrapText="1"/>
    </xf>
    <xf numFmtId="0" fontId="2" fillId="0" borderId="0" xfId="7" applyFont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37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3" fontId="5" fillId="0" borderId="38" xfId="7" applyNumberFormat="1" applyFont="1" applyBorder="1" applyAlignment="1">
      <alignment horizontal="left" vertical="center" wrapText="1"/>
    </xf>
    <xf numFmtId="0" fontId="2" fillId="0" borderId="28" xfId="7" applyFont="1" applyBorder="1" applyAlignment="1">
      <alignment horizontal="center" vertical="top" wrapText="1"/>
    </xf>
    <xf numFmtId="0" fontId="5" fillId="0" borderId="34" xfId="7" applyFont="1" applyBorder="1" applyAlignment="1">
      <alignment horizontal="center" vertical="center" wrapText="1"/>
    </xf>
    <xf numFmtId="0" fontId="1" fillId="0" borderId="39" xfId="7" applyBorder="1" applyAlignment="1">
      <alignment wrapText="1"/>
    </xf>
    <xf numFmtId="0" fontId="2" fillId="0" borderId="40" xfId="7" applyFont="1" applyBorder="1" applyAlignment="1">
      <alignment horizontal="center" vertical="top" wrapText="1"/>
    </xf>
    <xf numFmtId="3" fontId="5" fillId="0" borderId="41" xfId="0" applyNumberFormat="1" applyFont="1" applyBorder="1" applyAlignment="1">
      <alignment horizontal="left" vertical="center" wrapText="1"/>
    </xf>
    <xf numFmtId="3" fontId="2" fillId="0" borderId="42" xfId="6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/>
    </xf>
    <xf numFmtId="3" fontId="2" fillId="0" borderId="7" xfId="6" applyNumberFormat="1" applyFont="1" applyBorder="1" applyAlignment="1">
      <alignment horizontal="center" vertical="center" wrapText="1"/>
    </xf>
    <xf numFmtId="3" fontId="2" fillId="0" borderId="8" xfId="6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2" fillId="0" borderId="0" xfId="0" applyNumberFormat="1" applyFont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5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16" xfId="1" applyNumberFormat="1" applyFont="1" applyBorder="1" applyAlignment="1">
      <alignment horizontal="right" vertical="center"/>
    </xf>
    <xf numFmtId="3" fontId="2" fillId="0" borderId="44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25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4" applyNumberFormat="1" applyFont="1" applyFill="1" applyBorder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16" xfId="1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166" fontId="3" fillId="0" borderId="18" xfId="1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3" fontId="9" fillId="0" borderId="47" xfId="0" applyNumberFormat="1" applyFont="1" applyBorder="1" applyAlignment="1">
      <alignment horizontal="right" vertical="center"/>
    </xf>
    <xf numFmtId="3" fontId="9" fillId="0" borderId="34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16" xfId="1" applyNumberFormat="1" applyFont="1" applyBorder="1" applyAlignment="1">
      <alignment horizontal="right" vertical="center"/>
    </xf>
    <xf numFmtId="167" fontId="2" fillId="0" borderId="44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47" xfId="1" applyNumberFormat="1" applyFont="1" applyBorder="1" applyAlignment="1">
      <alignment horizontal="right" vertical="center"/>
    </xf>
    <xf numFmtId="166" fontId="3" fillId="0" borderId="12" xfId="7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48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34" xfId="1" applyNumberFormat="1" applyFont="1" applyBorder="1" applyAlignment="1">
      <alignment horizontal="right"/>
    </xf>
    <xf numFmtId="167" fontId="2" fillId="0" borderId="26" xfId="1" applyNumberFormat="1" applyFont="1" applyBorder="1" applyAlignment="1">
      <alignment horizontal="right"/>
    </xf>
    <xf numFmtId="167" fontId="9" fillId="0" borderId="49" xfId="1" applyNumberFormat="1" applyFont="1" applyBorder="1" applyAlignment="1">
      <alignment horizontal="right"/>
    </xf>
    <xf numFmtId="167" fontId="9" fillId="0" borderId="50" xfId="1" applyNumberFormat="1" applyFont="1" applyBorder="1" applyAlignment="1">
      <alignment horizontal="right"/>
    </xf>
    <xf numFmtId="166" fontId="3" fillId="0" borderId="16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16" xfId="0" applyNumberFormat="1" applyFont="1" applyBorder="1" applyAlignment="1">
      <alignment horizontal="right" vertical="center"/>
    </xf>
    <xf numFmtId="166" fontId="3" fillId="0" borderId="44" xfId="0" applyNumberFormat="1" applyFont="1" applyBorder="1" applyAlignment="1">
      <alignment horizontal="right" vertical="center"/>
    </xf>
    <xf numFmtId="3" fontId="9" fillId="0" borderId="36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0" borderId="48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16" xfId="1" applyNumberFormat="1" applyFont="1" applyBorder="1" applyAlignment="1">
      <alignment horizontal="right" vertical="center"/>
    </xf>
    <xf numFmtId="167" fontId="9" fillId="0" borderId="44" xfId="1" applyNumberFormat="1" applyFont="1" applyBorder="1" applyAlignment="1">
      <alignment horizontal="right" vertical="center"/>
    </xf>
    <xf numFmtId="166" fontId="3" fillId="0" borderId="18" xfId="7" applyNumberFormat="1" applyFont="1" applyBorder="1" applyAlignment="1">
      <alignment horizontal="right" vertical="center" wrapText="1"/>
    </xf>
    <xf numFmtId="166" fontId="3" fillId="0" borderId="17" xfId="7" applyNumberFormat="1" applyFont="1" applyBorder="1" applyAlignment="1">
      <alignment horizontal="right" vertical="center" wrapText="1"/>
    </xf>
    <xf numFmtId="166" fontId="3" fillId="0" borderId="17" xfId="1" applyNumberFormat="1" applyFont="1" applyBorder="1" applyAlignment="1">
      <alignment horizontal="right" vertical="center"/>
    </xf>
    <xf numFmtId="166" fontId="3" fillId="0" borderId="35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36" xfId="1" applyNumberFormat="1" applyFont="1" applyBorder="1" applyAlignment="1">
      <alignment horizontal="right" vertical="center"/>
    </xf>
    <xf numFmtId="166" fontId="3" fillId="0" borderId="19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16" xfId="7" applyNumberFormat="1" applyFont="1" applyBorder="1" applyAlignment="1">
      <alignment horizontal="right" vertical="center" wrapText="1"/>
    </xf>
    <xf numFmtId="166" fontId="3" fillId="0" borderId="44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25" xfId="7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44" xfId="7" applyNumberFormat="1" applyFont="1" applyBorder="1" applyAlignment="1">
      <alignment horizontal="right" vertical="center"/>
    </xf>
    <xf numFmtId="3" fontId="2" fillId="0" borderId="51" xfId="7" applyNumberFormat="1" applyFont="1" applyBorder="1" applyAlignment="1">
      <alignment horizontal="right" vertical="center"/>
    </xf>
    <xf numFmtId="3" fontId="2" fillId="0" borderId="52" xfId="7" applyNumberFormat="1" applyFont="1" applyBorder="1" applyAlignment="1">
      <alignment horizontal="right" vertical="center"/>
    </xf>
    <xf numFmtId="3" fontId="2" fillId="0" borderId="53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44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36" xfId="7" applyNumberFormat="1" applyFont="1" applyBorder="1" applyAlignment="1">
      <alignment horizontal="right" vertical="center" wrapText="1"/>
    </xf>
    <xf numFmtId="167" fontId="2" fillId="0" borderId="47" xfId="7" applyNumberFormat="1" applyFont="1" applyBorder="1" applyAlignment="1">
      <alignment horizontal="right" vertical="center" wrapText="1"/>
    </xf>
    <xf numFmtId="167" fontId="2" fillId="0" borderId="51" xfId="7" applyNumberFormat="1" applyFont="1" applyBorder="1" applyAlignment="1">
      <alignment horizontal="right" vertical="center"/>
    </xf>
    <xf numFmtId="167" fontId="2" fillId="0" borderId="52" xfId="7" applyNumberFormat="1" applyFont="1" applyBorder="1" applyAlignment="1">
      <alignment horizontal="right" vertical="center"/>
    </xf>
    <xf numFmtId="167" fontId="2" fillId="0" borderId="43" xfId="7" applyNumberFormat="1" applyFont="1" applyBorder="1" applyAlignment="1">
      <alignment horizontal="right" vertical="center"/>
    </xf>
    <xf numFmtId="167" fontId="2" fillId="0" borderId="53" xfId="7" applyNumberFormat="1" applyFont="1" applyBorder="1" applyAlignment="1">
      <alignment horizontal="right" vertical="center"/>
    </xf>
    <xf numFmtId="166" fontId="3" fillId="0" borderId="18" xfId="7" applyNumberFormat="1" applyFont="1" applyBorder="1" applyAlignment="1">
      <alignment horizontal="right" vertical="center"/>
    </xf>
    <xf numFmtId="166" fontId="3" fillId="0" borderId="17" xfId="7" applyNumberFormat="1" applyFont="1" applyBorder="1" applyAlignment="1">
      <alignment horizontal="right" vertical="center"/>
    </xf>
    <xf numFmtId="166" fontId="3" fillId="0" borderId="21" xfId="7" applyNumberFormat="1" applyFont="1" applyBorder="1" applyAlignment="1">
      <alignment horizontal="right" vertical="center"/>
    </xf>
    <xf numFmtId="166" fontId="3" fillId="0" borderId="35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16" xfId="7" applyNumberFormat="1" applyFont="1" applyBorder="1" applyAlignment="1">
      <alignment horizontal="right" vertical="center"/>
    </xf>
    <xf numFmtId="167" fontId="9" fillId="0" borderId="44" xfId="7" applyNumberFormat="1" applyFont="1" applyBorder="1" applyAlignment="1">
      <alignment horizontal="right" vertical="center"/>
    </xf>
    <xf numFmtId="3" fontId="2" fillId="0" borderId="44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47" xfId="1" applyNumberFormat="1" applyFont="1" applyBorder="1" applyAlignment="1">
      <alignment horizontal="right" vertical="center"/>
    </xf>
    <xf numFmtId="3" fontId="2" fillId="0" borderId="51" xfId="7" applyNumberFormat="1" applyFont="1" applyBorder="1" applyAlignment="1">
      <alignment horizontal="right" vertical="center" wrapText="1"/>
    </xf>
    <xf numFmtId="3" fontId="2" fillId="0" borderId="43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25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16" xfId="7" applyNumberFormat="1" applyFont="1" applyBorder="1" applyAlignment="1">
      <alignment horizontal="right" vertical="center" wrapText="1"/>
    </xf>
    <xf numFmtId="3" fontId="3" fillId="0" borderId="18" xfId="7" applyNumberFormat="1" applyFont="1" applyBorder="1" applyAlignment="1">
      <alignment horizontal="right" vertical="center" wrapText="1"/>
    </xf>
    <xf numFmtId="166" fontId="3" fillId="0" borderId="21" xfId="7" applyNumberFormat="1" applyFont="1" applyBorder="1" applyAlignment="1">
      <alignment horizontal="right" vertical="center" wrapText="1"/>
    </xf>
    <xf numFmtId="3" fontId="9" fillId="0" borderId="36" xfId="7" applyNumberFormat="1" applyFont="1" applyBorder="1" applyAlignment="1">
      <alignment horizontal="right" vertical="center" wrapText="1"/>
    </xf>
    <xf numFmtId="0" fontId="32" fillId="0" borderId="11" xfId="7" applyFont="1" applyBorder="1" applyAlignment="1">
      <alignment horizontal="center" vertical="top" wrapText="1"/>
    </xf>
    <xf numFmtId="3" fontId="9" fillId="0" borderId="34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52" xfId="7" applyNumberFormat="1" applyFont="1" applyBorder="1" applyAlignment="1">
      <alignment horizontal="right" vertical="center" wrapText="1"/>
    </xf>
    <xf numFmtId="166" fontId="3" fillId="0" borderId="11" xfId="7" applyNumberFormat="1" applyFont="1" applyBorder="1" applyAlignment="1">
      <alignment horizontal="right" vertical="center" wrapText="1"/>
    </xf>
    <xf numFmtId="3" fontId="2" fillId="0" borderId="34" xfId="1" applyNumberFormat="1" applyFont="1" applyBorder="1" applyAlignment="1">
      <alignment horizontal="right" vertical="center"/>
    </xf>
    <xf numFmtId="3" fontId="2" fillId="0" borderId="34" xfId="7" applyNumberFormat="1" applyFont="1" applyBorder="1" applyAlignment="1">
      <alignment horizontal="right" vertical="center"/>
    </xf>
    <xf numFmtId="3" fontId="2" fillId="0" borderId="52" xfId="1" applyNumberFormat="1" applyFont="1" applyBorder="1" applyAlignment="1">
      <alignment horizontal="right" vertical="center"/>
    </xf>
    <xf numFmtId="3" fontId="2" fillId="0" borderId="54" xfId="1" applyNumberFormat="1" applyFont="1" applyBorder="1" applyAlignment="1">
      <alignment horizontal="right" vertical="center"/>
    </xf>
    <xf numFmtId="3" fontId="2" fillId="0" borderId="43" xfId="1" applyNumberFormat="1" applyFont="1" applyBorder="1" applyAlignment="1">
      <alignment horizontal="right" vertical="center"/>
    </xf>
    <xf numFmtId="3" fontId="2" fillId="0" borderId="54" xfId="7" applyNumberFormat="1" applyFont="1" applyBorder="1" applyAlignment="1">
      <alignment horizontal="right" vertical="center"/>
    </xf>
    <xf numFmtId="3" fontId="2" fillId="0" borderId="34" xfId="7" applyNumberFormat="1" applyFont="1" applyBorder="1" applyAlignment="1">
      <alignment horizontal="right" vertical="center" wrapText="1"/>
    </xf>
    <xf numFmtId="3" fontId="9" fillId="0" borderId="34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34" xfId="7" applyNumberFormat="1" applyFont="1" applyBorder="1" applyAlignment="1">
      <alignment horizontal="right" vertical="center"/>
    </xf>
    <xf numFmtId="3" fontId="2" fillId="0" borderId="54" xfId="7" applyNumberFormat="1" applyFont="1" applyBorder="1" applyAlignment="1">
      <alignment horizontal="right" vertical="center" wrapText="1"/>
    </xf>
    <xf numFmtId="0" fontId="32" fillId="0" borderId="8" xfId="7" applyFont="1" applyBorder="1" applyAlignment="1">
      <alignment horizontal="center" vertical="top" wrapText="1"/>
    </xf>
    <xf numFmtId="3" fontId="9" fillId="0" borderId="44" xfId="7" applyNumberFormat="1" applyFont="1" applyBorder="1" applyAlignment="1">
      <alignment horizontal="right" vertical="center"/>
    </xf>
    <xf numFmtId="3" fontId="2" fillId="0" borderId="36" xfId="1" applyNumberFormat="1" applyFont="1" applyBorder="1" applyAlignment="1">
      <alignment horizontal="right" vertical="center"/>
    </xf>
    <xf numFmtId="3" fontId="2" fillId="0" borderId="50" xfId="1" applyNumberFormat="1" applyFont="1" applyBorder="1" applyAlignment="1">
      <alignment horizontal="right" vertical="center"/>
    </xf>
    <xf numFmtId="166" fontId="3" fillId="0" borderId="25" xfId="1" applyNumberFormat="1" applyFont="1" applyBorder="1" applyAlignment="1">
      <alignment horizontal="right" vertical="center" wrapText="1"/>
    </xf>
    <xf numFmtId="166" fontId="3" fillId="0" borderId="10" xfId="1" applyNumberFormat="1" applyFont="1" applyBorder="1" applyAlignment="1">
      <alignment horizontal="right" vertical="center" wrapText="1"/>
    </xf>
    <xf numFmtId="3" fontId="2" fillId="0" borderId="26" xfId="1" applyNumberFormat="1" applyFont="1" applyBorder="1" applyAlignment="1">
      <alignment horizontal="right" vertical="center"/>
    </xf>
    <xf numFmtId="166" fontId="3" fillId="0" borderId="10" xfId="1" applyNumberFormat="1" applyFont="1" applyBorder="1" applyAlignment="1">
      <alignment horizontal="right" vertical="center"/>
    </xf>
    <xf numFmtId="166" fontId="3" fillId="0" borderId="26" xfId="1" applyNumberFormat="1" applyFont="1" applyBorder="1" applyAlignment="1">
      <alignment horizontal="right" vertical="center"/>
    </xf>
    <xf numFmtId="3" fontId="9" fillId="0" borderId="50" xfId="1" applyNumberFormat="1" applyFont="1" applyBorder="1" applyAlignment="1">
      <alignment horizontal="right" vertical="center"/>
    </xf>
    <xf numFmtId="166" fontId="3" fillId="0" borderId="15" xfId="7" applyNumberFormat="1" applyFont="1" applyBorder="1" applyAlignment="1">
      <alignment horizontal="right" vertical="center"/>
    </xf>
    <xf numFmtId="3" fontId="2" fillId="0" borderId="55" xfId="7" applyNumberFormat="1" applyFont="1" applyBorder="1" applyAlignment="1">
      <alignment horizontal="right" vertical="center" wrapText="1"/>
    </xf>
    <xf numFmtId="3" fontId="2" fillId="0" borderId="56" xfId="7" applyNumberFormat="1" applyFont="1" applyBorder="1" applyAlignment="1">
      <alignment horizontal="right" vertical="center" wrapText="1"/>
    </xf>
    <xf numFmtId="3" fontId="2" fillId="0" borderId="44" xfId="7" applyNumberFormat="1" applyFont="1" applyBorder="1" applyAlignment="1">
      <alignment horizontal="right" vertical="center" wrapText="1"/>
    </xf>
    <xf numFmtId="166" fontId="3" fillId="0" borderId="57" xfId="7" applyNumberFormat="1" applyFont="1" applyBorder="1" applyAlignment="1">
      <alignment horizontal="right" vertical="center" wrapText="1"/>
    </xf>
    <xf numFmtId="3" fontId="9" fillId="0" borderId="58" xfId="7" applyNumberFormat="1" applyFont="1" applyBorder="1" applyAlignment="1">
      <alignment horizontal="right" vertical="center" wrapText="1"/>
    </xf>
    <xf numFmtId="166" fontId="3" fillId="0" borderId="59" xfId="7" applyNumberFormat="1" applyFont="1" applyBorder="1" applyAlignment="1">
      <alignment horizontal="right" vertical="center" wrapText="1"/>
    </xf>
    <xf numFmtId="166" fontId="3" fillId="0" borderId="27" xfId="7" applyNumberFormat="1" applyFont="1" applyBorder="1" applyAlignment="1">
      <alignment horizontal="right" vertical="center" wrapText="1"/>
    </xf>
    <xf numFmtId="3" fontId="9" fillId="0" borderId="44" xfId="7" applyNumberFormat="1" applyFont="1" applyBorder="1" applyAlignment="1">
      <alignment horizontal="right" vertical="center" wrapText="1"/>
    </xf>
    <xf numFmtId="166" fontId="3" fillId="0" borderId="55" xfId="7" applyNumberFormat="1" applyFont="1" applyBorder="1" applyAlignment="1">
      <alignment horizontal="right" vertical="center" wrapText="1"/>
    </xf>
    <xf numFmtId="166" fontId="3" fillId="0" borderId="56" xfId="7" applyNumberFormat="1" applyFont="1" applyBorder="1" applyAlignment="1">
      <alignment horizontal="right" vertical="center" wrapText="1"/>
    </xf>
    <xf numFmtId="3" fontId="9" fillId="0" borderId="60" xfId="7" applyNumberFormat="1" applyFont="1" applyBorder="1" applyAlignment="1">
      <alignment horizontal="right" vertical="center" wrapText="1"/>
    </xf>
    <xf numFmtId="3" fontId="9" fillId="0" borderId="47" xfId="7" applyNumberFormat="1" applyFont="1" applyBorder="1" applyAlignment="1">
      <alignment horizontal="right" vertical="center" wrapText="1"/>
    </xf>
    <xf numFmtId="0" fontId="4" fillId="0" borderId="20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3" fontId="2" fillId="0" borderId="36" xfId="7" applyNumberFormat="1" applyFont="1" applyBorder="1" applyAlignment="1">
      <alignment horizontal="right" vertical="center" wrapText="1"/>
    </xf>
    <xf numFmtId="9" fontId="3" fillId="0" borderId="18" xfId="7" applyNumberFormat="1" applyFont="1" applyBorder="1" applyAlignment="1">
      <alignment horizontal="right" vertical="top" wrapText="1"/>
    </xf>
    <xf numFmtId="9" fontId="3" fillId="0" borderId="17" xfId="7" applyNumberFormat="1" applyFont="1" applyBorder="1" applyAlignment="1">
      <alignment horizontal="right" vertical="top" wrapText="1"/>
    </xf>
    <xf numFmtId="166" fontId="3" fillId="0" borderId="18" xfId="7" applyNumberFormat="1" applyFont="1" applyBorder="1" applyAlignment="1">
      <alignment horizontal="right" vertical="top" wrapText="1"/>
    </xf>
    <xf numFmtId="166" fontId="3" fillId="0" borderId="17" xfId="7" applyNumberFormat="1" applyFont="1" applyBorder="1" applyAlignment="1">
      <alignment horizontal="right" vertical="top" wrapText="1"/>
    </xf>
    <xf numFmtId="166" fontId="3" fillId="0" borderId="21" xfId="7" applyNumberFormat="1" applyFont="1" applyBorder="1" applyAlignment="1">
      <alignment horizontal="right" vertical="top" wrapText="1"/>
    </xf>
    <xf numFmtId="3" fontId="9" fillId="0" borderId="16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0" fontId="4" fillId="0" borderId="18" xfId="7" applyFont="1" applyBorder="1" applyAlignment="1">
      <alignment horizontal="center" vertical="top" wrapText="1"/>
    </xf>
    <xf numFmtId="0" fontId="4" fillId="0" borderId="40" xfId="7" applyFont="1" applyBorder="1" applyAlignment="1">
      <alignment horizontal="center" vertical="top" wrapText="1"/>
    </xf>
    <xf numFmtId="0" fontId="4" fillId="0" borderId="11" xfId="7" applyFont="1" applyBorder="1" applyAlignment="1">
      <alignment horizontal="center" vertical="top" wrapText="1"/>
    </xf>
    <xf numFmtId="0" fontId="4" fillId="0" borderId="17" xfId="7" applyFont="1" applyBorder="1" applyAlignment="1">
      <alignment horizontal="center" vertical="top" wrapText="1"/>
    </xf>
    <xf numFmtId="9" fontId="3" fillId="0" borderId="12" xfId="7" applyNumberFormat="1" applyFont="1" applyBorder="1" applyAlignment="1">
      <alignment horizontal="right" vertical="top" wrapText="1"/>
    </xf>
    <xf numFmtId="9" fontId="3" fillId="0" borderId="13" xfId="7" applyNumberFormat="1" applyFont="1" applyBorder="1" applyAlignment="1">
      <alignment horizontal="right" vertical="top" wrapText="1"/>
    </xf>
    <xf numFmtId="166" fontId="3" fillId="0" borderId="12" xfId="7" applyNumberFormat="1" applyFont="1" applyBorder="1" applyAlignment="1">
      <alignment horizontal="right" vertical="top" wrapText="1"/>
    </xf>
    <xf numFmtId="166" fontId="3" fillId="0" borderId="13" xfId="7" applyNumberFormat="1" applyFont="1" applyBorder="1" applyAlignment="1">
      <alignment horizontal="right" vertical="top" wrapText="1"/>
    </xf>
    <xf numFmtId="3" fontId="2" fillId="0" borderId="53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top" wrapText="1"/>
    </xf>
    <xf numFmtId="166" fontId="3" fillId="0" borderId="48" xfId="7" applyNumberFormat="1" applyFont="1" applyBorder="1" applyAlignment="1">
      <alignment horizontal="right" vertical="top" wrapText="1"/>
    </xf>
    <xf numFmtId="0" fontId="4" fillId="0" borderId="8" xfId="7" applyFont="1" applyBorder="1" applyAlignment="1">
      <alignment horizontal="center" vertical="top" wrapText="1"/>
    </xf>
    <xf numFmtId="0" fontId="4" fillId="0" borderId="28" xfId="7" applyFont="1" applyBorder="1" applyAlignment="1">
      <alignment horizontal="center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44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" fontId="2" fillId="0" borderId="37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center" wrapText="1"/>
    </xf>
    <xf numFmtId="16" fontId="2" fillId="0" borderId="37" xfId="0" applyNumberFormat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/>
    </xf>
    <xf numFmtId="49" fontId="2" fillId="0" borderId="37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3" fontId="5" fillId="0" borderId="37" xfId="7" applyNumberFormat="1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47" xfId="1" applyNumberFormat="1" applyFont="1" applyFill="1" applyBorder="1" applyAlignment="1">
      <alignment horizontal="right" vertical="center" wrapText="1"/>
    </xf>
    <xf numFmtId="3" fontId="2" fillId="0" borderId="49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47" xfId="1" applyNumberFormat="1" applyFont="1" applyFill="1" applyBorder="1" applyAlignment="1">
      <alignment vertical="center" wrapText="1"/>
    </xf>
    <xf numFmtId="9" fontId="3" fillId="0" borderId="63" xfId="1" applyNumberFormat="1" applyFont="1" applyFill="1" applyBorder="1" applyAlignment="1">
      <alignment vertical="center" wrapText="1"/>
    </xf>
    <xf numFmtId="3" fontId="2" fillId="0" borderId="64" xfId="1" applyNumberFormat="1" applyFont="1" applyFill="1" applyBorder="1" applyAlignment="1">
      <alignment vertical="center" wrapText="1"/>
    </xf>
    <xf numFmtId="3" fontId="2" fillId="0" borderId="65" xfId="1" applyNumberFormat="1" applyFont="1" applyFill="1" applyBorder="1" applyAlignment="1">
      <alignment vertical="center" wrapText="1"/>
    </xf>
    <xf numFmtId="3" fontId="2" fillId="0" borderId="66" xfId="1" applyNumberFormat="1" applyFont="1" applyFill="1" applyBorder="1" applyAlignment="1">
      <alignment vertical="center" wrapText="1"/>
    </xf>
    <xf numFmtId="3" fontId="2" fillId="0" borderId="34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44" xfId="1" applyNumberFormat="1" applyFont="1" applyFill="1" applyBorder="1" applyAlignment="1">
      <alignment vertical="center" wrapText="1"/>
    </xf>
    <xf numFmtId="9" fontId="3" fillId="0" borderId="34" xfId="1" applyNumberFormat="1" applyFont="1" applyFill="1" applyBorder="1" applyAlignment="1">
      <alignment vertical="center" wrapText="1"/>
    </xf>
    <xf numFmtId="9" fontId="3" fillId="0" borderId="14" xfId="1" applyNumberFormat="1" applyFont="1" applyFill="1" applyBorder="1" applyAlignment="1">
      <alignment vertical="center" wrapText="1"/>
    </xf>
    <xf numFmtId="3" fontId="9" fillId="0" borderId="49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47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25" xfId="0" applyNumberFormat="1" applyFont="1" applyBorder="1" applyAlignment="1">
      <alignment horizontal="right" vertical="center" wrapText="1"/>
    </xf>
    <xf numFmtId="166" fontId="3" fillId="0" borderId="25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44" xfId="0" applyNumberFormat="1" applyFont="1" applyBorder="1" applyAlignment="1">
      <alignment horizontal="right" vertical="center" wrapText="1"/>
    </xf>
    <xf numFmtId="9" fontId="3" fillId="0" borderId="18" xfId="0" applyNumberFormat="1" applyFont="1" applyBorder="1" applyAlignment="1">
      <alignment horizontal="right" vertical="center" wrapText="1"/>
    </xf>
    <xf numFmtId="9" fontId="3" fillId="0" borderId="17" xfId="0" applyNumberFormat="1" applyFont="1" applyBorder="1" applyAlignment="1">
      <alignment horizontal="right" vertical="center" wrapText="1"/>
    </xf>
    <xf numFmtId="9" fontId="3" fillId="0" borderId="21" xfId="0" applyNumberFormat="1" applyFont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166" fontId="3" fillId="0" borderId="35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47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/>
    </xf>
    <xf numFmtId="9" fontId="3" fillId="0" borderId="13" xfId="0" applyNumberFormat="1" applyFont="1" applyBorder="1" applyAlignment="1">
      <alignment horizontal="right" vertical="center"/>
    </xf>
    <xf numFmtId="9" fontId="3" fillId="0" borderId="19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19" xfId="0" applyNumberFormat="1" applyFont="1" applyBorder="1" applyAlignment="1">
      <alignment horizontal="right" vertical="center"/>
    </xf>
    <xf numFmtId="3" fontId="2" fillId="0" borderId="52" xfId="1" applyNumberFormat="1" applyFont="1" applyFill="1" applyBorder="1" applyAlignment="1">
      <alignment horizontal="right" vertical="center" wrapText="1"/>
    </xf>
    <xf numFmtId="3" fontId="2" fillId="0" borderId="53" xfId="1" applyNumberFormat="1" applyFont="1" applyFill="1" applyBorder="1" applyAlignment="1">
      <alignment horizontal="right" vertical="center" wrapText="1"/>
    </xf>
    <xf numFmtId="9" fontId="3" fillId="0" borderId="13" xfId="1" applyNumberFormat="1" applyFont="1" applyFill="1" applyBorder="1" applyAlignment="1">
      <alignment horizontal="right" vertical="center" wrapText="1"/>
    </xf>
    <xf numFmtId="9" fontId="3" fillId="0" borderId="48" xfId="1" applyNumberFormat="1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3" fontId="2" fillId="0" borderId="30" xfId="7" applyNumberFormat="1" applyFont="1" applyBorder="1" applyAlignment="1">
      <alignment vertical="center" wrapText="1"/>
    </xf>
    <xf numFmtId="166" fontId="3" fillId="0" borderId="68" xfId="0" applyNumberFormat="1" applyFont="1" applyBorder="1" applyAlignment="1">
      <alignment horizontal="right" vertical="center" wrapText="1"/>
    </xf>
    <xf numFmtId="3" fontId="2" fillId="0" borderId="18" xfId="7" applyNumberFormat="1" applyFont="1" applyBorder="1" applyAlignment="1">
      <alignment vertical="center" wrapText="1"/>
    </xf>
    <xf numFmtId="166" fontId="3" fillId="0" borderId="69" xfId="0" applyNumberFormat="1" applyFont="1" applyBorder="1" applyAlignment="1">
      <alignment horizontal="right" vertical="center" wrapText="1"/>
    </xf>
    <xf numFmtId="3" fontId="9" fillId="0" borderId="13" xfId="7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166" fontId="3" fillId="0" borderId="19" xfId="0" applyNumberFormat="1" applyFont="1" applyBorder="1" applyAlignment="1">
      <alignment horizontal="right" vertical="center" wrapText="1"/>
    </xf>
    <xf numFmtId="166" fontId="3" fillId="0" borderId="48" xfId="0" applyNumberFormat="1" applyFont="1" applyBorder="1" applyAlignment="1">
      <alignment horizontal="right" vertical="center" wrapText="1"/>
    </xf>
    <xf numFmtId="166" fontId="17" fillId="0" borderId="33" xfId="0" applyNumberFormat="1" applyFont="1" applyBorder="1" applyAlignment="1">
      <alignment horizontal="right" vertical="center" wrapText="1"/>
    </xf>
    <xf numFmtId="166" fontId="17" fillId="0" borderId="68" xfId="0" applyNumberFormat="1" applyFont="1" applyBorder="1" applyAlignment="1">
      <alignment horizontal="right" vertical="center" wrapText="1"/>
    </xf>
    <xf numFmtId="166" fontId="17" fillId="0" borderId="69" xfId="0" applyNumberFormat="1" applyFont="1" applyBorder="1" applyAlignment="1">
      <alignment horizontal="right" vertical="center" wrapText="1"/>
    </xf>
    <xf numFmtId="166" fontId="17" fillId="0" borderId="19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3" fontId="5" fillId="0" borderId="70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top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3" fontId="2" fillId="0" borderId="47" xfId="1" applyNumberFormat="1" applyFont="1" applyBorder="1"/>
    <xf numFmtId="3" fontId="2" fillId="0" borderId="44" xfId="1" applyNumberFormat="1" applyFont="1" applyBorder="1"/>
    <xf numFmtId="3" fontId="9" fillId="0" borderId="44" xfId="1" applyNumberFormat="1" applyFont="1" applyBorder="1"/>
    <xf numFmtId="3" fontId="9" fillId="0" borderId="3" xfId="0" applyNumberFormat="1" applyFont="1" applyBorder="1" applyAlignment="1">
      <alignment horizontal="right" wrapText="1"/>
    </xf>
    <xf numFmtId="166" fontId="3" fillId="0" borderId="18" xfId="0" applyNumberFormat="1" applyFont="1" applyBorder="1" applyAlignment="1">
      <alignment horizontal="right" vertical="center" wrapText="1"/>
    </xf>
    <xf numFmtId="3" fontId="2" fillId="0" borderId="43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3" fontId="2" fillId="0" borderId="51" xfId="1" applyNumberFormat="1" applyFont="1" applyBorder="1" applyAlignment="1">
      <alignment horizontal="left" vertical="center" wrapText="1"/>
    </xf>
    <xf numFmtId="3" fontId="9" fillId="0" borderId="44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9" fontId="3" fillId="0" borderId="19" xfId="0" applyNumberFormat="1" applyFont="1" applyBorder="1" applyAlignment="1">
      <alignment horizontal="right" vertical="center" wrapText="1"/>
    </xf>
    <xf numFmtId="166" fontId="3" fillId="0" borderId="12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47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25" xfId="7" applyNumberFormat="1" applyFont="1" applyBorder="1" applyAlignment="1">
      <alignment horizontal="right" vertical="center" wrapText="1"/>
    </xf>
    <xf numFmtId="9" fontId="3" fillId="0" borderId="18" xfId="7" applyNumberFormat="1" applyFont="1" applyBorder="1" applyAlignment="1">
      <alignment horizontal="right" vertical="center" wrapText="1"/>
    </xf>
    <xf numFmtId="9" fontId="3" fillId="0" borderId="17" xfId="7" applyNumberFormat="1" applyFont="1" applyBorder="1" applyAlignment="1">
      <alignment horizontal="right" vertical="center" wrapText="1"/>
    </xf>
    <xf numFmtId="9" fontId="3" fillId="0" borderId="21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center" wrapText="1"/>
    </xf>
    <xf numFmtId="9" fontId="3" fillId="0" borderId="12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9" fontId="3" fillId="0" borderId="19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166" fontId="3" fillId="0" borderId="19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center" wrapText="1"/>
    </xf>
    <xf numFmtId="166" fontId="3" fillId="0" borderId="48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9" fontId="3" fillId="0" borderId="71" xfId="7" applyNumberFormat="1" applyFont="1" applyBorder="1" applyAlignment="1">
      <alignment horizontal="right" vertical="center" wrapText="1"/>
    </xf>
    <xf numFmtId="9" fontId="3" fillId="0" borderId="72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center" wrapText="1"/>
    </xf>
    <xf numFmtId="3" fontId="9" fillId="0" borderId="73" xfId="7" applyNumberFormat="1" applyFont="1" applyBorder="1" applyAlignment="1">
      <alignment horizontal="right" vertical="center" wrapText="1"/>
    </xf>
    <xf numFmtId="9" fontId="3" fillId="0" borderId="74" xfId="7" applyNumberFormat="1" applyFont="1" applyBorder="1" applyAlignment="1">
      <alignment horizontal="right" vertical="center" wrapText="1"/>
    </xf>
    <xf numFmtId="3" fontId="2" fillId="0" borderId="73" xfId="7" applyNumberFormat="1" applyFont="1" applyBorder="1" applyAlignment="1">
      <alignment horizontal="right" vertical="center" wrapText="1"/>
    </xf>
    <xf numFmtId="3" fontId="2" fillId="0" borderId="37" xfId="7" applyNumberFormat="1" applyFont="1" applyBorder="1" applyAlignment="1">
      <alignment horizontal="right" vertical="center" wrapText="1"/>
    </xf>
    <xf numFmtId="3" fontId="9" fillId="0" borderId="7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9" fillId="0" borderId="75" xfId="7" applyNumberFormat="1" applyFont="1" applyBorder="1" applyAlignment="1">
      <alignment vertical="center" wrapText="1"/>
    </xf>
    <xf numFmtId="0" fontId="2" fillId="0" borderId="3" xfId="7" applyFont="1" applyBorder="1" applyAlignment="1">
      <alignment horizontal="center" vertical="center" wrapText="1"/>
    </xf>
    <xf numFmtId="0" fontId="2" fillId="0" borderId="26" xfId="7" applyFont="1" applyBorder="1" applyAlignment="1">
      <alignment horizontal="center" vertical="center" wrapText="1"/>
    </xf>
    <xf numFmtId="3" fontId="5" fillId="0" borderId="38" xfId="7" applyNumberFormat="1" applyFont="1" applyBorder="1" applyAlignment="1">
      <alignment vertical="center" wrapText="1"/>
    </xf>
    <xf numFmtId="3" fontId="5" fillId="0" borderId="61" xfId="7" applyNumberFormat="1" applyFont="1" applyBorder="1" applyAlignment="1">
      <alignment vertical="center" wrapText="1"/>
    </xf>
    <xf numFmtId="3" fontId="5" fillId="0" borderId="62" xfId="7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center" wrapText="1"/>
    </xf>
    <xf numFmtId="3" fontId="5" fillId="0" borderId="76" xfId="7" applyNumberFormat="1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horizontal="left" vertical="center" wrapText="1"/>
    </xf>
    <xf numFmtId="3" fontId="5" fillId="0" borderId="77" xfId="0" applyNumberFormat="1" applyFont="1" applyBorder="1" applyAlignment="1">
      <alignment horizontal="left" vertical="center" wrapText="1"/>
    </xf>
    <xf numFmtId="3" fontId="2" fillId="0" borderId="28" xfId="6" applyNumberFormat="1" applyFont="1" applyBorder="1" applyAlignment="1">
      <alignment horizontal="center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11" xfId="7" applyNumberFormat="1" applyFont="1" applyBorder="1" applyAlignment="1">
      <alignment horizontal="right" vertical="center" wrapText="1"/>
    </xf>
    <xf numFmtId="9" fontId="3" fillId="0" borderId="14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47" xfId="7" applyNumberFormat="1" applyFont="1" applyBorder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44" xfId="7" applyNumberFormat="1" applyFont="1" applyBorder="1" applyAlignment="1">
      <alignment horizontal="right" vertical="center" wrapText="1"/>
    </xf>
    <xf numFmtId="2" fontId="2" fillId="0" borderId="16" xfId="7" applyNumberFormat="1" applyFont="1" applyBorder="1" applyAlignment="1">
      <alignment horizontal="right" vertical="center" wrapText="1"/>
    </xf>
    <xf numFmtId="0" fontId="8" fillId="0" borderId="24" xfId="7" applyFont="1" applyBorder="1" applyAlignment="1">
      <alignment horizontal="left" vertical="center" wrapText="1"/>
    </xf>
    <xf numFmtId="3" fontId="5" fillId="0" borderId="78" xfId="7" applyNumberFormat="1" applyFont="1" applyBorder="1" applyAlignment="1">
      <alignment horizontal="left" vertical="center" wrapText="1"/>
    </xf>
    <xf numFmtId="3" fontId="5" fillId="0" borderId="79" xfId="7" applyNumberFormat="1" applyFont="1" applyBorder="1" applyAlignment="1">
      <alignment horizontal="lef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80" xfId="7" applyNumberFormat="1" applyFont="1" applyBorder="1" applyAlignment="1">
      <alignment horizontal="right" vertical="center" wrapText="1"/>
    </xf>
    <xf numFmtId="4" fontId="2" fillId="0" borderId="81" xfId="7" applyNumberFormat="1" applyFont="1" applyBorder="1" applyAlignment="1">
      <alignment horizontal="right" vertical="center" wrapText="1"/>
    </xf>
    <xf numFmtId="4" fontId="9" fillId="0" borderId="13" xfId="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33" fillId="2" borderId="0" xfId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4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 wrapText="1"/>
    </xf>
    <xf numFmtId="0" fontId="2" fillId="0" borderId="37" xfId="0" applyFont="1" applyBorder="1" applyAlignment="1">
      <alignment horizontal="center" vertical="center"/>
    </xf>
    <xf numFmtId="3" fontId="2" fillId="0" borderId="0" xfId="6" applyNumberFormat="1" applyFont="1" applyAlignment="1">
      <alignment horizontal="right" vertical="center" wrapText="1"/>
    </xf>
    <xf numFmtId="3" fontId="9" fillId="0" borderId="0" xfId="6" applyNumberFormat="1" applyFont="1" applyAlignment="1">
      <alignment horizontal="right" vertical="center" wrapText="1"/>
    </xf>
    <xf numFmtId="0" fontId="7" fillId="0" borderId="83" xfId="0" applyFont="1" applyBorder="1" applyAlignment="1">
      <alignment vertical="top"/>
    </xf>
    <xf numFmtId="0" fontId="7" fillId="0" borderId="84" xfId="0" applyFont="1" applyBorder="1" applyAlignment="1">
      <alignment vertical="top"/>
    </xf>
    <xf numFmtId="0" fontId="0" fillId="0" borderId="85" xfId="0" applyBorder="1"/>
    <xf numFmtId="0" fontId="0" fillId="0" borderId="46" xfId="0" applyBorder="1"/>
    <xf numFmtId="166" fontId="2" fillId="0" borderId="5" xfId="0" applyNumberFormat="1" applyFont="1" applyBorder="1" applyAlignment="1">
      <alignment horizontal="right" vertical="center" wrapText="1"/>
    </xf>
    <xf numFmtId="166" fontId="2" fillId="0" borderId="47" xfId="0" applyNumberFormat="1" applyFont="1" applyBorder="1" applyAlignment="1">
      <alignment horizontal="right" vertical="center" wrapText="1"/>
    </xf>
    <xf numFmtId="166" fontId="3" fillId="0" borderId="12" xfId="1" applyNumberFormat="1" applyFont="1" applyBorder="1" applyAlignment="1">
      <alignment horizontal="right" vertical="center"/>
    </xf>
    <xf numFmtId="166" fontId="3" fillId="0" borderId="19" xfId="1" applyNumberFormat="1" applyFont="1" applyBorder="1" applyAlignment="1">
      <alignment horizontal="right" vertical="center"/>
    </xf>
    <xf numFmtId="3" fontId="3" fillId="0" borderId="12" xfId="7" applyNumberFormat="1" applyFont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 wrapText="1"/>
    </xf>
    <xf numFmtId="166" fontId="3" fillId="0" borderId="86" xfId="7" applyNumberFormat="1" applyFont="1" applyBorder="1" applyAlignment="1">
      <alignment horizontal="right" vertical="center" wrapText="1"/>
    </xf>
    <xf numFmtId="166" fontId="3" fillId="0" borderId="87" xfId="7" applyNumberFormat="1" applyFont="1" applyBorder="1" applyAlignment="1">
      <alignment horizontal="right" vertical="center" wrapText="1"/>
    </xf>
    <xf numFmtId="166" fontId="3" fillId="0" borderId="19" xfId="7" applyNumberFormat="1" applyFont="1" applyBorder="1" applyAlignment="1">
      <alignment horizontal="right" vertical="top" wrapText="1"/>
    </xf>
    <xf numFmtId="0" fontId="1" fillId="3" borderId="0" xfId="7" applyFill="1"/>
    <xf numFmtId="0" fontId="1" fillId="3" borderId="18" xfId="7" applyFill="1" applyBorder="1"/>
    <xf numFmtId="0" fontId="11" fillId="3" borderId="0" xfId="7" applyFont="1" applyFill="1"/>
    <xf numFmtId="0" fontId="1" fillId="3" borderId="4" xfId="7" applyFill="1" applyBorder="1"/>
    <xf numFmtId="0" fontId="34" fillId="3" borderId="0" xfId="7" applyFont="1" applyFill="1"/>
    <xf numFmtId="3" fontId="5" fillId="3" borderId="7" xfId="7" applyNumberFormat="1" applyFont="1" applyFill="1" applyBorder="1" applyAlignment="1">
      <alignment horizontal="left" vertical="center" wrapText="1"/>
    </xf>
    <xf numFmtId="3" fontId="5" fillId="3" borderId="36" xfId="7" applyNumberFormat="1" applyFont="1" applyFill="1" applyBorder="1" applyAlignment="1">
      <alignment horizontal="left" vertical="center" wrapText="1"/>
    </xf>
    <xf numFmtId="9" fontId="1" fillId="3" borderId="5" xfId="7" applyNumberFormat="1" applyFill="1" applyBorder="1"/>
    <xf numFmtId="9" fontId="1" fillId="3" borderId="49" xfId="7" applyNumberFormat="1" applyFill="1" applyBorder="1"/>
    <xf numFmtId="9" fontId="1" fillId="3" borderId="17" xfId="7" applyNumberFormat="1" applyFill="1" applyBorder="1"/>
    <xf numFmtId="9" fontId="1" fillId="3" borderId="11" xfId="7" applyNumberFormat="1" applyFill="1" applyBorder="1"/>
    <xf numFmtId="0" fontId="1" fillId="3" borderId="7" xfId="7" applyFill="1" applyBorder="1"/>
    <xf numFmtId="3" fontId="2" fillId="0" borderId="29" xfId="6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166" fontId="3" fillId="0" borderId="13" xfId="1" applyNumberFormat="1" applyFont="1" applyBorder="1" applyAlignment="1">
      <alignment horizontal="right" vertical="center"/>
    </xf>
    <xf numFmtId="166" fontId="3" fillId="0" borderId="48" xfId="1" applyNumberFormat="1" applyFont="1" applyBorder="1" applyAlignment="1">
      <alignment horizontal="right" vertical="center"/>
    </xf>
    <xf numFmtId="4" fontId="1" fillId="0" borderId="0" xfId="7" applyNumberFormat="1"/>
    <xf numFmtId="3" fontId="2" fillId="0" borderId="75" xfId="6" applyNumberFormat="1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 wrapText="1"/>
    </xf>
    <xf numFmtId="166" fontId="0" fillId="0" borderId="0" xfId="0" applyNumberFormat="1"/>
    <xf numFmtId="0" fontId="1" fillId="4" borderId="0" xfId="7" applyFill="1"/>
    <xf numFmtId="3" fontId="2" fillId="0" borderId="47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9" fillId="0" borderId="44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51" xfId="1" applyNumberFormat="1" applyFont="1" applyBorder="1" applyAlignment="1">
      <alignment horizontal="right" vertical="center" wrapText="1"/>
    </xf>
    <xf numFmtId="3" fontId="2" fillId="0" borderId="49" xfId="1" applyNumberFormat="1" applyFont="1" applyBorder="1" applyAlignment="1">
      <alignment horizontal="right" vertical="center"/>
    </xf>
    <xf numFmtId="3" fontId="2" fillId="0" borderId="49" xfId="7" applyNumberFormat="1" applyFont="1" applyBorder="1" applyAlignment="1">
      <alignment horizontal="right" vertical="center"/>
    </xf>
    <xf numFmtId="3" fontId="9" fillId="0" borderId="49" xfId="1" applyNumberFormat="1" applyFont="1" applyBorder="1" applyAlignment="1">
      <alignment horizontal="right" vertical="center"/>
    </xf>
    <xf numFmtId="3" fontId="9" fillId="0" borderId="49" xfId="7" applyNumberFormat="1" applyFont="1" applyBorder="1" applyAlignment="1">
      <alignment horizontal="right" vertical="center"/>
    </xf>
    <xf numFmtId="0" fontId="7" fillId="0" borderId="4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/>
    </xf>
    <xf numFmtId="0" fontId="1" fillId="0" borderId="44" xfId="0" applyFont="1" applyBorder="1"/>
    <xf numFmtId="0" fontId="5" fillId="0" borderId="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top" wrapText="1"/>
    </xf>
    <xf numFmtId="0" fontId="2" fillId="0" borderId="34" xfId="7" applyFont="1" applyBorder="1" applyAlignment="1">
      <alignment horizontal="center"/>
    </xf>
    <xf numFmtId="0" fontId="1" fillId="0" borderId="18" xfId="7" applyBorder="1" applyAlignment="1">
      <alignment horizontal="center"/>
    </xf>
    <xf numFmtId="0" fontId="32" fillId="0" borderId="7" xfId="7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3" fontId="5" fillId="0" borderId="61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top" wrapText="1"/>
    </xf>
    <xf numFmtId="3" fontId="5" fillId="0" borderId="88" xfId="0" applyNumberFormat="1" applyFont="1" applyBorder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0" fontId="1" fillId="0" borderId="17" xfId="7" applyBorder="1"/>
    <xf numFmtId="0" fontId="1" fillId="0" borderId="28" xfId="7" applyBorder="1"/>
    <xf numFmtId="0" fontId="1" fillId="0" borderId="18" xfId="7" applyBorder="1"/>
    <xf numFmtId="167" fontId="2" fillId="0" borderId="49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7" fontId="2" fillId="0" borderId="34" xfId="1" applyNumberFormat="1" applyFont="1" applyBorder="1" applyAlignment="1">
      <alignment horizontal="right" vertical="center"/>
    </xf>
    <xf numFmtId="166" fontId="3" fillId="0" borderId="34" xfId="1" applyNumberFormat="1" applyFont="1" applyBorder="1" applyAlignment="1">
      <alignment horizontal="right" vertical="center"/>
    </xf>
    <xf numFmtId="167" fontId="9" fillId="0" borderId="49" xfId="1" applyNumberFormat="1" applyFont="1" applyBorder="1" applyAlignment="1">
      <alignment horizontal="right" vertical="center"/>
    </xf>
    <xf numFmtId="166" fontId="3" fillId="0" borderId="11" xfId="7" applyNumberFormat="1" applyFont="1" applyBorder="1" applyAlignment="1">
      <alignment horizontal="right" vertical="center"/>
    </xf>
    <xf numFmtId="3" fontId="3" fillId="0" borderId="0" xfId="7" applyNumberFormat="1" applyFont="1" applyAlignment="1">
      <alignment horizontal="right" vertical="center" wrapText="1"/>
    </xf>
    <xf numFmtId="3" fontId="2" fillId="0" borderId="89" xfId="1" applyNumberFormat="1" applyFont="1" applyFill="1" applyBorder="1" applyAlignment="1">
      <alignment horizontal="right" vertical="center" wrapText="1"/>
    </xf>
    <xf numFmtId="3" fontId="2" fillId="0" borderId="77" xfId="1" applyNumberFormat="1" applyFont="1" applyFill="1" applyBorder="1" applyAlignment="1">
      <alignment horizontal="right" vertical="center" wrapText="1"/>
    </xf>
    <xf numFmtId="9" fontId="3" fillId="0" borderId="90" xfId="1" applyNumberFormat="1" applyFont="1" applyFill="1" applyBorder="1" applyAlignment="1">
      <alignment horizontal="right" vertical="center" wrapText="1"/>
    </xf>
    <xf numFmtId="3" fontId="5" fillId="0" borderId="91" xfId="0" applyNumberFormat="1" applyFont="1" applyBorder="1" applyAlignment="1">
      <alignment horizontal="left" vertical="center" wrapText="1"/>
    </xf>
    <xf numFmtId="3" fontId="5" fillId="0" borderId="92" xfId="0" applyNumberFormat="1" applyFont="1" applyBorder="1" applyAlignment="1">
      <alignment horizontal="left" vertical="center" wrapText="1"/>
    </xf>
    <xf numFmtId="3" fontId="5" fillId="0" borderId="93" xfId="0" applyNumberFormat="1" applyFont="1" applyBorder="1" applyAlignment="1">
      <alignment horizontal="left" vertical="center" wrapText="1"/>
    </xf>
    <xf numFmtId="3" fontId="5" fillId="0" borderId="42" xfId="0" applyNumberFormat="1" applyFont="1" applyBorder="1" applyAlignment="1">
      <alignment horizontal="left" vertical="center" wrapText="1"/>
    </xf>
    <xf numFmtId="3" fontId="5" fillId="0" borderId="91" xfId="0" applyNumberFormat="1" applyFont="1" applyBorder="1" applyAlignment="1">
      <alignment vertical="center" wrapText="1"/>
    </xf>
    <xf numFmtId="3" fontId="5" fillId="0" borderId="92" xfId="0" applyNumberFormat="1" applyFont="1" applyBorder="1" applyAlignment="1">
      <alignment vertical="center" wrapText="1"/>
    </xf>
    <xf numFmtId="3" fontId="5" fillId="0" borderId="9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166" fontId="3" fillId="0" borderId="44" xfId="0" applyNumberFormat="1" applyFont="1" applyBorder="1" applyAlignment="1">
      <alignment horizontal="right" vertical="center" wrapText="1"/>
    </xf>
    <xf numFmtId="9" fontId="3" fillId="0" borderId="48" xfId="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vertical="center" wrapText="1"/>
    </xf>
    <xf numFmtId="9" fontId="3" fillId="0" borderId="13" xfId="0" applyNumberFormat="1" applyFont="1" applyBorder="1" applyAlignment="1">
      <alignment vertical="center" wrapText="1"/>
    </xf>
    <xf numFmtId="166" fontId="3" fillId="0" borderId="44" xfId="0" applyNumberFormat="1" applyFont="1" applyBorder="1" applyAlignment="1">
      <alignment vertical="center" wrapText="1"/>
    </xf>
    <xf numFmtId="9" fontId="3" fillId="0" borderId="48" xfId="0" applyNumberFormat="1" applyFont="1" applyBorder="1" applyAlignment="1">
      <alignment vertical="center" wrapText="1"/>
    </xf>
    <xf numFmtId="3" fontId="9" fillId="0" borderId="12" xfId="0" applyNumberFormat="1" applyFont="1" applyBorder="1" applyAlignment="1">
      <alignment vertical="center" wrapText="1"/>
    </xf>
    <xf numFmtId="3" fontId="9" fillId="0" borderId="12" xfId="0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right" vertical="center" wrapText="1"/>
    </xf>
    <xf numFmtId="3" fontId="9" fillId="0" borderId="12" xfId="0" applyNumberFormat="1" applyFont="1" applyBorder="1" applyAlignment="1">
      <alignment horizontal="right" vertical="center"/>
    </xf>
    <xf numFmtId="166" fontId="3" fillId="0" borderId="94" xfId="1" applyNumberFormat="1" applyFont="1" applyFill="1" applyBorder="1" applyAlignment="1">
      <alignment vertical="center" wrapText="1"/>
    </xf>
    <xf numFmtId="166" fontId="3" fillId="0" borderId="95" xfId="1" applyNumberFormat="1" applyFont="1" applyFill="1" applyBorder="1" applyAlignment="1">
      <alignment vertical="center" wrapText="1"/>
    </xf>
    <xf numFmtId="166" fontId="3" fillId="0" borderId="17" xfId="1" applyNumberFormat="1" applyFont="1" applyFill="1" applyBorder="1" applyAlignment="1">
      <alignment vertical="center" wrapText="1"/>
    </xf>
    <xf numFmtId="166" fontId="3" fillId="0" borderId="35" xfId="1" applyNumberFormat="1" applyFont="1" applyFill="1" applyBorder="1" applyAlignment="1">
      <alignment vertical="center" wrapText="1"/>
    </xf>
    <xf numFmtId="166" fontId="3" fillId="0" borderId="13" xfId="1" applyNumberFormat="1" applyFont="1" applyFill="1" applyBorder="1" applyAlignment="1">
      <alignment vertical="center" wrapText="1"/>
    </xf>
    <xf numFmtId="166" fontId="3" fillId="0" borderId="48" xfId="1" applyNumberFormat="1" applyFont="1" applyFill="1" applyBorder="1" applyAlignment="1">
      <alignment vertical="center" wrapText="1"/>
    </xf>
    <xf numFmtId="169" fontId="3" fillId="0" borderId="88" xfId="1" applyNumberFormat="1" applyFont="1" applyFill="1" applyBorder="1" applyAlignment="1">
      <alignment horizontal="right" vertical="center" wrapText="1"/>
    </xf>
    <xf numFmtId="169" fontId="3" fillId="0" borderId="1" xfId="1" applyNumberFormat="1" applyFont="1" applyFill="1" applyBorder="1" applyAlignment="1">
      <alignment horizontal="right" vertical="center" wrapText="1"/>
    </xf>
    <xf numFmtId="169" fontId="3" fillId="0" borderId="27" xfId="1" applyNumberFormat="1" applyFont="1" applyFill="1" applyBorder="1" applyAlignment="1">
      <alignment horizontal="right" vertical="center" wrapText="1"/>
    </xf>
    <xf numFmtId="169" fontId="3" fillId="0" borderId="82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69" fontId="3" fillId="0" borderId="44" xfId="1" applyNumberFormat="1" applyFont="1" applyFill="1" applyBorder="1" applyAlignment="1">
      <alignment horizontal="right" vertical="center" wrapText="1"/>
    </xf>
    <xf numFmtId="166" fontId="3" fillId="0" borderId="96" xfId="0" applyNumberFormat="1" applyFont="1" applyBorder="1" applyAlignment="1">
      <alignment horizontal="right" vertical="center" wrapText="1"/>
    </xf>
    <xf numFmtId="166" fontId="3" fillId="0" borderId="80" xfId="0" applyNumberFormat="1" applyFont="1" applyBorder="1" applyAlignment="1">
      <alignment horizontal="right" vertical="center" wrapText="1"/>
    </xf>
    <xf numFmtId="166" fontId="3" fillId="0" borderId="97" xfId="0" applyNumberFormat="1" applyFont="1" applyBorder="1" applyAlignment="1">
      <alignment horizontal="right" vertical="center" wrapText="1"/>
    </xf>
    <xf numFmtId="166" fontId="3" fillId="0" borderId="98" xfId="0" applyNumberFormat="1" applyFont="1" applyBorder="1" applyAlignment="1">
      <alignment horizontal="right" vertical="center" wrapText="1"/>
    </xf>
    <xf numFmtId="166" fontId="3" fillId="0" borderId="99" xfId="0" applyNumberFormat="1" applyFont="1" applyBorder="1" applyAlignment="1">
      <alignment horizontal="right" vertical="center" wrapText="1"/>
    </xf>
    <xf numFmtId="166" fontId="3" fillId="0" borderId="100" xfId="0" applyNumberFormat="1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3" fillId="0" borderId="47" xfId="1" applyNumberFormat="1" applyFont="1" applyBorder="1" applyAlignment="1">
      <alignment horizontal="right" vertical="center" wrapText="1"/>
    </xf>
    <xf numFmtId="166" fontId="3" fillId="0" borderId="52" xfId="1" applyNumberFormat="1" applyFont="1" applyBorder="1" applyAlignment="1">
      <alignment horizontal="right" vertical="center" wrapText="1"/>
    </xf>
    <xf numFmtId="166" fontId="3" fillId="0" borderId="53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44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27" xfId="1" applyNumberFormat="1" applyFont="1" applyFill="1" applyBorder="1" applyAlignment="1">
      <alignment horizontal="right" vertical="center" wrapText="1"/>
    </xf>
    <xf numFmtId="166" fontId="3" fillId="0" borderId="52" xfId="1" applyNumberFormat="1" applyFont="1" applyFill="1" applyBorder="1" applyAlignment="1">
      <alignment horizontal="right" vertical="center" wrapText="1"/>
    </xf>
    <xf numFmtId="166" fontId="3" fillId="0" borderId="53" xfId="1" applyNumberFormat="1" applyFont="1" applyFill="1" applyBorder="1" applyAlignment="1">
      <alignment horizontal="right" vertical="center" wrapText="1"/>
    </xf>
    <xf numFmtId="166" fontId="3" fillId="0" borderId="17" xfId="1" applyNumberFormat="1" applyFont="1" applyFill="1" applyBorder="1" applyAlignment="1">
      <alignment horizontal="right" vertical="center" wrapText="1"/>
    </xf>
    <xf numFmtId="166" fontId="3" fillId="0" borderId="35" xfId="1" applyNumberFormat="1" applyFont="1" applyFill="1" applyBorder="1" applyAlignment="1">
      <alignment horizontal="right" vertical="center" wrapText="1"/>
    </xf>
    <xf numFmtId="166" fontId="3" fillId="0" borderId="13" xfId="1" applyNumberFormat="1" applyFont="1" applyFill="1" applyBorder="1" applyAlignment="1">
      <alignment horizontal="right" vertical="center" wrapText="1"/>
    </xf>
    <xf numFmtId="166" fontId="3" fillId="0" borderId="48" xfId="1" applyNumberFormat="1" applyFont="1" applyFill="1" applyBorder="1" applyAlignment="1">
      <alignment horizontal="right" vertical="center" wrapText="1"/>
    </xf>
    <xf numFmtId="9" fontId="2" fillId="0" borderId="3" xfId="1" applyNumberFormat="1" applyFont="1" applyFill="1" applyBorder="1" applyAlignment="1">
      <alignment horizontal="left" vertical="center" wrapText="1"/>
    </xf>
    <xf numFmtId="9" fontId="2" fillId="0" borderId="2" xfId="1" applyNumberFormat="1" applyFont="1" applyFill="1" applyBorder="1" applyAlignment="1">
      <alignment horizontal="left" vertical="center" wrapText="1"/>
    </xf>
    <xf numFmtId="3" fontId="2" fillId="0" borderId="51" xfId="1" applyNumberFormat="1" applyFont="1" applyFill="1" applyBorder="1" applyAlignment="1">
      <alignment horizontal="left" vertical="center" wrapText="1"/>
    </xf>
    <xf numFmtId="9" fontId="2" fillId="0" borderId="18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left" vertical="center" wrapText="1"/>
    </xf>
    <xf numFmtId="9" fontId="2" fillId="0" borderId="12" xfId="1" applyNumberFormat="1" applyFont="1" applyFill="1" applyBorder="1" applyAlignment="1">
      <alignment horizontal="left" vertical="center" wrapText="1"/>
    </xf>
    <xf numFmtId="166" fontId="10" fillId="0" borderId="13" xfId="0" applyNumberFormat="1" applyFont="1" applyBorder="1" applyAlignment="1">
      <alignment horizontal="right" vertical="center" wrapText="1"/>
    </xf>
    <xf numFmtId="166" fontId="10" fillId="0" borderId="48" xfId="0" applyNumberFormat="1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right" vertical="center" wrapText="1"/>
    </xf>
    <xf numFmtId="3" fontId="2" fillId="0" borderId="34" xfId="0" applyNumberFormat="1" applyFont="1" applyBorder="1" applyAlignment="1">
      <alignment horizontal="right" vertical="center" wrapText="1"/>
    </xf>
    <xf numFmtId="9" fontId="3" fillId="0" borderId="11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3" fontId="2" fillId="0" borderId="34" xfId="0" applyNumberFormat="1" applyFont="1" applyBorder="1" applyAlignment="1">
      <alignment horizontal="right" wrapText="1"/>
    </xf>
    <xf numFmtId="166" fontId="3" fillId="0" borderId="11" xfId="0" applyNumberFormat="1" applyFont="1" applyBorder="1" applyAlignment="1">
      <alignment horizontal="right" vertical="center" wrapText="1"/>
    </xf>
    <xf numFmtId="3" fontId="2" fillId="0" borderId="50" xfId="7" applyNumberFormat="1" applyFont="1" applyBorder="1" applyAlignment="1">
      <alignment horizontal="right" vertical="center" wrapText="1"/>
    </xf>
    <xf numFmtId="3" fontId="2" fillId="0" borderId="26" xfId="7" applyNumberFormat="1" applyFont="1" applyBorder="1" applyAlignment="1">
      <alignment horizontal="right" vertical="center" wrapText="1"/>
    </xf>
    <xf numFmtId="3" fontId="2" fillId="0" borderId="40" xfId="7" applyNumberFormat="1" applyFont="1" applyBorder="1" applyAlignment="1">
      <alignment horizontal="right" vertical="center" wrapText="1"/>
    </xf>
    <xf numFmtId="3" fontId="9" fillId="0" borderId="101" xfId="7" applyNumberFormat="1" applyFont="1" applyBorder="1" applyAlignment="1">
      <alignment horizontal="right" vertical="center" wrapText="1"/>
    </xf>
    <xf numFmtId="3" fontId="2" fillId="0" borderId="50" xfId="7" applyNumberFormat="1" applyFont="1" applyBorder="1" applyAlignment="1">
      <alignment vertical="center" wrapText="1"/>
    </xf>
    <xf numFmtId="3" fontId="2" fillId="0" borderId="26" xfId="7" applyNumberFormat="1" applyFont="1" applyBorder="1" applyAlignment="1">
      <alignment vertical="center" wrapText="1"/>
    </xf>
    <xf numFmtId="3" fontId="9" fillId="0" borderId="101" xfId="7" applyNumberFormat="1" applyFont="1" applyBorder="1" applyAlignment="1">
      <alignment vertical="center" wrapText="1"/>
    </xf>
    <xf numFmtId="2" fontId="9" fillId="0" borderId="75" xfId="7" applyNumberFormat="1" applyFont="1" applyBorder="1" applyAlignment="1">
      <alignment vertical="center"/>
    </xf>
    <xf numFmtId="2" fontId="9" fillId="0" borderId="102" xfId="7" applyNumberFormat="1" applyFont="1" applyBorder="1" applyAlignment="1">
      <alignment vertical="center"/>
    </xf>
    <xf numFmtId="2" fontId="9" fillId="0" borderId="75" xfId="7" applyNumberFormat="1" applyFont="1" applyBorder="1" applyAlignment="1">
      <alignment horizontal="right" vertical="center" wrapText="1"/>
    </xf>
    <xf numFmtId="2" fontId="9" fillId="0" borderId="102" xfId="7" applyNumberFormat="1" applyFont="1" applyBorder="1" applyAlignment="1">
      <alignment horizontal="right" vertical="center" wrapText="1"/>
    </xf>
    <xf numFmtId="2" fontId="9" fillId="0" borderId="97" xfId="7" applyNumberFormat="1" applyFont="1" applyBorder="1" applyAlignment="1">
      <alignment horizontal="right" vertical="center" wrapText="1"/>
    </xf>
    <xf numFmtId="2" fontId="9" fillId="0" borderId="100" xfId="7" applyNumberFormat="1" applyFont="1" applyBorder="1" applyAlignment="1">
      <alignment vertical="center"/>
    </xf>
    <xf numFmtId="3" fontId="2" fillId="0" borderId="1" xfId="7" applyNumberFormat="1" applyFont="1" applyBorder="1" applyAlignment="1">
      <alignment horizontal="right" vertical="center" wrapText="1"/>
    </xf>
    <xf numFmtId="3" fontId="2" fillId="0" borderId="27" xfId="7" applyNumberFormat="1" applyFont="1" applyBorder="1" applyAlignment="1">
      <alignment horizontal="right" vertical="center" wrapText="1"/>
    </xf>
    <xf numFmtId="3" fontId="2" fillId="0" borderId="81" xfId="7" applyNumberFormat="1" applyFont="1" applyBorder="1" applyAlignment="1">
      <alignment horizontal="right" vertical="center" wrapText="1"/>
    </xf>
    <xf numFmtId="3" fontId="2" fillId="0" borderId="99" xfId="7" applyNumberFormat="1" applyFont="1" applyBorder="1" applyAlignment="1">
      <alignment horizontal="right" vertical="center" wrapText="1"/>
    </xf>
    <xf numFmtId="3" fontId="9" fillId="0" borderId="13" xfId="7" applyNumberFormat="1" applyFont="1" applyBorder="1" applyAlignment="1">
      <alignment horizontal="right" vertical="center" wrapText="1"/>
    </xf>
    <xf numFmtId="3" fontId="9" fillId="0" borderId="48" xfId="7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horizontal="right" vertical="center" wrapText="1"/>
    </xf>
    <xf numFmtId="3" fontId="2" fillId="0" borderId="103" xfId="7" applyNumberFormat="1" applyFont="1" applyBorder="1" applyAlignment="1">
      <alignment horizontal="right" vertical="center" wrapText="1"/>
    </xf>
    <xf numFmtId="3" fontId="9" fillId="0" borderId="12" xfId="7" applyNumberFormat="1" applyFont="1" applyBorder="1" applyAlignment="1">
      <alignment horizontal="right" vertical="center" wrapText="1"/>
    </xf>
    <xf numFmtId="0" fontId="5" fillId="0" borderId="7" xfId="7" applyFont="1" applyBorder="1" applyAlignment="1">
      <alignment vertical="top" wrapText="1"/>
    </xf>
    <xf numFmtId="0" fontId="5" fillId="0" borderId="8" xfId="7" applyFont="1" applyBorder="1" applyAlignment="1">
      <alignment vertical="top" wrapText="1"/>
    </xf>
    <xf numFmtId="0" fontId="5" fillId="0" borderId="20" xfId="7" applyFont="1" applyBorder="1" applyAlignment="1">
      <alignment vertical="top" wrapText="1"/>
    </xf>
    <xf numFmtId="166" fontId="3" fillId="0" borderId="2" xfId="7" applyNumberFormat="1" applyFont="1" applyBorder="1" applyAlignment="1">
      <alignment vertical="center" wrapText="1"/>
    </xf>
    <xf numFmtId="166" fontId="3" fillId="0" borderId="1" xfId="7" applyNumberFormat="1" applyFont="1" applyBorder="1" applyAlignment="1">
      <alignment vertical="center" wrapText="1"/>
    </xf>
    <xf numFmtId="166" fontId="3" fillId="0" borderId="27" xfId="7" applyNumberFormat="1" applyFont="1" applyBorder="1" applyAlignment="1">
      <alignment vertical="center" wrapText="1"/>
    </xf>
    <xf numFmtId="166" fontId="3" fillId="0" borderId="103" xfId="7" applyNumberFormat="1" applyFont="1" applyBorder="1" applyAlignment="1">
      <alignment vertical="center" wrapText="1"/>
    </xf>
    <xf numFmtId="166" fontId="3" fillId="0" borderId="81" xfId="7" applyNumberFormat="1" applyFont="1" applyBorder="1" applyAlignment="1">
      <alignment vertical="center" wrapText="1"/>
    </xf>
    <xf numFmtId="166" fontId="3" fillId="0" borderId="99" xfId="7" applyNumberFormat="1" applyFont="1" applyBorder="1" applyAlignment="1">
      <alignment vertical="center" wrapText="1"/>
    </xf>
    <xf numFmtId="166" fontId="3" fillId="0" borderId="12" xfId="7" applyNumberFormat="1" applyFont="1" applyBorder="1" applyAlignment="1">
      <alignment vertical="center" wrapText="1"/>
    </xf>
    <xf numFmtId="166" fontId="3" fillId="0" borderId="13" xfId="7" applyNumberFormat="1" applyFont="1" applyBorder="1" applyAlignment="1">
      <alignment vertical="center" wrapText="1"/>
    </xf>
    <xf numFmtId="166" fontId="3" fillId="0" borderId="48" xfId="7" applyNumberFormat="1" applyFont="1" applyBorder="1" applyAlignment="1">
      <alignment vertical="center" wrapText="1"/>
    </xf>
    <xf numFmtId="0" fontId="5" fillId="5" borderId="9" xfId="0" applyFont="1" applyFill="1" applyBorder="1" applyAlignment="1">
      <alignment horizontal="left" vertical="center"/>
    </xf>
    <xf numFmtId="0" fontId="5" fillId="5" borderId="10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05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166" fontId="2" fillId="0" borderId="5" xfId="4" applyNumberFormat="1" applyFont="1" applyFill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/>
    </xf>
    <xf numFmtId="9" fontId="3" fillId="0" borderId="34" xfId="7" applyNumberFormat="1" applyFont="1" applyBorder="1" applyAlignment="1">
      <alignment horizontal="right" vertical="center" wrapText="1"/>
    </xf>
    <xf numFmtId="3" fontId="9" fillId="0" borderId="49" xfId="7" applyNumberFormat="1" applyFont="1" applyBorder="1" applyAlignment="1">
      <alignment horizontal="right" vertical="center" wrapText="1"/>
    </xf>
    <xf numFmtId="0" fontId="0" fillId="3" borderId="0" xfId="0" applyFill="1"/>
    <xf numFmtId="0" fontId="21" fillId="3" borderId="0" xfId="0" applyFont="1" applyFill="1"/>
    <xf numFmtId="0" fontId="20" fillId="3" borderId="0" xfId="0" applyFont="1" applyFill="1" applyAlignment="1">
      <alignment horizontal="center"/>
    </xf>
    <xf numFmtId="0" fontId="23" fillId="3" borderId="0" xfId="0" applyFont="1" applyFill="1" applyAlignment="1">
      <alignment horizontal="left"/>
    </xf>
    <xf numFmtId="14" fontId="24" fillId="3" borderId="0" xfId="0" applyNumberFormat="1" applyFont="1" applyFill="1" applyAlignment="1">
      <alignment horizontal="right" vertical="top"/>
    </xf>
    <xf numFmtId="0" fontId="25" fillId="3" borderId="0" xfId="0" applyFont="1" applyFill="1" applyAlignment="1">
      <alignment horizontal="left" vertical="top" wrapText="1"/>
    </xf>
    <xf numFmtId="0" fontId="25" fillId="3" borderId="16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6" fillId="3" borderId="18" xfId="0" applyFont="1" applyFill="1" applyBorder="1" applyAlignment="1">
      <alignment horizontal="left" vertical="center"/>
    </xf>
    <xf numFmtId="0" fontId="38" fillId="3" borderId="17" xfId="3" applyFont="1" applyFill="1" applyBorder="1" applyAlignment="1">
      <alignment horizontal="center" vertical="center"/>
    </xf>
    <xf numFmtId="0" fontId="39" fillId="3" borderId="17" xfId="3" applyFont="1" applyFill="1" applyBorder="1" applyAlignment="1">
      <alignment vertical="top" wrapText="1"/>
    </xf>
    <xf numFmtId="0" fontId="37" fillId="3" borderId="17" xfId="3" applyFill="1" applyBorder="1" applyAlignment="1">
      <alignment vertical="top" wrapText="1"/>
    </xf>
    <xf numFmtId="0" fontId="37" fillId="3" borderId="21" xfId="3" applyFill="1" applyBorder="1" applyAlignment="1">
      <alignment vertical="top" wrapText="1"/>
    </xf>
    <xf numFmtId="0" fontId="40" fillId="3" borderId="0" xfId="0" applyFont="1" applyFill="1"/>
    <xf numFmtId="0" fontId="27" fillId="0" borderId="0" xfId="0" applyFont="1" applyAlignment="1">
      <alignment vertical="center" wrapText="1"/>
    </xf>
    <xf numFmtId="0" fontId="7" fillId="6" borderId="0" xfId="6" applyFont="1" applyFill="1" applyAlignment="1">
      <alignment horizontal="left" vertical="center"/>
    </xf>
    <xf numFmtId="0" fontId="28" fillId="0" borderId="0" xfId="0" applyFont="1"/>
    <xf numFmtId="0" fontId="29" fillId="0" borderId="0" xfId="3" applyFont="1"/>
    <xf numFmtId="0" fontId="29" fillId="0" borderId="0" xfId="0" applyFont="1"/>
    <xf numFmtId="0" fontId="28" fillId="0" borderId="0" xfId="3" applyFont="1"/>
    <xf numFmtId="0" fontId="29" fillId="0" borderId="0" xfId="3" applyFont="1" applyAlignment="1">
      <alignment wrapText="1"/>
    </xf>
    <xf numFmtId="3" fontId="29" fillId="0" borderId="0" xfId="3" applyNumberFormat="1" applyFont="1"/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5" fillId="3" borderId="4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36" xfId="0" applyFont="1" applyFill="1" applyBorder="1" applyAlignment="1">
      <alignment horizontal="left" vertical="top" wrapText="1"/>
    </xf>
    <xf numFmtId="0" fontId="38" fillId="3" borderId="3" xfId="3" applyFont="1" applyFill="1" applyBorder="1" applyAlignment="1">
      <alignment horizontal="left" vertical="top" wrapText="1"/>
    </xf>
    <xf numFmtId="0" fontId="38" fillId="3" borderId="0" xfId="3" applyFont="1" applyFill="1" applyBorder="1" applyAlignment="1">
      <alignment horizontal="left" vertical="top" wrapText="1"/>
    </xf>
    <xf numFmtId="0" fontId="41" fillId="3" borderId="0" xfId="0" applyFont="1" applyFill="1" applyAlignment="1">
      <alignment horizontal="left" vertical="center" wrapText="1"/>
    </xf>
    <xf numFmtId="0" fontId="42" fillId="3" borderId="0" xfId="0" applyFont="1" applyFill="1" applyAlignment="1">
      <alignment vertical="center" wrapText="1"/>
    </xf>
    <xf numFmtId="0" fontId="43" fillId="3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left" vertical="center" wrapText="1"/>
    </xf>
    <xf numFmtId="3" fontId="5" fillId="0" borderId="61" xfId="0" applyNumberFormat="1" applyFont="1" applyBorder="1" applyAlignment="1">
      <alignment horizontal="left" vertical="center" wrapText="1"/>
    </xf>
    <xf numFmtId="3" fontId="5" fillId="0" borderId="77" xfId="0" applyNumberFormat="1" applyFont="1" applyBorder="1" applyAlignment="1">
      <alignment horizontal="left" vertical="center" wrapText="1"/>
    </xf>
    <xf numFmtId="3" fontId="5" fillId="0" borderId="88" xfId="0" applyNumberFormat="1" applyFont="1" applyBorder="1" applyAlignment="1">
      <alignment horizontal="left" vertical="center" wrapText="1"/>
    </xf>
    <xf numFmtId="3" fontId="5" fillId="0" borderId="106" xfId="0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center" wrapText="1"/>
    </xf>
    <xf numFmtId="3" fontId="5" fillId="0" borderId="37" xfId="0" applyNumberFormat="1" applyFont="1" applyBorder="1" applyAlignment="1">
      <alignment horizontal="left" vertical="center" wrapText="1"/>
    </xf>
    <xf numFmtId="3" fontId="5" fillId="0" borderId="107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106" xfId="0" applyFont="1" applyBorder="1" applyAlignment="1">
      <alignment horizontal="left" vertical="center"/>
    </xf>
    <xf numFmtId="0" fontId="5" fillId="0" borderId="104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3" fontId="5" fillId="0" borderId="82" xfId="0" applyNumberFormat="1" applyFont="1" applyBorder="1" applyAlignment="1">
      <alignment horizontal="left" vertical="center" wrapText="1"/>
    </xf>
    <xf numFmtId="3" fontId="5" fillId="0" borderId="105" xfId="0" applyNumberFormat="1" applyFont="1" applyBorder="1" applyAlignment="1">
      <alignment horizontal="left" vertical="center" wrapText="1"/>
    </xf>
    <xf numFmtId="3" fontId="5" fillId="0" borderId="90" xfId="0" applyNumberFormat="1" applyFont="1" applyBorder="1" applyAlignment="1">
      <alignment horizontal="left" vertical="center" wrapText="1"/>
    </xf>
    <xf numFmtId="3" fontId="5" fillId="0" borderId="73" xfId="0" applyNumberFormat="1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5" fillId="0" borderId="106" xfId="7" applyNumberFormat="1" applyFont="1" applyBorder="1" applyAlignment="1">
      <alignment horizontal="lef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77" xfId="7" applyNumberFormat="1" applyFont="1" applyBorder="1" applyAlignment="1">
      <alignment horizontal="left" vertical="center" wrapText="1"/>
    </xf>
    <xf numFmtId="3" fontId="5" fillId="0" borderId="107" xfId="7" applyNumberFormat="1" applyFont="1" applyBorder="1" applyAlignment="1">
      <alignment horizontal="left" vertical="center" wrapText="1"/>
    </xf>
    <xf numFmtId="0" fontId="7" fillId="0" borderId="13" xfId="7" applyFont="1" applyBorder="1" applyAlignment="1">
      <alignment horizontal="left" vertical="top" wrapText="1"/>
    </xf>
    <xf numFmtId="0" fontId="5" fillId="0" borderId="39" xfId="7" applyFont="1" applyBorder="1" applyAlignment="1">
      <alignment horizontal="left" vertical="center"/>
    </xf>
    <xf numFmtId="0" fontId="5" fillId="0" borderId="37" xfId="7" applyFont="1" applyBorder="1" applyAlignment="1">
      <alignment horizontal="left" vertical="center"/>
    </xf>
    <xf numFmtId="0" fontId="5" fillId="0" borderId="72" xfId="7" applyFont="1" applyBorder="1" applyAlignment="1">
      <alignment horizontal="left" vertical="center"/>
    </xf>
    <xf numFmtId="0" fontId="5" fillId="0" borderId="110" xfId="7" applyFont="1" applyBorder="1" applyAlignment="1">
      <alignment horizontal="left" vertical="center" wrapText="1"/>
    </xf>
    <xf numFmtId="0" fontId="5" fillId="0" borderId="85" xfId="7" applyFont="1" applyBorder="1" applyAlignment="1">
      <alignment horizontal="left" vertical="center" wrapText="1"/>
    </xf>
    <xf numFmtId="0" fontId="5" fillId="0" borderId="46" xfId="7" applyFont="1" applyBorder="1" applyAlignment="1">
      <alignment horizontal="left" vertical="center" wrapText="1"/>
    </xf>
    <xf numFmtId="0" fontId="5" fillId="0" borderId="3" xfId="7" applyFont="1" applyBorder="1" applyAlignment="1">
      <alignment horizontal="center" vertical="top" wrapText="1"/>
    </xf>
    <xf numFmtId="0" fontId="5" fillId="0" borderId="16" xfId="7" applyFont="1" applyBorder="1" applyAlignment="1">
      <alignment horizontal="center" vertical="top" wrapText="1"/>
    </xf>
    <xf numFmtId="0" fontId="5" fillId="0" borderId="4" xfId="7" applyFont="1" applyBorder="1" applyAlignment="1">
      <alignment horizontal="center" vertical="top" wrapText="1"/>
    </xf>
    <xf numFmtId="0" fontId="5" fillId="0" borderId="28" xfId="7" applyFont="1" applyBorder="1" applyAlignment="1">
      <alignment horizontal="center" vertical="top" wrapText="1"/>
    </xf>
    <xf numFmtId="0" fontId="5" fillId="0" borderId="29" xfId="7" applyFont="1" applyBorder="1" applyAlignment="1">
      <alignment horizontal="center" vertical="top" wrapText="1"/>
    </xf>
    <xf numFmtId="0" fontId="5" fillId="0" borderId="67" xfId="7" applyFont="1" applyBorder="1" applyAlignment="1">
      <alignment horizontal="center" vertical="top" wrapText="1"/>
    </xf>
    <xf numFmtId="3" fontId="5" fillId="0" borderId="38" xfId="7" applyNumberFormat="1" applyFont="1" applyBorder="1" applyAlignment="1">
      <alignment horizontal="left" vertical="center" wrapText="1"/>
    </xf>
    <xf numFmtId="3" fontId="5" fillId="0" borderId="37" xfId="7" applyNumberFormat="1" applyFont="1" applyBorder="1" applyAlignment="1">
      <alignment horizontal="left" vertical="center" wrapText="1"/>
    </xf>
    <xf numFmtId="0" fontId="5" fillId="0" borderId="105" xfId="7" applyFont="1" applyBorder="1" applyAlignment="1">
      <alignment horizontal="left" vertical="center"/>
    </xf>
    <xf numFmtId="0" fontId="5" fillId="0" borderId="82" xfId="7" applyFont="1" applyBorder="1" applyAlignment="1">
      <alignment horizontal="left" vertical="center"/>
    </xf>
    <xf numFmtId="0" fontId="5" fillId="0" borderId="107" xfId="7" applyFont="1" applyBorder="1" applyAlignment="1">
      <alignment horizontal="left" vertical="center"/>
    </xf>
    <xf numFmtId="0" fontId="5" fillId="0" borderId="110" xfId="7" applyFont="1" applyBorder="1" applyAlignment="1">
      <alignment horizontal="left" vertical="center"/>
    </xf>
    <xf numFmtId="0" fontId="5" fillId="0" borderId="85" xfId="7" applyFont="1" applyBorder="1" applyAlignment="1">
      <alignment horizontal="left" vertical="center"/>
    </xf>
    <xf numFmtId="0" fontId="5" fillId="0" borderId="46" xfId="7" applyFont="1" applyBorder="1" applyAlignment="1">
      <alignment horizontal="left" vertical="center"/>
    </xf>
    <xf numFmtId="0" fontId="4" fillId="0" borderId="3" xfId="7" applyFont="1" applyBorder="1" applyAlignment="1">
      <alignment horizontal="center" vertical="top" wrapText="1"/>
    </xf>
    <xf numFmtId="0" fontId="4" fillId="0" borderId="16" xfId="7" applyFont="1" applyBorder="1" applyAlignment="1">
      <alignment horizontal="center" vertical="top" wrapText="1"/>
    </xf>
    <xf numFmtId="0" fontId="5" fillId="0" borderId="36" xfId="7" applyFont="1" applyBorder="1" applyAlignment="1">
      <alignment horizontal="center" vertical="top" wrapText="1"/>
    </xf>
    <xf numFmtId="0" fontId="5" fillId="0" borderId="47" xfId="7" applyFont="1" applyBorder="1" applyAlignment="1">
      <alignment horizontal="center"/>
    </xf>
    <xf numFmtId="0" fontId="2" fillId="0" borderId="4" xfId="7" applyFont="1" applyBorder="1" applyAlignment="1">
      <alignment horizontal="center" vertical="top" wrapText="1"/>
    </xf>
    <xf numFmtId="0" fontId="2" fillId="0" borderId="36" xfId="7" applyFont="1" applyBorder="1" applyAlignment="1">
      <alignment horizontal="center" vertical="top" wrapText="1"/>
    </xf>
    <xf numFmtId="0" fontId="2" fillId="0" borderId="5" xfId="7" applyFont="1" applyBorder="1" applyAlignment="1">
      <alignment horizontal="center" vertical="top" wrapText="1"/>
    </xf>
    <xf numFmtId="0" fontId="2" fillId="0" borderId="34" xfId="7" applyFont="1" applyBorder="1" applyAlignment="1">
      <alignment horizontal="center" vertical="top" wrapText="1"/>
    </xf>
    <xf numFmtId="0" fontId="2" fillId="0" borderId="11" xfId="7" applyFont="1" applyBorder="1" applyAlignment="1">
      <alignment horizontal="center" vertical="top" wrapText="1"/>
    </xf>
    <xf numFmtId="0" fontId="7" fillId="0" borderId="19" xfId="7" applyFont="1" applyBorder="1" applyAlignment="1">
      <alignment horizontal="left" vertical="top" wrapText="1"/>
    </xf>
    <xf numFmtId="0" fontId="2" fillId="0" borderId="34" xfId="7" applyFont="1" applyBorder="1" applyAlignment="1">
      <alignment horizontal="center"/>
    </xf>
    <xf numFmtId="0" fontId="2" fillId="0" borderId="11" xfId="7" applyFont="1" applyBorder="1" applyAlignment="1">
      <alignment horizontal="center"/>
    </xf>
    <xf numFmtId="0" fontId="1" fillId="0" borderId="3" xfId="7" applyBorder="1" applyAlignment="1">
      <alignment horizontal="center"/>
    </xf>
    <xf numFmtId="0" fontId="1" fillId="0" borderId="0" xfId="7" applyAlignment="1">
      <alignment horizontal="center"/>
    </xf>
    <xf numFmtId="0" fontId="1" fillId="0" borderId="16" xfId="7" applyBorder="1" applyAlignment="1">
      <alignment horizontal="center"/>
    </xf>
    <xf numFmtId="0" fontId="35" fillId="0" borderId="4" xfId="7" applyFont="1" applyBorder="1" applyAlignment="1">
      <alignment horizontal="center" vertical="top" wrapText="1"/>
    </xf>
    <xf numFmtId="0" fontId="35" fillId="0" borderId="28" xfId="7" applyFont="1" applyBorder="1" applyAlignment="1">
      <alignment horizontal="center" vertical="top" wrapText="1"/>
    </xf>
    <xf numFmtId="0" fontId="35" fillId="0" borderId="29" xfId="7" applyFont="1" applyBorder="1" applyAlignment="1">
      <alignment horizontal="center" vertical="top" wrapText="1"/>
    </xf>
    <xf numFmtId="0" fontId="35" fillId="0" borderId="5" xfId="7" applyFont="1" applyBorder="1" applyAlignment="1">
      <alignment horizontal="center" vertical="top" wrapText="1"/>
    </xf>
    <xf numFmtId="0" fontId="35" fillId="0" borderId="36" xfId="7" applyFont="1" applyBorder="1" applyAlignment="1">
      <alignment horizontal="center" vertical="top" wrapText="1"/>
    </xf>
    <xf numFmtId="0" fontId="35" fillId="0" borderId="4" xfId="7" applyFont="1" applyBorder="1" applyAlignment="1">
      <alignment horizontal="center" vertical="top"/>
    </xf>
    <xf numFmtId="0" fontId="35" fillId="0" borderId="5" xfId="7" applyFont="1" applyBorder="1" applyAlignment="1">
      <alignment horizontal="center" vertical="top"/>
    </xf>
    <xf numFmtId="0" fontId="35" fillId="0" borderId="36" xfId="7" applyFont="1" applyBorder="1" applyAlignment="1">
      <alignment horizontal="center" vertical="top"/>
    </xf>
    <xf numFmtId="0" fontId="35" fillId="0" borderId="47" xfId="7" applyFont="1" applyBorder="1" applyAlignment="1">
      <alignment horizontal="center" vertical="top"/>
    </xf>
    <xf numFmtId="0" fontId="2" fillId="0" borderId="47" xfId="7" applyFont="1" applyBorder="1" applyAlignment="1">
      <alignment horizontal="center" vertical="top" wrapText="1"/>
    </xf>
    <xf numFmtId="0" fontId="1" fillId="0" borderId="18" xfId="7" applyBorder="1" applyAlignment="1">
      <alignment horizontal="center"/>
    </xf>
    <xf numFmtId="0" fontId="2" fillId="0" borderId="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47" xfId="7" applyFont="1" applyBorder="1" applyAlignment="1">
      <alignment horizontal="center"/>
    </xf>
    <xf numFmtId="3" fontId="5" fillId="0" borderId="89" xfId="7" applyNumberFormat="1" applyFont="1" applyBorder="1" applyAlignment="1">
      <alignment horizontal="left" vertical="center" wrapText="1"/>
    </xf>
    <xf numFmtId="3" fontId="5" fillId="0" borderId="90" xfId="7" applyNumberFormat="1" applyFont="1" applyBorder="1" applyAlignment="1">
      <alignment horizontal="left" vertical="center" wrapText="1"/>
    </xf>
    <xf numFmtId="0" fontId="5" fillId="0" borderId="45" xfId="7" applyFont="1" applyBorder="1" applyAlignment="1">
      <alignment horizontal="center" vertical="top" wrapText="1"/>
    </xf>
    <xf numFmtId="0" fontId="1" fillId="0" borderId="23" xfId="7" applyBorder="1" applyAlignment="1">
      <alignment horizontal="center" vertical="top" wrapText="1"/>
    </xf>
    <xf numFmtId="0" fontId="1" fillId="0" borderId="22" xfId="7" applyBorder="1" applyAlignment="1">
      <alignment horizontal="center" vertical="top" wrapText="1"/>
    </xf>
    <xf numFmtId="3" fontId="5" fillId="0" borderId="24" xfId="7" applyNumberFormat="1" applyFont="1" applyBorder="1" applyAlignment="1">
      <alignment horizontal="left" vertical="center" wrapText="1"/>
    </xf>
    <xf numFmtId="3" fontId="5" fillId="0" borderId="76" xfId="7" applyNumberFormat="1" applyFont="1" applyBorder="1" applyAlignment="1">
      <alignment horizontal="left" vertical="center" wrapText="1"/>
    </xf>
    <xf numFmtId="3" fontId="5" fillId="0" borderId="88" xfId="7" applyNumberFormat="1" applyFont="1" applyBorder="1" applyAlignment="1">
      <alignment horizontal="left" vertical="center" wrapText="1"/>
    </xf>
    <xf numFmtId="0" fontId="32" fillId="0" borderId="7" xfId="7" applyFont="1" applyBorder="1" applyAlignment="1">
      <alignment horizontal="center" vertical="top" wrapText="1"/>
    </xf>
    <xf numFmtId="0" fontId="7" fillId="0" borderId="0" xfId="7" applyFont="1" applyAlignment="1">
      <alignment horizontal="left" vertical="top" wrapText="1"/>
    </xf>
    <xf numFmtId="0" fontId="9" fillId="0" borderId="110" xfId="7" applyFont="1" applyBorder="1" applyAlignment="1">
      <alignment horizontal="center" vertical="top" wrapText="1"/>
    </xf>
    <xf numFmtId="0" fontId="9" fillId="0" borderId="3" xfId="7" applyFont="1" applyBorder="1" applyAlignment="1">
      <alignment horizontal="center" vertical="top" wrapText="1"/>
    </xf>
    <xf numFmtId="0" fontId="9" fillId="0" borderId="18" xfId="7" applyFont="1" applyBorder="1" applyAlignment="1">
      <alignment horizontal="center" vertical="top" wrapText="1"/>
    </xf>
    <xf numFmtId="0" fontId="35" fillId="0" borderId="108" xfId="7" applyFont="1" applyBorder="1" applyAlignment="1">
      <alignment horizontal="center" vertical="center"/>
    </xf>
    <xf numFmtId="0" fontId="35" fillId="0" borderId="111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32" fillId="0" borderId="7" xfId="7" applyFont="1" applyBorder="1" applyAlignment="1">
      <alignment horizontal="center" vertical="top"/>
    </xf>
    <xf numFmtId="0" fontId="32" fillId="0" borderId="49" xfId="7" applyFont="1" applyBorder="1" applyAlignment="1">
      <alignment horizontal="center" vertical="top"/>
    </xf>
    <xf numFmtId="0" fontId="9" fillId="0" borderId="7" xfId="7" applyFont="1" applyBorder="1" applyAlignment="1">
      <alignment horizontal="center" vertical="top" wrapText="1"/>
    </xf>
    <xf numFmtId="0" fontId="9" fillId="0" borderId="7" xfId="7" applyFont="1" applyBorder="1" applyAlignment="1">
      <alignment horizontal="center" vertical="top"/>
    </xf>
    <xf numFmtId="0" fontId="9" fillId="0" borderId="67" xfId="7" applyFont="1" applyBorder="1" applyAlignment="1">
      <alignment horizontal="center" vertical="top" wrapText="1"/>
    </xf>
    <xf numFmtId="0" fontId="32" fillId="0" borderId="49" xfId="7" applyFont="1" applyBorder="1" applyAlignment="1">
      <alignment horizontal="center" vertical="top" wrapText="1"/>
    </xf>
    <xf numFmtId="0" fontId="5" fillId="0" borderId="110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center" vertical="top" wrapText="1"/>
    </xf>
    <xf numFmtId="0" fontId="1" fillId="0" borderId="108" xfId="7" applyBorder="1" applyAlignment="1">
      <alignment horizontal="center"/>
    </xf>
    <xf numFmtId="0" fontId="1" fillId="0" borderId="111" xfId="7" applyBorder="1" applyAlignment="1">
      <alignment horizontal="center"/>
    </xf>
    <xf numFmtId="0" fontId="5" fillId="0" borderId="20" xfId="7" applyFont="1" applyBorder="1" applyAlignment="1">
      <alignment horizontal="center"/>
    </xf>
    <xf numFmtId="0" fontId="5" fillId="0" borderId="28" xfId="7" applyFont="1" applyBorder="1" applyAlignment="1">
      <alignment horizontal="center"/>
    </xf>
    <xf numFmtId="0" fontId="5" fillId="0" borderId="67" xfId="7" applyFont="1" applyBorder="1" applyAlignment="1">
      <alignment horizontal="center"/>
    </xf>
    <xf numFmtId="0" fontId="5" fillId="0" borderId="104" xfId="7" applyFont="1" applyBorder="1" applyAlignment="1">
      <alignment horizontal="center" vertical="top" wrapText="1"/>
    </xf>
    <xf numFmtId="0" fontId="5" fillId="0" borderId="108" xfId="7" applyFont="1" applyBorder="1" applyAlignment="1">
      <alignment horizontal="center" vertical="top" wrapText="1"/>
    </xf>
    <xf numFmtId="0" fontId="5" fillId="0" borderId="112" xfId="7" applyFont="1" applyBorder="1" applyAlignment="1">
      <alignment horizontal="center" vertical="top" wrapText="1"/>
    </xf>
    <xf numFmtId="0" fontId="5" fillId="0" borderId="111" xfId="7" applyFont="1" applyBorder="1" applyAlignment="1">
      <alignment horizontal="center" vertical="top" wrapText="1"/>
    </xf>
    <xf numFmtId="3" fontId="5" fillId="0" borderId="54" xfId="7" applyNumberFormat="1" applyFont="1" applyBorder="1" applyAlignment="1">
      <alignment horizontal="left" vertical="center" wrapText="1"/>
    </xf>
    <xf numFmtId="3" fontId="5" fillId="0" borderId="11" xfId="7" applyNumberFormat="1" applyFont="1" applyBorder="1" applyAlignment="1">
      <alignment horizontal="left" vertical="center" wrapText="1"/>
    </xf>
    <xf numFmtId="3" fontId="5" fillId="0" borderId="34" xfId="7" applyNumberFormat="1" applyFont="1" applyBorder="1" applyAlignment="1">
      <alignment horizontal="left" vertical="center" wrapText="1"/>
    </xf>
    <xf numFmtId="3" fontId="5" fillId="0" borderId="14" xfId="7" applyNumberFormat="1" applyFont="1" applyBorder="1" applyAlignment="1">
      <alignment horizontal="left" vertical="center" wrapText="1"/>
    </xf>
    <xf numFmtId="3" fontId="5" fillId="0" borderId="92" xfId="7" applyNumberFormat="1" applyFont="1" applyBorder="1" applyAlignment="1">
      <alignment horizontal="left" vertical="center" wrapText="1"/>
    </xf>
    <xf numFmtId="0" fontId="5" fillId="0" borderId="7" xfId="7" applyFont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12" fillId="0" borderId="0" xfId="7" applyFont="1" applyAlignment="1">
      <alignment horizontal="left" vertical="top" wrapText="1"/>
    </xf>
    <xf numFmtId="3" fontId="5" fillId="0" borderId="91" xfId="7" applyNumberFormat="1" applyFont="1" applyBorder="1" applyAlignment="1">
      <alignment horizontal="left" vertical="center" wrapText="1"/>
    </xf>
    <xf numFmtId="0" fontId="5" fillId="0" borderId="85" xfId="7" applyFont="1" applyBorder="1" applyAlignment="1">
      <alignment horizontal="center" vertical="top" wrapText="1"/>
    </xf>
    <xf numFmtId="0" fontId="5" fillId="0" borderId="17" xfId="7" applyFont="1" applyBorder="1" applyAlignment="1">
      <alignment horizontal="center" vertical="top" wrapText="1"/>
    </xf>
    <xf numFmtId="0" fontId="5" fillId="0" borderId="109" xfId="7" applyFont="1" applyBorder="1" applyAlignment="1">
      <alignment horizontal="center" vertical="top" wrapText="1"/>
    </xf>
    <xf numFmtId="0" fontId="5" fillId="0" borderId="45" xfId="7" applyFont="1" applyBorder="1" applyAlignment="1">
      <alignment horizontal="left" vertical="center"/>
    </xf>
    <xf numFmtId="0" fontId="5" fillId="0" borderId="34" xfId="7" applyFont="1" applyBorder="1" applyAlignment="1">
      <alignment horizontal="left" vertical="center"/>
    </xf>
    <xf numFmtId="0" fontId="5" fillId="0" borderId="11" xfId="7" applyFont="1" applyBorder="1" applyAlignment="1">
      <alignment horizontal="left" vertical="center"/>
    </xf>
    <xf numFmtId="0" fontId="5" fillId="0" borderId="46" xfId="7" applyFont="1" applyBorder="1" applyAlignment="1">
      <alignment horizontal="center" vertical="top" wrapText="1"/>
    </xf>
    <xf numFmtId="0" fontId="5" fillId="0" borderId="113" xfId="7" applyFont="1" applyBorder="1" applyAlignment="1">
      <alignment horizontal="center" vertical="top" wrapText="1"/>
    </xf>
    <xf numFmtId="0" fontId="5" fillId="0" borderId="21" xfId="7" applyFont="1" applyBorder="1" applyAlignment="1">
      <alignment horizontal="center" vertical="top" wrapText="1"/>
    </xf>
    <xf numFmtId="3" fontId="5" fillId="0" borderId="49" xfId="7" applyNumberFormat="1" applyFont="1" applyBorder="1" applyAlignment="1">
      <alignment horizontal="left" vertical="center" wrapText="1"/>
    </xf>
    <xf numFmtId="0" fontId="7" fillId="0" borderId="83" xfId="7" applyFont="1" applyBorder="1" applyAlignment="1">
      <alignment horizontal="left" vertical="top" wrapText="1"/>
    </xf>
    <xf numFmtId="0" fontId="7" fillId="0" borderId="84" xfId="7" applyFont="1" applyBorder="1" applyAlignment="1">
      <alignment horizontal="left" vertical="top" wrapText="1"/>
    </xf>
    <xf numFmtId="0" fontId="7" fillId="0" borderId="114" xfId="7" applyFont="1" applyBorder="1" applyAlignment="1">
      <alignment horizontal="left" vertical="top" wrapText="1"/>
    </xf>
    <xf numFmtId="0" fontId="1" fillId="0" borderId="34" xfId="7" applyBorder="1" applyAlignment="1">
      <alignment horizontal="left" vertical="center"/>
    </xf>
    <xf numFmtId="0" fontId="1" fillId="0" borderId="11" xfId="7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left" vertical="center" wrapText="1"/>
    </xf>
    <xf numFmtId="3" fontId="5" fillId="0" borderId="85" xfId="0" applyNumberFormat="1" applyFont="1" applyBorder="1" applyAlignment="1">
      <alignment horizontal="left" vertical="center" wrapText="1"/>
    </xf>
    <xf numFmtId="3" fontId="5" fillId="0" borderId="46" xfId="0" applyNumberFormat="1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3" fontId="5" fillId="0" borderId="39" xfId="0" applyNumberFormat="1" applyFont="1" applyBorder="1" applyAlignment="1">
      <alignment horizontal="left" vertical="top" wrapText="1"/>
    </xf>
    <xf numFmtId="3" fontId="5" fillId="0" borderId="85" xfId="0" applyNumberFormat="1" applyFont="1" applyBorder="1" applyAlignment="1">
      <alignment horizontal="left" vertical="top" wrapText="1"/>
    </xf>
    <xf numFmtId="3" fontId="5" fillId="0" borderId="46" xfId="0" applyNumberFormat="1" applyFont="1" applyBorder="1" applyAlignment="1">
      <alignment horizontal="left" vertical="top" wrapText="1"/>
    </xf>
    <xf numFmtId="0" fontId="2" fillId="0" borderId="7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49" fontId="2" fillId="0" borderId="74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2" fillId="0" borderId="19" xfId="0" applyNumberFormat="1" applyFont="1" applyBorder="1" applyAlignment="1">
      <alignment horizontal="left"/>
    </xf>
    <xf numFmtId="3" fontId="5" fillId="0" borderId="39" xfId="0" applyNumberFormat="1" applyFont="1" applyBorder="1" applyAlignment="1">
      <alignment horizontal="left" vertical="top"/>
    </xf>
    <xf numFmtId="3" fontId="5" fillId="0" borderId="85" xfId="0" applyNumberFormat="1" applyFont="1" applyBorder="1" applyAlignment="1">
      <alignment horizontal="left" vertical="top"/>
    </xf>
    <xf numFmtId="3" fontId="5" fillId="0" borderId="46" xfId="0" applyNumberFormat="1" applyFont="1" applyBorder="1" applyAlignment="1">
      <alignment horizontal="left" vertical="top"/>
    </xf>
    <xf numFmtId="3" fontId="5" fillId="0" borderId="61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0" fontId="7" fillId="0" borderId="83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7" fillId="0" borderId="114" xfId="0" applyFont="1" applyBorder="1" applyAlignment="1">
      <alignment horizontal="left" vertical="top" wrapText="1"/>
    </xf>
    <xf numFmtId="0" fontId="5" fillId="0" borderId="105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107" xfId="0" applyFont="1" applyBorder="1" applyAlignment="1">
      <alignment vertical="center"/>
    </xf>
    <xf numFmtId="0" fontId="8" fillId="0" borderId="110" xfId="0" applyFont="1" applyBorder="1" applyAlignment="1">
      <alignment horizontal="center" vertical="top" wrapText="1"/>
    </xf>
    <xf numFmtId="0" fontId="8" fillId="0" borderId="8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08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3" fontId="5" fillId="0" borderId="89" xfId="0" applyNumberFormat="1" applyFont="1" applyBorder="1" applyAlignment="1">
      <alignment vertical="center" wrapText="1"/>
    </xf>
    <xf numFmtId="3" fontId="5" fillId="0" borderId="90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5" fillId="0" borderId="107" xfId="0" applyNumberFormat="1" applyFont="1" applyBorder="1" applyAlignment="1">
      <alignment vertical="center" wrapText="1"/>
    </xf>
    <xf numFmtId="0" fontId="5" fillId="0" borderId="105" xfId="0" applyFont="1" applyBorder="1" applyAlignment="1">
      <alignment vertical="center" wrapText="1"/>
    </xf>
    <xf numFmtId="0" fontId="5" fillId="0" borderId="107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3" fontId="5" fillId="0" borderId="115" xfId="0" applyNumberFormat="1" applyFont="1" applyBorder="1" applyAlignment="1">
      <alignment vertical="center" wrapText="1"/>
    </xf>
    <xf numFmtId="3" fontId="5" fillId="0" borderId="116" xfId="0" applyNumberFormat="1" applyFont="1" applyBorder="1" applyAlignment="1">
      <alignment vertical="center" wrapText="1"/>
    </xf>
    <xf numFmtId="0" fontId="5" fillId="0" borderId="84" xfId="0" applyFont="1" applyBorder="1" applyAlignment="1">
      <alignment horizontal="center" vertical="top" wrapText="1"/>
    </xf>
    <xf numFmtId="0" fontId="5" fillId="0" borderId="114" xfId="0" applyFont="1" applyBorder="1" applyAlignment="1">
      <alignment horizontal="center" vertical="top" wrapText="1"/>
    </xf>
    <xf numFmtId="0" fontId="5" fillId="0" borderId="10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104" xfId="0" applyFont="1" applyBorder="1" applyAlignment="1">
      <alignment horizontal="center" vertical="top" wrapText="1"/>
    </xf>
    <xf numFmtId="0" fontId="5" fillId="0" borderId="108" xfId="0" applyFont="1" applyBorder="1" applyAlignment="1">
      <alignment horizontal="center" vertical="top" wrapText="1"/>
    </xf>
    <xf numFmtId="0" fontId="5" fillId="0" borderId="111" xfId="0" applyFont="1" applyBorder="1" applyAlignment="1">
      <alignment horizontal="center" vertical="top" wrapText="1"/>
    </xf>
    <xf numFmtId="0" fontId="5" fillId="0" borderId="110" xfId="0" applyFont="1" applyBorder="1" applyAlignment="1">
      <alignment horizontal="center" vertical="top"/>
    </xf>
    <xf numFmtId="0" fontId="5" fillId="0" borderId="85" xfId="0" applyFont="1" applyBorder="1" applyAlignment="1">
      <alignment horizontal="center" vertical="top"/>
    </xf>
    <xf numFmtId="0" fontId="5" fillId="0" borderId="113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0" fontId="5" fillId="0" borderId="107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top" wrapText="1"/>
    </xf>
    <xf numFmtId="3" fontId="5" fillId="0" borderId="89" xfId="0" applyNumberFormat="1" applyFont="1" applyBorder="1" applyAlignment="1">
      <alignment horizontal="left" vertical="center" wrapText="1"/>
    </xf>
    <xf numFmtId="3" fontId="5" fillId="0" borderId="70" xfId="0" applyNumberFormat="1" applyFont="1" applyBorder="1" applyAlignment="1">
      <alignment horizontal="left" vertical="center" wrapText="1"/>
    </xf>
    <xf numFmtId="3" fontId="5" fillId="0" borderId="117" xfId="0" applyNumberFormat="1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11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3" fontId="5" fillId="0" borderId="74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top" wrapText="1"/>
    </xf>
    <xf numFmtId="0" fontId="5" fillId="0" borderId="110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top" wrapText="1"/>
    </xf>
    <xf numFmtId="0" fontId="5" fillId="0" borderId="85" xfId="0" applyFont="1" applyBorder="1" applyAlignment="1">
      <alignment horizontal="center" vertical="top" wrapText="1"/>
    </xf>
    <xf numFmtId="0" fontId="5" fillId="0" borderId="113" xfId="0" applyFont="1" applyBorder="1" applyAlignment="1">
      <alignment horizontal="center" vertical="top" wrapText="1"/>
    </xf>
    <xf numFmtId="0" fontId="5" fillId="0" borderId="49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/>
    </xf>
    <xf numFmtId="0" fontId="5" fillId="0" borderId="104" xfId="0" applyFont="1" applyBorder="1" applyAlignment="1">
      <alignment horizontal="center" vertical="top"/>
    </xf>
    <xf numFmtId="0" fontId="5" fillId="0" borderId="108" xfId="0" applyFont="1" applyBorder="1" applyAlignment="1">
      <alignment horizontal="center" vertical="top"/>
    </xf>
    <xf numFmtId="0" fontId="5" fillId="0" borderId="11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12" xfId="4" applyNumberFormat="1" applyFont="1" applyBorder="1" applyAlignment="1">
      <alignment horizontal="right" vertical="center" wrapText="1"/>
    </xf>
    <xf numFmtId="166" fontId="3" fillId="0" borderId="16" xfId="4" applyNumberFormat="1" applyFont="1" applyBorder="1" applyAlignment="1">
      <alignment horizontal="right" vertical="center" wrapText="1"/>
    </xf>
    <xf numFmtId="166" fontId="3" fillId="0" borderId="19" xfId="4" applyNumberFormat="1" applyFont="1" applyBorder="1" applyAlignment="1">
      <alignment horizontal="right" vertical="center" wrapText="1"/>
    </xf>
    <xf numFmtId="3" fontId="2" fillId="0" borderId="3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25" xfId="4" applyNumberFormat="1" applyFont="1" applyBorder="1" applyAlignment="1">
      <alignment horizontal="right" vertical="center" wrapText="1"/>
    </xf>
    <xf numFmtId="3" fontId="2" fillId="0" borderId="51" xfId="4" applyNumberFormat="1" applyFont="1" applyBorder="1" applyAlignment="1">
      <alignment horizontal="right" vertical="center" wrapText="1"/>
    </xf>
    <xf numFmtId="3" fontId="2" fillId="0" borderId="18" xfId="4" applyNumberFormat="1" applyFont="1" applyBorder="1" applyAlignment="1">
      <alignment horizontal="right" vertical="center" wrapText="1"/>
    </xf>
    <xf numFmtId="166" fontId="3" fillId="0" borderId="43" xfId="4" applyNumberFormat="1" applyFont="1" applyBorder="1" applyAlignment="1">
      <alignment horizontal="right" vertical="center" wrapText="1"/>
    </xf>
    <xf numFmtId="166" fontId="3" fillId="0" borderId="21" xfId="4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3" fontId="2" fillId="0" borderId="4" xfId="4" applyNumberFormat="1" applyFont="1" applyBorder="1" applyAlignment="1">
      <alignment horizontal="right" vertical="center" wrapText="1"/>
    </xf>
    <xf numFmtId="166" fontId="3" fillId="0" borderId="36" xfId="4" applyNumberFormat="1" applyFont="1" applyBorder="1" applyAlignment="1">
      <alignment horizontal="right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left" vertical="top"/>
    </xf>
    <xf numFmtId="0" fontId="5" fillId="0" borderId="85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4" fillId="0" borderId="2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5" fillId="0" borderId="20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3" fontId="5" fillId="0" borderId="37" xfId="0" applyNumberFormat="1" applyFont="1" applyBorder="1" applyAlignment="1">
      <alignment vertical="center" wrapText="1"/>
    </xf>
    <xf numFmtId="0" fontId="5" fillId="0" borderId="22" xfId="7" applyFont="1" applyBorder="1" applyAlignment="1">
      <alignment horizontal="center" vertical="top" wrapText="1"/>
    </xf>
    <xf numFmtId="0" fontId="5" fillId="0" borderId="3" xfId="7" applyFont="1" applyBorder="1" applyAlignment="1">
      <alignment horizontal="left" vertical="center"/>
    </xf>
    <xf numFmtId="0" fontId="5" fillId="0" borderId="29" xfId="7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 wrapText="1"/>
    </xf>
    <xf numFmtId="0" fontId="5" fillId="0" borderId="67" xfId="7" applyFont="1" applyBorder="1" applyAlignment="1">
      <alignment horizontal="center" vertical="center" wrapText="1"/>
    </xf>
    <xf numFmtId="3" fontId="5" fillId="0" borderId="3" xfId="7" applyNumberFormat="1" applyFont="1" applyBorder="1" applyAlignment="1">
      <alignment horizontal="left" vertical="center" wrapText="1"/>
    </xf>
    <xf numFmtId="0" fontId="5" fillId="0" borderId="44" xfId="7" applyFont="1" applyBorder="1" applyAlignment="1">
      <alignment horizontal="left" vertical="center"/>
    </xf>
    <xf numFmtId="0" fontId="5" fillId="0" borderId="35" xfId="7" applyFont="1" applyBorder="1" applyAlignment="1">
      <alignment horizontal="left" vertical="center"/>
    </xf>
    <xf numFmtId="0" fontId="5" fillId="0" borderId="39" xfId="7" applyFont="1" applyBorder="1" applyAlignment="1">
      <alignment horizontal="center" vertical="top" wrapText="1"/>
    </xf>
    <xf numFmtId="0" fontId="5" fillId="0" borderId="72" xfId="7" applyFont="1" applyBorder="1" applyAlignment="1">
      <alignment horizontal="center" vertical="top" wrapText="1"/>
    </xf>
    <xf numFmtId="0" fontId="5" fillId="0" borderId="28" xfId="7" applyFont="1" applyBorder="1" applyAlignment="1">
      <alignment horizontal="center" vertical="center"/>
    </xf>
    <xf numFmtId="0" fontId="5" fillId="0" borderId="29" xfId="7" applyFont="1" applyBorder="1" applyAlignment="1">
      <alignment horizontal="center" vertical="center"/>
    </xf>
    <xf numFmtId="3" fontId="5" fillId="0" borderId="73" xfId="7" applyNumberFormat="1" applyFont="1" applyBorder="1" applyAlignment="1">
      <alignment horizontal="left" vertical="center" wrapText="1"/>
    </xf>
    <xf numFmtId="3" fontId="5" fillId="0" borderId="74" xfId="7" applyNumberFormat="1" applyFont="1" applyBorder="1" applyAlignment="1">
      <alignment horizontal="left" vertical="center" wrapText="1"/>
    </xf>
    <xf numFmtId="0" fontId="7" fillId="0" borderId="39" xfId="7" applyFont="1" applyBorder="1" applyAlignment="1">
      <alignment horizontal="left" vertical="top" wrapText="1"/>
    </xf>
    <xf numFmtId="0" fontId="7" fillId="0" borderId="85" xfId="7" applyFont="1" applyBorder="1" applyAlignment="1">
      <alignment horizontal="left" vertical="top" wrapText="1"/>
    </xf>
    <xf numFmtId="0" fontId="7" fillId="0" borderId="46" xfId="7" applyFont="1" applyBorder="1" applyAlignment="1">
      <alignment horizontal="left" vertical="top" wrapText="1"/>
    </xf>
    <xf numFmtId="0" fontId="5" fillId="0" borderId="110" xfId="7" applyFont="1" applyBorder="1" applyAlignment="1">
      <alignment horizontal="center" vertical="center" wrapText="1"/>
    </xf>
    <xf numFmtId="0" fontId="5" fillId="0" borderId="85" xfId="7" applyFont="1" applyBorder="1" applyAlignment="1">
      <alignment horizontal="center" vertical="center" wrapText="1"/>
    </xf>
    <xf numFmtId="0" fontId="5" fillId="0" borderId="113" xfId="7" applyFont="1" applyBorder="1" applyAlignment="1">
      <alignment horizontal="center" vertical="center" wrapText="1"/>
    </xf>
    <xf numFmtId="0" fontId="5" fillId="0" borderId="18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top" wrapText="1"/>
    </xf>
    <xf numFmtId="0" fontId="5" fillId="0" borderId="8" xfId="7" applyFont="1" applyBorder="1" applyAlignment="1">
      <alignment horizontal="center" vertical="top" wrapText="1"/>
    </xf>
    <xf numFmtId="3" fontId="5" fillId="0" borderId="78" xfId="7" applyNumberFormat="1" applyFont="1" applyBorder="1" applyAlignment="1">
      <alignment horizontal="left" vertical="center" wrapText="1"/>
    </xf>
    <xf numFmtId="0" fontId="5" fillId="0" borderId="105" xfId="7" applyFont="1" applyBorder="1" applyAlignment="1">
      <alignment vertical="center"/>
    </xf>
    <xf numFmtId="0" fontId="5" fillId="0" borderId="82" xfId="7" applyFont="1" applyBorder="1" applyAlignment="1">
      <alignment vertical="center"/>
    </xf>
    <xf numFmtId="0" fontId="5" fillId="0" borderId="107" xfId="7" applyFont="1" applyBorder="1" applyAlignment="1">
      <alignment vertical="center"/>
    </xf>
    <xf numFmtId="0" fontId="5" fillId="0" borderId="21" xfId="7" applyFont="1" applyBorder="1" applyAlignment="1">
      <alignment horizontal="center" vertical="center" wrapText="1"/>
    </xf>
    <xf numFmtId="0" fontId="5" fillId="0" borderId="46" xfId="7" applyFont="1" applyBorder="1" applyAlignment="1">
      <alignment horizontal="center" vertical="center" wrapText="1"/>
    </xf>
    <xf numFmtId="0" fontId="5" fillId="0" borderId="35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3" fontId="5" fillId="0" borderId="61" xfId="7" applyNumberFormat="1" applyFont="1" applyBorder="1" applyAlignment="1">
      <alignment vertical="center" wrapText="1"/>
    </xf>
    <xf numFmtId="3" fontId="5" fillId="0" borderId="38" xfId="7" applyNumberFormat="1" applyFont="1" applyBorder="1" applyAlignment="1">
      <alignment vertical="center" wrapText="1"/>
    </xf>
    <xf numFmtId="3" fontId="5" fillId="0" borderId="89" xfId="7" applyNumberFormat="1" applyFont="1" applyBorder="1" applyAlignment="1">
      <alignment vertical="center" wrapText="1"/>
    </xf>
    <xf numFmtId="3" fontId="5" fillId="0" borderId="90" xfId="7" applyNumberFormat="1" applyFont="1" applyBorder="1" applyAlignment="1">
      <alignment vertical="center" wrapText="1"/>
    </xf>
    <xf numFmtId="3" fontId="5" fillId="0" borderId="37" xfId="7" applyNumberFormat="1" applyFont="1" applyBorder="1" applyAlignment="1">
      <alignment vertical="center" wrapText="1"/>
    </xf>
    <xf numFmtId="3" fontId="5" fillId="0" borderId="107" xfId="7" applyNumberFormat="1" applyFont="1" applyBorder="1" applyAlignment="1">
      <alignment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36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47" xfId="7" applyFont="1" applyBorder="1" applyAlignment="1">
      <alignment horizontal="center" vertical="center" wrapText="1"/>
    </xf>
    <xf numFmtId="0" fontId="5" fillId="0" borderId="104" xfId="7" applyFont="1" applyBorder="1" applyAlignment="1">
      <alignment horizontal="center" vertical="center" wrapText="1"/>
    </xf>
    <xf numFmtId="0" fontId="5" fillId="0" borderId="111" xfId="7" applyFont="1" applyBorder="1" applyAlignment="1">
      <alignment horizontal="center" vertical="center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44" xfId="7" applyNumberFormat="1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top" wrapText="1"/>
    </xf>
    <xf numFmtId="0" fontId="2" fillId="0" borderId="67" xfId="7" applyFont="1" applyBorder="1" applyAlignment="1">
      <alignment horizontal="center" vertical="top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47" xfId="7" applyNumberFormat="1" applyFont="1" applyBorder="1" applyAlignment="1">
      <alignment horizontal="center" vertical="center" wrapText="1"/>
    </xf>
    <xf numFmtId="3" fontId="2" fillId="0" borderId="18" xfId="7" applyNumberFormat="1" applyFont="1" applyBorder="1" applyAlignment="1">
      <alignment horizontal="center" vertical="center" wrapText="1"/>
    </xf>
    <xf numFmtId="3" fontId="2" fillId="0" borderId="35" xfId="7" applyNumberFormat="1" applyFont="1" applyBorder="1" applyAlignment="1">
      <alignment horizontal="center" vertical="center" wrapText="1"/>
    </xf>
    <xf numFmtId="3" fontId="9" fillId="0" borderId="75" xfId="7" applyNumberFormat="1" applyFont="1" applyBorder="1" applyAlignment="1">
      <alignment horizontal="center" vertical="center" wrapText="1"/>
    </xf>
    <xf numFmtId="3" fontId="9" fillId="0" borderId="100" xfId="7" applyNumberFormat="1" applyFont="1" applyBorder="1" applyAlignment="1">
      <alignment horizontal="center" vertical="center" wrapText="1"/>
    </xf>
    <xf numFmtId="0" fontId="5" fillId="0" borderId="0" xfId="7" applyFont="1" applyAlignment="1">
      <alignment horizontal="center" vertical="top" wrapText="1"/>
    </xf>
    <xf numFmtId="0" fontId="2" fillId="0" borderId="20" xfId="7" applyFont="1" applyBorder="1" applyAlignment="1">
      <alignment horizontal="center" vertical="center" wrapText="1"/>
    </xf>
    <xf numFmtId="0" fontId="2" fillId="0" borderId="28" xfId="7" applyFont="1" applyBorder="1" applyAlignment="1">
      <alignment horizontal="center" vertical="center" wrapText="1"/>
    </xf>
    <xf numFmtId="0" fontId="2" fillId="0" borderId="29" xfId="7" applyFont="1" applyBorder="1" applyAlignment="1">
      <alignment horizontal="center" vertical="center" wrapText="1"/>
    </xf>
    <xf numFmtId="0" fontId="2" fillId="0" borderId="67" xfId="7" applyFont="1" applyBorder="1" applyAlignment="1">
      <alignment horizontal="center" vertical="center" wrapText="1"/>
    </xf>
    <xf numFmtId="3" fontId="5" fillId="0" borderId="82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36" xfId="7" applyFont="1" applyBorder="1" applyAlignment="1">
      <alignment horizontal="center" vertical="center" wrapText="1"/>
    </xf>
    <xf numFmtId="0" fontId="8" fillId="0" borderId="85" xfId="7" applyFont="1" applyBorder="1" applyAlignment="1">
      <alignment horizontal="center" vertical="center" wrapText="1"/>
    </xf>
    <xf numFmtId="0" fontId="8" fillId="0" borderId="110" xfId="7" applyFont="1" applyBorder="1" applyAlignment="1">
      <alignment horizontal="center" vertical="center" wrapText="1"/>
    </xf>
    <xf numFmtId="0" fontId="8" fillId="0" borderId="46" xfId="7" applyFont="1" applyBorder="1" applyAlignment="1">
      <alignment horizontal="center" vertical="center" wrapText="1"/>
    </xf>
    <xf numFmtId="3" fontId="2" fillId="0" borderId="4" xfId="6" applyNumberFormat="1" applyFont="1" applyBorder="1" applyAlignment="1">
      <alignment horizontal="center" vertical="center" wrapText="1"/>
    </xf>
    <xf numFmtId="3" fontId="2" fillId="0" borderId="12" xfId="6" applyNumberFormat="1" applyFont="1" applyBorder="1" applyAlignment="1">
      <alignment horizontal="center" vertical="center" wrapText="1"/>
    </xf>
    <xf numFmtId="3" fontId="2" fillId="0" borderId="49" xfId="6" applyNumberFormat="1" applyFont="1" applyBorder="1" applyAlignment="1">
      <alignment horizontal="center" vertical="center" wrapText="1"/>
    </xf>
    <xf numFmtId="3" fontId="2" fillId="0" borderId="14" xfId="6" applyNumberFormat="1" applyFont="1" applyBorder="1" applyAlignment="1">
      <alignment horizontal="center" vertical="center" wrapText="1"/>
    </xf>
    <xf numFmtId="3" fontId="2" fillId="0" borderId="5" xfId="6" applyNumberFormat="1" applyFont="1" applyBorder="1" applyAlignment="1">
      <alignment horizontal="center" vertical="center" wrapText="1"/>
    </xf>
    <xf numFmtId="3" fontId="2" fillId="0" borderId="89" xfId="6" applyNumberFormat="1" applyFont="1" applyBorder="1" applyAlignment="1">
      <alignment horizontal="center" vertical="center" wrapText="1"/>
    </xf>
    <xf numFmtId="3" fontId="2" fillId="0" borderId="90" xfId="6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/>
    </xf>
    <xf numFmtId="0" fontId="36" fillId="0" borderId="108" xfId="6" applyFont="1" applyBorder="1" applyAlignment="1">
      <alignment horizontal="center" vertical="center"/>
    </xf>
    <xf numFmtId="0" fontId="36" fillId="0" borderId="104" xfId="6" applyFont="1" applyBorder="1" applyAlignment="1">
      <alignment horizontal="center" vertical="center"/>
    </xf>
    <xf numFmtId="0" fontId="36" fillId="0" borderId="111" xfId="6" applyFont="1" applyBorder="1" applyAlignment="1">
      <alignment horizontal="center" vertical="center"/>
    </xf>
    <xf numFmtId="3" fontId="9" fillId="0" borderId="20" xfId="6" applyNumberFormat="1" applyFont="1" applyBorder="1" applyAlignment="1">
      <alignment horizontal="center" vertical="center" wrapText="1"/>
    </xf>
    <xf numFmtId="3" fontId="9" fillId="0" borderId="28" xfId="6" applyNumberFormat="1" applyFont="1" applyBorder="1" applyAlignment="1">
      <alignment horizontal="center" vertical="center" wrapText="1"/>
    </xf>
    <xf numFmtId="3" fontId="9" fillId="0" borderId="67" xfId="6" applyNumberFormat="1" applyFont="1" applyBorder="1" applyAlignment="1">
      <alignment horizontal="center" vertical="center" wrapText="1"/>
    </xf>
    <xf numFmtId="3" fontId="9" fillId="0" borderId="73" xfId="6" applyNumberFormat="1" applyFont="1" applyBorder="1" applyAlignment="1">
      <alignment horizontal="center" vertical="center" wrapText="1"/>
    </xf>
    <xf numFmtId="3" fontId="9" fillId="0" borderId="5" xfId="6" applyNumberFormat="1" applyFont="1" applyBorder="1" applyAlignment="1">
      <alignment horizontal="center" vertical="center" wrapText="1"/>
    </xf>
    <xf numFmtId="3" fontId="9" fillId="0" borderId="4" xfId="6" applyNumberFormat="1" applyFont="1" applyBorder="1" applyAlignment="1">
      <alignment horizontal="center" vertical="center" wrapText="1"/>
    </xf>
    <xf numFmtId="3" fontId="9" fillId="0" borderId="47" xfId="6" applyNumberFormat="1" applyFont="1" applyBorder="1" applyAlignment="1">
      <alignment horizontal="center" vertical="center" wrapText="1"/>
    </xf>
    <xf numFmtId="0" fontId="9" fillId="0" borderId="39" xfId="6" applyFont="1" applyBorder="1" applyAlignment="1">
      <alignment horizontal="center" vertical="center" wrapText="1"/>
    </xf>
    <xf numFmtId="0" fontId="9" fillId="0" borderId="37" xfId="6" applyFont="1" applyBorder="1" applyAlignment="1">
      <alignment horizontal="center" vertical="center" wrapText="1"/>
    </xf>
    <xf numFmtId="0" fontId="9" fillId="0" borderId="74" xfId="6" applyFont="1" applyBorder="1" applyAlignment="1">
      <alignment horizontal="center" vertical="center" wrapText="1"/>
    </xf>
    <xf numFmtId="3" fontId="2" fillId="0" borderId="50" xfId="6" applyNumberFormat="1" applyFont="1" applyBorder="1" applyAlignment="1">
      <alignment horizontal="center" vertical="center" wrapText="1"/>
    </xf>
    <xf numFmtId="3" fontId="2" fillId="0" borderId="15" xfId="6" applyNumberFormat="1" applyFont="1" applyBorder="1" applyAlignment="1">
      <alignment horizontal="center" vertical="center" wrapText="1"/>
    </xf>
    <xf numFmtId="167" fontId="2" fillId="0" borderId="49" xfId="6" applyNumberFormat="1" applyFont="1" applyBorder="1" applyAlignment="1">
      <alignment horizontal="center" vertical="center" wrapText="1"/>
    </xf>
    <xf numFmtId="167" fontId="2" fillId="0" borderId="34" xfId="6" applyNumberFormat="1" applyFont="1" applyBorder="1" applyAlignment="1">
      <alignment horizontal="center" vertical="center" wrapText="1"/>
    </xf>
    <xf numFmtId="167" fontId="2" fillId="0" borderId="11" xfId="6" applyNumberFormat="1" applyFont="1" applyBorder="1" applyAlignment="1">
      <alignment horizontal="center" vertical="center" wrapText="1"/>
    </xf>
    <xf numFmtId="3" fontId="2" fillId="0" borderId="36" xfId="6" applyNumberFormat="1" applyFont="1" applyBorder="1" applyAlignment="1">
      <alignment horizontal="center" vertical="center" wrapText="1"/>
    </xf>
    <xf numFmtId="3" fontId="2" fillId="0" borderId="16" xfId="6" applyNumberFormat="1" applyFont="1" applyBorder="1" applyAlignment="1">
      <alignment horizontal="center" vertical="center" wrapText="1"/>
    </xf>
    <xf numFmtId="3" fontId="2" fillId="0" borderId="21" xfId="6" applyNumberFormat="1" applyFont="1" applyBorder="1" applyAlignment="1">
      <alignment horizontal="center" vertical="center" wrapText="1"/>
    </xf>
    <xf numFmtId="0" fontId="9" fillId="0" borderId="72" xfId="6" applyFont="1" applyBorder="1" applyAlignment="1">
      <alignment horizontal="center" vertical="center" wrapText="1"/>
    </xf>
    <xf numFmtId="3" fontId="2" fillId="0" borderId="26" xfId="6" applyNumberFormat="1" applyFont="1" applyBorder="1" applyAlignment="1">
      <alignment horizontal="center" vertical="center" wrapText="1"/>
    </xf>
    <xf numFmtId="3" fontId="2" fillId="0" borderId="40" xfId="6" applyNumberFormat="1" applyFont="1" applyBorder="1" applyAlignment="1">
      <alignment horizontal="center" vertical="center" wrapText="1"/>
    </xf>
    <xf numFmtId="0" fontId="36" fillId="0" borderId="110" xfId="6" applyFont="1" applyBorder="1" applyAlignment="1">
      <alignment horizontal="center" vertical="center"/>
    </xf>
    <xf numFmtId="0" fontId="36" fillId="0" borderId="85" xfId="6" applyFont="1" applyBorder="1" applyAlignment="1">
      <alignment horizontal="center" vertical="center"/>
    </xf>
    <xf numFmtId="0" fontId="36" fillId="0" borderId="46" xfId="6" applyFont="1" applyBorder="1" applyAlignment="1">
      <alignment horizontal="center" vertical="center"/>
    </xf>
    <xf numFmtId="3" fontId="9" fillId="0" borderId="18" xfId="6" applyNumberFormat="1" applyFont="1" applyBorder="1" applyAlignment="1">
      <alignment horizontal="center" vertical="center" wrapText="1"/>
    </xf>
    <xf numFmtId="3" fontId="9" fillId="0" borderId="17" xfId="6" applyNumberFormat="1" applyFont="1" applyBorder="1" applyAlignment="1">
      <alignment horizontal="center" vertical="center" wrapText="1"/>
    </xf>
    <xf numFmtId="3" fontId="9" fillId="0" borderId="21" xfId="6" applyNumberFormat="1" applyFont="1" applyBorder="1" applyAlignment="1">
      <alignment horizontal="center" vertical="center" wrapText="1"/>
    </xf>
    <xf numFmtId="3" fontId="9" fillId="0" borderId="0" xfId="6" applyNumberFormat="1" applyFont="1" applyAlignment="1">
      <alignment horizontal="center" vertical="center" wrapText="1"/>
    </xf>
    <xf numFmtId="3" fontId="9" fillId="0" borderId="44" xfId="6" applyNumberFormat="1" applyFont="1" applyBorder="1" applyAlignment="1">
      <alignment horizontal="center" vertical="center" wrapText="1"/>
    </xf>
    <xf numFmtId="3" fontId="32" fillId="0" borderId="49" xfId="6" applyNumberFormat="1" applyFont="1" applyBorder="1" applyAlignment="1">
      <alignment horizontal="center" vertical="center" wrapText="1"/>
    </xf>
    <xf numFmtId="3" fontId="32" fillId="0" borderId="34" xfId="6" applyNumberFormat="1" applyFont="1" applyBorder="1" applyAlignment="1">
      <alignment horizontal="center" vertical="center" wrapText="1"/>
    </xf>
    <xf numFmtId="3" fontId="32" fillId="0" borderId="11" xfId="6" applyNumberFormat="1" applyFont="1" applyBorder="1" applyAlignment="1">
      <alignment horizontal="center" vertical="center" wrapText="1"/>
    </xf>
    <xf numFmtId="3" fontId="32" fillId="0" borderId="4" xfId="6" applyNumberFormat="1" applyFont="1" applyBorder="1" applyAlignment="1">
      <alignment horizontal="center" vertical="center" wrapText="1"/>
    </xf>
    <xf numFmtId="3" fontId="32" fillId="0" borderId="3" xfId="6" applyNumberFormat="1" applyFont="1" applyBorder="1" applyAlignment="1">
      <alignment horizontal="center" vertical="center" wrapText="1"/>
    </xf>
    <xf numFmtId="3" fontId="32" fillId="0" borderId="18" xfId="6" applyNumberFormat="1" applyFont="1" applyBorder="1" applyAlignment="1">
      <alignment horizontal="center" vertical="center" wrapText="1"/>
    </xf>
    <xf numFmtId="3" fontId="32" fillId="0" borderId="50" xfId="6" applyNumberFormat="1" applyFont="1" applyBorder="1" applyAlignment="1">
      <alignment horizontal="center" vertical="center" wrapText="1"/>
    </xf>
    <xf numFmtId="3" fontId="32" fillId="0" borderId="26" xfId="6" applyNumberFormat="1" applyFont="1" applyBorder="1" applyAlignment="1">
      <alignment horizontal="center" vertical="center" wrapText="1"/>
    </xf>
    <xf numFmtId="3" fontId="32" fillId="0" borderId="40" xfId="6" applyNumberFormat="1" applyFont="1" applyBorder="1" applyAlignment="1">
      <alignment horizontal="center" vertical="center" wrapText="1"/>
    </xf>
    <xf numFmtId="3" fontId="2" fillId="0" borderId="34" xfId="6" applyNumberFormat="1" applyFont="1" applyBorder="1" applyAlignment="1">
      <alignment horizontal="center" vertical="center" wrapText="1"/>
    </xf>
    <xf numFmtId="3" fontId="2" fillId="0" borderId="11" xfId="6" applyNumberFormat="1" applyFont="1" applyBorder="1" applyAlignment="1">
      <alignment horizontal="center" vertical="center" wrapText="1"/>
    </xf>
    <xf numFmtId="3" fontId="32" fillId="0" borderId="36" xfId="6" applyNumberFormat="1" applyFont="1" applyBorder="1" applyAlignment="1">
      <alignment horizontal="center" vertical="center" wrapText="1"/>
    </xf>
    <xf numFmtId="3" fontId="32" fillId="0" borderId="16" xfId="6" applyNumberFormat="1" applyFont="1" applyBorder="1" applyAlignment="1">
      <alignment horizontal="center" vertical="center" wrapText="1"/>
    </xf>
    <xf numFmtId="3" fontId="32" fillId="0" borderId="21" xfId="6" applyNumberFormat="1" applyFont="1" applyBorder="1" applyAlignment="1">
      <alignment horizontal="center" vertical="center" wrapText="1"/>
    </xf>
    <xf numFmtId="3" fontId="2" fillId="0" borderId="3" xfId="6" applyNumberFormat="1" applyFont="1" applyBorder="1" applyAlignment="1">
      <alignment horizontal="center" vertical="center" wrapText="1"/>
    </xf>
    <xf numFmtId="3" fontId="2" fillId="0" borderId="18" xfId="6" applyNumberFormat="1" applyFont="1" applyBorder="1" applyAlignment="1">
      <alignment horizontal="center" vertical="center" wrapText="1"/>
    </xf>
    <xf numFmtId="0" fontId="36" fillId="0" borderId="109" xfId="6" applyFont="1" applyBorder="1" applyAlignment="1">
      <alignment horizontal="center" vertical="center"/>
    </xf>
    <xf numFmtId="3" fontId="2" fillId="0" borderId="20" xfId="6" applyNumberFormat="1" applyFont="1" applyBorder="1" applyAlignment="1">
      <alignment horizontal="center" vertical="center" wrapText="1"/>
    </xf>
    <xf numFmtId="3" fontId="2" fillId="0" borderId="28" xfId="6" applyNumberFormat="1" applyFont="1" applyBorder="1" applyAlignment="1">
      <alignment horizontal="center" vertical="center" wrapText="1"/>
    </xf>
    <xf numFmtId="3" fontId="2" fillId="0" borderId="29" xfId="6" applyNumberFormat="1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9" fillId="0" borderId="110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18" xfId="6" applyFont="1" applyBorder="1" applyAlignment="1">
      <alignment horizontal="center" vertical="center" wrapText="1"/>
    </xf>
    <xf numFmtId="3" fontId="2" fillId="0" borderId="17" xfId="6" applyNumberFormat="1" applyFont="1" applyBorder="1" applyAlignment="1">
      <alignment horizontal="center" vertical="center" wrapText="1"/>
    </xf>
    <xf numFmtId="3" fontId="2" fillId="0" borderId="67" xfId="6" applyNumberFormat="1" applyFont="1" applyBorder="1" applyAlignment="1">
      <alignment horizontal="center" vertical="center" wrapText="1"/>
    </xf>
    <xf numFmtId="0" fontId="9" fillId="0" borderId="105" xfId="6" applyFont="1" applyBorder="1" applyAlignment="1">
      <alignment horizontal="center" vertical="center" wrapText="1"/>
    </xf>
    <xf numFmtId="0" fontId="9" fillId="0" borderId="82" xfId="6" applyFont="1" applyBorder="1" applyAlignment="1">
      <alignment horizontal="center" vertical="center" wrapText="1"/>
    </xf>
    <xf numFmtId="0" fontId="9" fillId="0" borderId="107" xfId="6" applyFont="1" applyBorder="1" applyAlignment="1">
      <alignment horizontal="center" vertical="center" wrapText="1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1" xfId="6" applyNumberFormat="1" applyFont="1" applyBorder="1" applyAlignment="1">
      <alignment horizontal="right" vertical="center" wrapText="1"/>
    </xf>
    <xf numFmtId="3" fontId="2" fillId="0" borderId="18" xfId="6" applyNumberFormat="1" applyFont="1" applyBorder="1" applyAlignment="1">
      <alignment horizontal="right" vertical="center" wrapText="1"/>
    </xf>
    <xf numFmtId="3" fontId="2" fillId="0" borderId="47" xfId="6" applyNumberFormat="1" applyFont="1" applyBorder="1" applyAlignment="1">
      <alignment horizontal="center" vertical="center" wrapText="1"/>
    </xf>
    <xf numFmtId="3" fontId="2" fillId="0" borderId="35" xfId="6" applyNumberFormat="1" applyFont="1" applyBorder="1" applyAlignment="1">
      <alignment horizontal="center" vertical="center" wrapText="1"/>
    </xf>
    <xf numFmtId="0" fontId="7" fillId="3" borderId="0" xfId="7" applyFont="1" applyFill="1" applyAlignment="1">
      <alignment horizontal="left" vertical="top" wrapText="1"/>
    </xf>
    <xf numFmtId="0" fontId="2" fillId="3" borderId="0" xfId="0" applyFont="1" applyFill="1"/>
    <xf numFmtId="0" fontId="1" fillId="3" borderId="0" xfId="0" applyFont="1" applyFill="1"/>
    <xf numFmtId="0" fontId="45" fillId="3" borderId="0" xfId="0" applyFont="1" applyFill="1"/>
    <xf numFmtId="0" fontId="44" fillId="3" borderId="0" xfId="3" applyFont="1" applyFill="1"/>
    <xf numFmtId="0" fontId="2" fillId="3" borderId="0" xfId="0" applyFont="1" applyFill="1" applyAlignment="1">
      <alignment horizontal="left" wrapText="1"/>
    </xf>
    <xf numFmtId="0" fontId="44" fillId="3" borderId="0" xfId="3" applyFont="1" applyFill="1" applyAlignment="1">
      <alignment horizontal="left"/>
    </xf>
    <xf numFmtId="0" fontId="4" fillId="3" borderId="0" xfId="7" applyFont="1" applyFill="1"/>
    <xf numFmtId="0" fontId="8" fillId="3" borderId="0" xfId="7" applyFont="1" applyFill="1"/>
    <xf numFmtId="10" fontId="5" fillId="3" borderId="0" xfId="7" applyNumberFormat="1" applyFont="1" applyFill="1"/>
    <xf numFmtId="0" fontId="44" fillId="3" borderId="0" xfId="3" applyFont="1" applyFill="1" applyAlignment="1">
      <alignment horizontal="left"/>
    </xf>
    <xf numFmtId="0" fontId="2" fillId="3" borderId="0" xfId="7" applyFont="1" applyFill="1" applyAlignment="1">
      <alignment horizontal="left" vertical="top" wrapText="1"/>
    </xf>
    <xf numFmtId="0" fontId="1" fillId="3" borderId="0" xfId="7" applyFill="1" applyAlignment="1">
      <alignment wrapText="1"/>
    </xf>
    <xf numFmtId="3" fontId="1" fillId="3" borderId="0" xfId="7" applyNumberFormat="1" applyFill="1"/>
    <xf numFmtId="0" fontId="13" fillId="3" borderId="0" xfId="7" applyFont="1" applyFill="1"/>
    <xf numFmtId="3" fontId="0" fillId="3" borderId="0" xfId="0" applyNumberFormat="1" applyFill="1"/>
    <xf numFmtId="0" fontId="44" fillId="3" borderId="0" xfId="3" applyFont="1" applyFill="1" applyAlignment="1"/>
    <xf numFmtId="0" fontId="1" fillId="3" borderId="37" xfId="0" applyFont="1" applyFill="1" applyBorder="1"/>
    <xf numFmtId="0" fontId="1" fillId="3" borderId="44" xfId="0" applyFont="1" applyFill="1" applyBorder="1"/>
    <xf numFmtId="0" fontId="1" fillId="3" borderId="48" xfId="0" applyFont="1" applyFill="1" applyBorder="1"/>
    <xf numFmtId="0" fontId="8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 vertical="top"/>
    </xf>
    <xf numFmtId="3" fontId="1" fillId="3" borderId="0" xfId="0" applyNumberFormat="1" applyFont="1" applyFill="1"/>
    <xf numFmtId="166" fontId="3" fillId="3" borderId="0" xfId="0" applyNumberFormat="1" applyFont="1" applyFill="1"/>
    <xf numFmtId="0" fontId="13" fillId="3" borderId="0" xfId="0" applyFont="1" applyFill="1"/>
    <xf numFmtId="0" fontId="15" fillId="3" borderId="0" xfId="0" applyFont="1" applyFill="1"/>
    <xf numFmtId="9" fontId="3" fillId="3" borderId="0" xfId="7" applyNumberFormat="1" applyFont="1" applyFill="1" applyAlignment="1">
      <alignment horizontal="right" vertical="center" wrapText="1"/>
    </xf>
    <xf numFmtId="166" fontId="3" fillId="3" borderId="0" xfId="7" applyNumberFormat="1" applyFont="1" applyFill="1" applyAlignment="1">
      <alignment horizontal="right" vertical="center" wrapText="1"/>
    </xf>
    <xf numFmtId="3" fontId="9" fillId="3" borderId="0" xfId="7" applyNumberFormat="1" applyFont="1" applyFill="1" applyAlignment="1">
      <alignment horizontal="left" vertical="center" wrapText="1"/>
    </xf>
    <xf numFmtId="0" fontId="2" fillId="3" borderId="0" xfId="7" applyFont="1" applyFill="1"/>
    <xf numFmtId="3" fontId="2" fillId="3" borderId="0" xfId="7" applyNumberFormat="1" applyFont="1" applyFill="1" applyAlignment="1">
      <alignment horizontal="left" vertical="center"/>
    </xf>
    <xf numFmtId="0" fontId="9" fillId="3" borderId="0" xfId="7" applyFont="1" applyFill="1"/>
    <xf numFmtId="0" fontId="2" fillId="3" borderId="0" xfId="0" applyFont="1" applyFill="1" applyAlignment="1">
      <alignment horizontal="left" vertical="top" wrapText="1"/>
    </xf>
    <xf numFmtId="3" fontId="1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6" fontId="2" fillId="3" borderId="0" xfId="0" applyNumberFormat="1" applyFont="1" applyFill="1" applyAlignment="1">
      <alignment horizontal="right" vertical="center" wrapText="1"/>
    </xf>
    <xf numFmtId="3" fontId="2" fillId="3" borderId="0" xfId="6" applyNumberFormat="1" applyFont="1" applyFill="1" applyAlignment="1">
      <alignment horizontal="right" vertical="center" wrapText="1"/>
    </xf>
  </cellXfs>
  <cellStyles count="9">
    <cellStyle name="Komma" xfId="1" builtinId="3"/>
    <cellStyle name="Komma 2" xfId="2" xr:uid="{847C08FC-6262-47EC-B462-599B3DB53C9A}"/>
    <cellStyle name="Link" xfId="3" builtinId="8"/>
    <cellStyle name="Prozent 2" xfId="4" xr:uid="{BEEFD2CF-D897-4C4F-BB00-E08E47DC5265}"/>
    <cellStyle name="Standard" xfId="0" builtinId="0"/>
    <cellStyle name="Standard 2" xfId="5" xr:uid="{896DB42F-18F1-4550-AED6-BE973EC9817B}"/>
    <cellStyle name="Standard 2 2" xfId="6" xr:uid="{1FDF2763-8D9A-442C-8981-7C73A9405BB8}"/>
    <cellStyle name="Standard 3" xfId="7" xr:uid="{4467846C-9143-4E3A-8D68-4EB0EF318DB6}"/>
    <cellStyle name="Standard 4" xfId="8" xr:uid="{1C9B5C92-1732-4BA7-A1AD-468C547E596F}"/>
  </cellStyles>
  <dxfs count="1332"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'Abb. 10 Geschlecht (Spinnengraf'!$A$39</c:f>
              <c:strCache>
                <c:ptCount val="1"/>
                <c:pt idx="0">
                  <c:v>Männer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(Spinnengraf'!$B$39:$H$39</c:f>
              <c:numCache>
                <c:formatCode>0%</c:formatCode>
                <c:ptCount val="7"/>
                <c:pt idx="0">
                  <c:v>0.31073000000000001</c:v>
                </c:pt>
                <c:pt idx="1">
                  <c:v>0.18806</c:v>
                </c:pt>
                <c:pt idx="2">
                  <c:v>0.14046</c:v>
                </c:pt>
                <c:pt idx="3">
                  <c:v>0.34261000000000003</c:v>
                </c:pt>
                <c:pt idx="4">
                  <c:v>0.33484999999999998</c:v>
                </c:pt>
                <c:pt idx="5">
                  <c:v>0.50090999999999997</c:v>
                </c:pt>
                <c:pt idx="6">
                  <c:v>0.4325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9-4A0A-B06D-86BBFB94EA5E}"/>
            </c:ext>
          </c:extLst>
        </c:ser>
        <c:ser>
          <c:idx val="1"/>
          <c:order val="1"/>
          <c:tx>
            <c:strRef>
              <c:f>'Abb. 10 Geschlecht (Spinnengraf'!$A$40</c:f>
              <c:strCache>
                <c:ptCount val="1"/>
                <c:pt idx="0">
                  <c:v>Frauen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(Spinnengraf'!$B$40:$H$40</c:f>
              <c:numCache>
                <c:formatCode>0%</c:formatCode>
                <c:ptCount val="7"/>
                <c:pt idx="0">
                  <c:v>0.68927000000000005</c:v>
                </c:pt>
                <c:pt idx="1">
                  <c:v>0.81194</c:v>
                </c:pt>
                <c:pt idx="2">
                  <c:v>0.85953999999999997</c:v>
                </c:pt>
                <c:pt idx="3">
                  <c:v>0.65739000000000003</c:v>
                </c:pt>
                <c:pt idx="4">
                  <c:v>0.66515000000000002</c:v>
                </c:pt>
                <c:pt idx="5">
                  <c:v>0.49908999999999998</c:v>
                </c:pt>
                <c:pt idx="6">
                  <c:v>0.5675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9-4A0A-B06D-86BBFB94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244912"/>
        <c:axId val="1"/>
      </c:radarChart>
      <c:catAx>
        <c:axId val="1194244912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4244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143968115096721"/>
          <c:y val="0.90787198443371775"/>
          <c:w val="0.60797678068019279"/>
          <c:h val="0.951153733074608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9</xdr:col>
      <xdr:colOff>371475</xdr:colOff>
      <xdr:row>29</xdr:row>
      <xdr:rowOff>133350</xdr:rowOff>
    </xdr:to>
    <xdr:graphicFrame macro="">
      <xdr:nvGraphicFramePr>
        <xdr:cNvPr id="10243" name="Diagramm 1">
          <a:extLst>
            <a:ext uri="{FF2B5EF4-FFF2-40B4-BE49-F238E27FC236}">
              <a16:creationId xmlns:a16="http://schemas.microsoft.com/office/drawing/2014/main" id="{85DBBC44-B099-1122-C52A-225AE162D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8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vmlDrawing" Target="../drawings/vmlDrawing11.vm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hyperlink" Target="http://dx.doi.org/10.4232/1.14582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2.vml"/><Relationship Id="rId4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3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13" Type="http://schemas.openxmlformats.org/officeDocument/2006/relationships/printerSettings" Target="../printerSettings/printerSettings28.bin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12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11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Relationship Id="rId14" Type="http://schemas.openxmlformats.org/officeDocument/2006/relationships/vmlDrawing" Target="../drawings/vmlDrawing1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5.vm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s://creativecommons.org/licenses/by-sa/4.0/deed.de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6.vm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s://creativecommons.org/licenses/by-sa/4.0/deed.de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7.vm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s://creativecommons.org/licenses/by-sa/4.0/deed.de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8.vm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s://creativecommons.org/licenses/by-sa/4.0/deed.de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9.vm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s://creativecommons.org/licenses/by-sa/4.0/deed.de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s://creativecommons.org/licenses/by-sa/4.0/deed.de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vmlDrawing" Target="../drawings/vmlDrawing20.v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vmlDrawing" Target="../drawings/vmlDrawing21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B067-52F9-4B8F-8C91-96DABDB1D9C1}">
  <dimension ref="A1:B1"/>
  <sheetViews>
    <sheetView workbookViewId="0">
      <selection activeCell="B1" sqref="B1"/>
    </sheetView>
  </sheetViews>
  <sheetFormatPr baseColWidth="10" defaultRowHeight="12.75"/>
  <sheetData>
    <row r="1" spans="1:2">
      <c r="A1" t="s">
        <v>500</v>
      </c>
      <c r="B1">
        <v>2020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02D7-5981-4024-879B-C1A85E002446}">
  <dimension ref="A1:I45"/>
  <sheetViews>
    <sheetView view="pageBreakPreview" zoomScaleNormal="100" zoomScaleSheetLayoutView="100" workbookViewId="0">
      <selection activeCell="B1" sqref="B1"/>
    </sheetView>
  </sheetViews>
  <sheetFormatPr baseColWidth="10" defaultRowHeight="12.75"/>
  <cols>
    <col min="1" max="1" width="13.7109375" style="24" customWidth="1"/>
    <col min="2" max="7" width="9.7109375" style="24" customWidth="1"/>
    <col min="8" max="9" width="11.42578125" style="500"/>
    <col min="10" max="16384" width="11.42578125" style="24"/>
  </cols>
  <sheetData>
    <row r="1" spans="1:7" ht="39.950000000000003" customHeight="1" thickBot="1">
      <c r="A1" s="45" t="str">
        <f>"Tabelle 2.4: Hauptberufliches Wirtschaftspersonal nach Ländern " &amp;Hilfswerte!B1</f>
        <v>Tabelle 2.4: Hauptberufliches Wirtschaftspersonal nach Ländern 2020</v>
      </c>
      <c r="B1" s="45"/>
      <c r="C1" s="45"/>
      <c r="D1" s="45"/>
      <c r="E1" s="45"/>
      <c r="F1" s="45"/>
      <c r="G1" s="46"/>
    </row>
    <row r="2" spans="1:7" ht="18" customHeight="1">
      <c r="A2" s="749" t="s">
        <v>14</v>
      </c>
      <c r="B2" s="752" t="s">
        <v>64</v>
      </c>
      <c r="C2" s="753"/>
      <c r="D2" s="753"/>
      <c r="E2" s="753"/>
      <c r="F2" s="753"/>
      <c r="G2" s="754"/>
    </row>
    <row r="3" spans="1:7">
      <c r="A3" s="750" t="s">
        <v>9</v>
      </c>
      <c r="B3" s="767"/>
      <c r="C3" s="44"/>
      <c r="D3" s="781" t="s">
        <v>12</v>
      </c>
      <c r="E3" s="782"/>
      <c r="F3" s="781" t="s">
        <v>13</v>
      </c>
      <c r="G3" s="783"/>
    </row>
    <row r="4" spans="1:7" ht="22.5">
      <c r="A4" s="751" t="s">
        <v>9</v>
      </c>
      <c r="B4" s="780"/>
      <c r="C4" s="47" t="s">
        <v>461</v>
      </c>
      <c r="D4" s="48"/>
      <c r="E4" s="26" t="s">
        <v>461</v>
      </c>
      <c r="F4" s="48"/>
      <c r="G4" s="29" t="s">
        <v>461</v>
      </c>
    </row>
    <row r="5" spans="1:7" ht="12.75" customHeight="1">
      <c r="A5" s="731" t="s">
        <v>79</v>
      </c>
      <c r="B5" s="216">
        <v>106</v>
      </c>
      <c r="C5" s="217">
        <v>40.5</v>
      </c>
      <c r="D5" s="216">
        <v>95.7</v>
      </c>
      <c r="E5" s="218">
        <v>36.1</v>
      </c>
      <c r="F5" s="217">
        <v>10.3</v>
      </c>
      <c r="G5" s="219">
        <v>4.4000000000000004</v>
      </c>
    </row>
    <row r="6" spans="1:7">
      <c r="A6" s="731"/>
      <c r="B6" s="199">
        <v>1</v>
      </c>
      <c r="C6" s="200">
        <v>0.38207999999999998</v>
      </c>
      <c r="D6" s="199">
        <v>0.90283000000000002</v>
      </c>
      <c r="E6" s="201">
        <v>0.37722</v>
      </c>
      <c r="F6" s="200">
        <v>9.7170000000000006E-2</v>
      </c>
      <c r="G6" s="202">
        <v>0.42718</v>
      </c>
    </row>
    <row r="7" spans="1:7">
      <c r="A7" s="731" t="s">
        <v>80</v>
      </c>
      <c r="B7" s="216">
        <v>103.3</v>
      </c>
      <c r="C7" s="217">
        <v>46.6</v>
      </c>
      <c r="D7" s="216">
        <v>97.2</v>
      </c>
      <c r="E7" s="218">
        <v>44.5</v>
      </c>
      <c r="F7" s="217">
        <v>6.1</v>
      </c>
      <c r="G7" s="219">
        <v>2.1</v>
      </c>
    </row>
    <row r="8" spans="1:7">
      <c r="A8" s="731"/>
      <c r="B8" s="199">
        <v>1</v>
      </c>
      <c r="C8" s="200">
        <v>0.45111000000000001</v>
      </c>
      <c r="D8" s="199">
        <v>0.94094999999999995</v>
      </c>
      <c r="E8" s="201">
        <v>0.45782</v>
      </c>
      <c r="F8" s="200">
        <v>5.9049999999999998E-2</v>
      </c>
      <c r="G8" s="202">
        <v>0.34426000000000001</v>
      </c>
    </row>
    <row r="9" spans="1:7">
      <c r="A9" s="731" t="s">
        <v>81</v>
      </c>
      <c r="B9" s="216">
        <v>4.9000000000000004</v>
      </c>
      <c r="C9" s="217">
        <v>1</v>
      </c>
      <c r="D9" s="216">
        <v>4.9000000000000004</v>
      </c>
      <c r="E9" s="218">
        <v>1</v>
      </c>
      <c r="F9" s="217">
        <v>0</v>
      </c>
      <c r="G9" s="219">
        <v>0</v>
      </c>
    </row>
    <row r="10" spans="1:7">
      <c r="A10" s="731"/>
      <c r="B10" s="199">
        <v>1</v>
      </c>
      <c r="C10" s="200">
        <v>0.20408000000000001</v>
      </c>
      <c r="D10" s="199">
        <v>1</v>
      </c>
      <c r="E10" s="201">
        <v>0.20408000000000001</v>
      </c>
      <c r="F10" s="200" t="s">
        <v>501</v>
      </c>
      <c r="G10" s="202" t="s">
        <v>501</v>
      </c>
    </row>
    <row r="11" spans="1:7" ht="12.75" customHeight="1">
      <c r="A11" s="731" t="s">
        <v>82</v>
      </c>
      <c r="B11" s="216">
        <v>0.6</v>
      </c>
      <c r="C11" s="217">
        <v>0</v>
      </c>
      <c r="D11" s="216">
        <v>0.6</v>
      </c>
      <c r="E11" s="218">
        <v>0</v>
      </c>
      <c r="F11" s="217">
        <v>0</v>
      </c>
      <c r="G11" s="219">
        <v>0</v>
      </c>
    </row>
    <row r="12" spans="1:7">
      <c r="A12" s="731"/>
      <c r="B12" s="199">
        <v>1</v>
      </c>
      <c r="C12" s="200" t="s">
        <v>501</v>
      </c>
      <c r="D12" s="199">
        <v>1</v>
      </c>
      <c r="E12" s="201" t="s">
        <v>501</v>
      </c>
      <c r="F12" s="200" t="s">
        <v>501</v>
      </c>
      <c r="G12" s="202" t="s">
        <v>501</v>
      </c>
    </row>
    <row r="13" spans="1:7" ht="12" customHeight="1">
      <c r="A13" s="731" t="s">
        <v>83</v>
      </c>
      <c r="B13" s="216">
        <v>10.5</v>
      </c>
      <c r="C13" s="217">
        <v>0</v>
      </c>
      <c r="D13" s="216">
        <v>7.5</v>
      </c>
      <c r="E13" s="218">
        <v>0</v>
      </c>
      <c r="F13" s="217">
        <v>3</v>
      </c>
      <c r="G13" s="219">
        <v>0</v>
      </c>
    </row>
    <row r="14" spans="1:7">
      <c r="A14" s="731"/>
      <c r="B14" s="199">
        <v>1</v>
      </c>
      <c r="C14" s="200" t="s">
        <v>501</v>
      </c>
      <c r="D14" s="199">
        <v>0.71428999999999998</v>
      </c>
      <c r="E14" s="201" t="s">
        <v>501</v>
      </c>
      <c r="F14" s="200">
        <v>0.28571000000000002</v>
      </c>
      <c r="G14" s="202" t="s">
        <v>501</v>
      </c>
    </row>
    <row r="15" spans="1:7">
      <c r="A15" s="731" t="s">
        <v>84</v>
      </c>
      <c r="B15" s="216">
        <v>0</v>
      </c>
      <c r="C15" s="217">
        <v>0</v>
      </c>
      <c r="D15" s="216">
        <v>0</v>
      </c>
      <c r="E15" s="218">
        <v>0</v>
      </c>
      <c r="F15" s="217">
        <v>0</v>
      </c>
      <c r="G15" s="219">
        <v>0</v>
      </c>
    </row>
    <row r="16" spans="1:7">
      <c r="A16" s="731"/>
      <c r="B16" s="199" t="s">
        <v>501</v>
      </c>
      <c r="C16" s="200" t="s">
        <v>501</v>
      </c>
      <c r="D16" s="199" t="s">
        <v>501</v>
      </c>
      <c r="E16" s="201" t="s">
        <v>501</v>
      </c>
      <c r="F16" s="200" t="s">
        <v>501</v>
      </c>
      <c r="G16" s="202" t="s">
        <v>501</v>
      </c>
    </row>
    <row r="17" spans="1:7">
      <c r="A17" s="731" t="s">
        <v>85</v>
      </c>
      <c r="B17" s="216">
        <v>18.899999999999999</v>
      </c>
      <c r="C17" s="217">
        <v>7</v>
      </c>
      <c r="D17" s="216">
        <v>16.100000000000001</v>
      </c>
      <c r="E17" s="218">
        <v>6.2</v>
      </c>
      <c r="F17" s="217">
        <v>2.8</v>
      </c>
      <c r="G17" s="219">
        <v>0.8</v>
      </c>
    </row>
    <row r="18" spans="1:7">
      <c r="A18" s="731"/>
      <c r="B18" s="199">
        <v>1</v>
      </c>
      <c r="C18" s="200">
        <v>0.37036999999999998</v>
      </c>
      <c r="D18" s="199">
        <v>0.85185</v>
      </c>
      <c r="E18" s="201">
        <v>0.38508999999999999</v>
      </c>
      <c r="F18" s="200">
        <v>0.14815</v>
      </c>
      <c r="G18" s="202">
        <v>0.28571000000000002</v>
      </c>
    </row>
    <row r="19" spans="1:7" ht="12.75" customHeight="1">
      <c r="A19" s="731" t="s">
        <v>86</v>
      </c>
      <c r="B19" s="216">
        <v>1</v>
      </c>
      <c r="C19" s="217">
        <v>1</v>
      </c>
      <c r="D19" s="216">
        <v>1</v>
      </c>
      <c r="E19" s="218">
        <v>1</v>
      </c>
      <c r="F19" s="217">
        <v>0</v>
      </c>
      <c r="G19" s="219">
        <v>0</v>
      </c>
    </row>
    <row r="20" spans="1:7">
      <c r="A20" s="731"/>
      <c r="B20" s="199">
        <v>1</v>
      </c>
      <c r="C20" s="200">
        <v>1</v>
      </c>
      <c r="D20" s="199">
        <v>1</v>
      </c>
      <c r="E20" s="201">
        <v>1</v>
      </c>
      <c r="F20" s="200" t="s">
        <v>501</v>
      </c>
      <c r="G20" s="202" t="s">
        <v>501</v>
      </c>
    </row>
    <row r="21" spans="1:7" ht="12.75" customHeight="1">
      <c r="A21" s="731" t="s">
        <v>87</v>
      </c>
      <c r="B21" s="216">
        <v>137.9</v>
      </c>
      <c r="C21" s="217">
        <v>77</v>
      </c>
      <c r="D21" s="216">
        <v>90.9</v>
      </c>
      <c r="E21" s="218">
        <v>43.2</v>
      </c>
      <c r="F21" s="217">
        <v>47</v>
      </c>
      <c r="G21" s="219">
        <v>33.799999999999997</v>
      </c>
    </row>
    <row r="22" spans="1:7">
      <c r="A22" s="731"/>
      <c r="B22" s="199">
        <v>1</v>
      </c>
      <c r="C22" s="200">
        <v>0.55837999999999999</v>
      </c>
      <c r="D22" s="199">
        <v>0.65917000000000003</v>
      </c>
      <c r="E22" s="201">
        <v>0.47525000000000001</v>
      </c>
      <c r="F22" s="200">
        <v>0.34083000000000002</v>
      </c>
      <c r="G22" s="202">
        <v>0.71914999999999996</v>
      </c>
    </row>
    <row r="23" spans="1:7" ht="12.75" customHeight="1">
      <c r="A23" s="731" t="s">
        <v>88</v>
      </c>
      <c r="B23" s="216">
        <v>76.599999999999994</v>
      </c>
      <c r="C23" s="217">
        <v>23.5</v>
      </c>
      <c r="D23" s="216">
        <v>73.7</v>
      </c>
      <c r="E23" s="218">
        <v>22.5</v>
      </c>
      <c r="F23" s="217">
        <v>2.9</v>
      </c>
      <c r="G23" s="219">
        <v>1</v>
      </c>
    </row>
    <row r="24" spans="1:7">
      <c r="A24" s="731"/>
      <c r="B24" s="199">
        <v>1</v>
      </c>
      <c r="C24" s="200">
        <v>0.30679000000000001</v>
      </c>
      <c r="D24" s="199">
        <v>0.96214</v>
      </c>
      <c r="E24" s="201">
        <v>0.30529000000000001</v>
      </c>
      <c r="F24" s="200">
        <v>3.7859999999999998E-2</v>
      </c>
      <c r="G24" s="202">
        <v>0.34483000000000003</v>
      </c>
    </row>
    <row r="25" spans="1:7" ht="12.75" customHeight="1">
      <c r="A25" s="731" t="s">
        <v>89</v>
      </c>
      <c r="B25" s="216">
        <v>16.600000000000001</v>
      </c>
      <c r="C25" s="217">
        <v>5.6</v>
      </c>
      <c r="D25" s="216">
        <v>15.6</v>
      </c>
      <c r="E25" s="218">
        <v>5.6</v>
      </c>
      <c r="F25" s="217">
        <v>1</v>
      </c>
      <c r="G25" s="219">
        <v>0</v>
      </c>
    </row>
    <row r="26" spans="1:7">
      <c r="A26" s="731"/>
      <c r="B26" s="199">
        <v>1</v>
      </c>
      <c r="C26" s="200">
        <v>0.33734999999999998</v>
      </c>
      <c r="D26" s="199">
        <v>0.93976000000000004</v>
      </c>
      <c r="E26" s="201">
        <v>0.35897000000000001</v>
      </c>
      <c r="F26" s="200">
        <v>6.0240000000000002E-2</v>
      </c>
      <c r="G26" s="202" t="s">
        <v>501</v>
      </c>
    </row>
    <row r="27" spans="1:7">
      <c r="A27" s="731" t="s">
        <v>90</v>
      </c>
      <c r="B27" s="216">
        <v>4.0999999999999996</v>
      </c>
      <c r="C27" s="217">
        <v>1.7</v>
      </c>
      <c r="D27" s="216">
        <v>3.6</v>
      </c>
      <c r="E27" s="218">
        <v>1.2</v>
      </c>
      <c r="F27" s="217">
        <v>0.5</v>
      </c>
      <c r="G27" s="219">
        <v>0.5</v>
      </c>
    </row>
    <row r="28" spans="1:7">
      <c r="A28" s="731"/>
      <c r="B28" s="199">
        <v>1</v>
      </c>
      <c r="C28" s="200">
        <v>0.41463</v>
      </c>
      <c r="D28" s="199">
        <v>0.87805</v>
      </c>
      <c r="E28" s="201">
        <v>0.33333000000000002</v>
      </c>
      <c r="F28" s="200">
        <v>0.12195</v>
      </c>
      <c r="G28" s="202">
        <v>1</v>
      </c>
    </row>
    <row r="29" spans="1:7">
      <c r="A29" s="731" t="s">
        <v>91</v>
      </c>
      <c r="B29" s="216">
        <v>7</v>
      </c>
      <c r="C29" s="217">
        <v>1.5</v>
      </c>
      <c r="D29" s="216">
        <v>7</v>
      </c>
      <c r="E29" s="218">
        <v>1.5</v>
      </c>
      <c r="F29" s="217">
        <v>0</v>
      </c>
      <c r="G29" s="219">
        <v>0</v>
      </c>
    </row>
    <row r="30" spans="1:7">
      <c r="A30" s="731"/>
      <c r="B30" s="199">
        <v>1</v>
      </c>
      <c r="C30" s="200">
        <v>0.21429000000000001</v>
      </c>
      <c r="D30" s="199">
        <v>1</v>
      </c>
      <c r="E30" s="201">
        <v>0.21429000000000001</v>
      </c>
      <c r="F30" s="200" t="s">
        <v>501</v>
      </c>
      <c r="G30" s="202" t="s">
        <v>501</v>
      </c>
    </row>
    <row r="31" spans="1:7" ht="12.75" customHeight="1">
      <c r="A31" s="731" t="s">
        <v>92</v>
      </c>
      <c r="B31" s="216">
        <v>3.4</v>
      </c>
      <c r="C31" s="217">
        <v>0.6</v>
      </c>
      <c r="D31" s="216">
        <v>2.9</v>
      </c>
      <c r="E31" s="218">
        <v>0.6</v>
      </c>
      <c r="F31" s="217">
        <v>0.5</v>
      </c>
      <c r="G31" s="219">
        <v>0</v>
      </c>
    </row>
    <row r="32" spans="1:7">
      <c r="A32" s="731"/>
      <c r="B32" s="199">
        <v>1</v>
      </c>
      <c r="C32" s="200">
        <v>0.17646999999999999</v>
      </c>
      <c r="D32" s="199">
        <v>0.85294000000000003</v>
      </c>
      <c r="E32" s="201">
        <v>0.2069</v>
      </c>
      <c r="F32" s="200">
        <v>0.14706</v>
      </c>
      <c r="G32" s="202" t="s">
        <v>501</v>
      </c>
    </row>
    <row r="33" spans="1:8" ht="12.75" customHeight="1">
      <c r="A33" s="731" t="s">
        <v>93</v>
      </c>
      <c r="B33" s="216">
        <v>33.4</v>
      </c>
      <c r="C33" s="217">
        <v>12.9</v>
      </c>
      <c r="D33" s="216">
        <v>26.1</v>
      </c>
      <c r="E33" s="218">
        <v>10.9</v>
      </c>
      <c r="F33" s="217">
        <v>7.3</v>
      </c>
      <c r="G33" s="219">
        <v>2</v>
      </c>
    </row>
    <row r="34" spans="1:8">
      <c r="A34" s="731"/>
      <c r="B34" s="199">
        <v>1</v>
      </c>
      <c r="C34" s="200">
        <v>0.38623000000000002</v>
      </c>
      <c r="D34" s="199">
        <v>0.78144000000000002</v>
      </c>
      <c r="E34" s="201">
        <v>0.41761999999999999</v>
      </c>
      <c r="F34" s="200">
        <v>0.21856</v>
      </c>
      <c r="G34" s="202">
        <v>0.27396999999999999</v>
      </c>
    </row>
    <row r="35" spans="1:8">
      <c r="A35" s="731" t="s">
        <v>94</v>
      </c>
      <c r="B35" s="216">
        <v>4.0999999999999996</v>
      </c>
      <c r="C35" s="217">
        <v>2.2000000000000002</v>
      </c>
      <c r="D35" s="216">
        <v>3.6</v>
      </c>
      <c r="E35" s="218">
        <v>2.2000000000000002</v>
      </c>
      <c r="F35" s="217">
        <v>0.5</v>
      </c>
      <c r="G35" s="219">
        <v>0</v>
      </c>
    </row>
    <row r="36" spans="1:8">
      <c r="A36" s="731"/>
      <c r="B36" s="220">
        <v>1</v>
      </c>
      <c r="C36" s="221">
        <v>0.53659000000000001</v>
      </c>
      <c r="D36" s="220">
        <v>0.87805</v>
      </c>
      <c r="E36" s="222">
        <v>0.61111000000000004</v>
      </c>
      <c r="F36" s="221">
        <v>0.12195</v>
      </c>
      <c r="G36" s="223" t="s">
        <v>501</v>
      </c>
    </row>
    <row r="37" spans="1:8" ht="12.75" customHeight="1">
      <c r="A37" s="729" t="s">
        <v>109</v>
      </c>
      <c r="B37" s="224">
        <v>528.29999999999995</v>
      </c>
      <c r="C37" s="225">
        <v>221.1</v>
      </c>
      <c r="D37" s="224">
        <v>446.4</v>
      </c>
      <c r="E37" s="226">
        <v>176.5</v>
      </c>
      <c r="F37" s="225">
        <v>81.900000000000006</v>
      </c>
      <c r="G37" s="227">
        <v>44.6</v>
      </c>
    </row>
    <row r="38" spans="1:8" ht="13.5" thickBot="1">
      <c r="A38" s="730"/>
      <c r="B38" s="160">
        <v>1</v>
      </c>
      <c r="C38" s="161">
        <v>0.41850999999999999</v>
      </c>
      <c r="D38" s="160">
        <v>0.84497</v>
      </c>
      <c r="E38" s="194">
        <v>0.39539000000000002</v>
      </c>
      <c r="F38" s="161">
        <v>0.15503</v>
      </c>
      <c r="G38" s="162">
        <v>0.54457</v>
      </c>
    </row>
    <row r="39" spans="1:8">
      <c r="A39" s="500"/>
      <c r="B39" s="500"/>
      <c r="C39" s="500"/>
      <c r="D39" s="500"/>
      <c r="E39" s="1164"/>
      <c r="F39" s="500"/>
      <c r="G39" s="500"/>
    </row>
    <row r="40" spans="1:8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B40" s="500"/>
      <c r="C40" s="500"/>
      <c r="D40" s="1165"/>
      <c r="E40" s="1166"/>
      <c r="F40" s="1165"/>
      <c r="G40" s="1165"/>
    </row>
    <row r="41" spans="1:8" ht="7.5" customHeight="1">
      <c r="A41" s="500"/>
      <c r="B41" s="500"/>
      <c r="C41" s="500"/>
      <c r="D41" s="500"/>
      <c r="E41" s="500"/>
      <c r="F41" s="500"/>
      <c r="G41" s="500"/>
    </row>
    <row r="42" spans="1:8">
      <c r="A42" s="1158" t="s">
        <v>518</v>
      </c>
      <c r="B42" s="1159"/>
      <c r="C42" s="1159"/>
      <c r="D42" s="1159"/>
      <c r="E42" s="1159"/>
      <c r="F42" s="1159"/>
      <c r="G42" s="500"/>
    </row>
    <row r="43" spans="1:8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</row>
    <row r="44" spans="1:8">
      <c r="A44" s="1160"/>
      <c r="B44" s="1159"/>
      <c r="C44" s="1159"/>
      <c r="D44" s="1159"/>
      <c r="E44" s="1159"/>
      <c r="F44" s="1159"/>
      <c r="G44" s="500"/>
    </row>
    <row r="45" spans="1:8">
      <c r="A45" s="1161" t="s">
        <v>520</v>
      </c>
      <c r="B45" s="1159"/>
      <c r="C45" s="1159"/>
      <c r="D45" s="1159"/>
      <c r="E45" s="1159"/>
      <c r="F45" s="1159"/>
      <c r="G45" s="500"/>
    </row>
  </sheetData>
  <mergeCells count="23">
    <mergeCell ref="F43:H43"/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6:G6">
    <cfRule type="cellIs" dxfId="1109" priority="56" stopIfTrue="1" operator="equal">
      <formula>1</formula>
    </cfRule>
    <cfRule type="cellIs" dxfId="1108" priority="57" stopIfTrue="1" operator="lessThan">
      <formula>0.0005</formula>
    </cfRule>
  </conditionalFormatting>
  <conditionalFormatting sqref="A8:G8">
    <cfRule type="cellIs" dxfId="1107" priority="51" stopIfTrue="1" operator="equal">
      <formula>1</formula>
    </cfRule>
    <cfRule type="cellIs" dxfId="1106" priority="52" stopIfTrue="1" operator="lessThan">
      <formula>0.0005</formula>
    </cfRule>
  </conditionalFormatting>
  <conditionalFormatting sqref="A10:G10">
    <cfRule type="cellIs" dxfId="1105" priority="43" stopIfTrue="1" operator="equal">
      <formula>1</formula>
    </cfRule>
    <cfRule type="cellIs" dxfId="1104" priority="44" stopIfTrue="1" operator="lessThan">
      <formula>0.0005</formula>
    </cfRule>
  </conditionalFormatting>
  <conditionalFormatting sqref="A12:G12">
    <cfRule type="cellIs" dxfId="1103" priority="40" stopIfTrue="1" operator="equal">
      <formula>1</formula>
    </cfRule>
    <cfRule type="cellIs" dxfId="1102" priority="41" stopIfTrue="1" operator="lessThan">
      <formula>0.0005</formula>
    </cfRule>
  </conditionalFormatting>
  <conditionalFormatting sqref="A14:G14">
    <cfRule type="cellIs" dxfId="1101" priority="37" stopIfTrue="1" operator="equal">
      <formula>1</formula>
    </cfRule>
    <cfRule type="cellIs" dxfId="1100" priority="38" stopIfTrue="1" operator="lessThan">
      <formula>0.0005</formula>
    </cfRule>
  </conditionalFormatting>
  <conditionalFormatting sqref="A16:G16">
    <cfRule type="cellIs" dxfId="1099" priority="34" stopIfTrue="1" operator="equal">
      <formula>1</formula>
    </cfRule>
    <cfRule type="cellIs" dxfId="1098" priority="35" stopIfTrue="1" operator="lessThan">
      <formula>0.0005</formula>
    </cfRule>
  </conditionalFormatting>
  <conditionalFormatting sqref="A18:G18">
    <cfRule type="cellIs" dxfId="1097" priority="31" stopIfTrue="1" operator="equal">
      <formula>1</formula>
    </cfRule>
    <cfRule type="cellIs" dxfId="1096" priority="32" stopIfTrue="1" operator="lessThan">
      <formula>0.0005</formula>
    </cfRule>
  </conditionalFormatting>
  <conditionalFormatting sqref="A20:G20">
    <cfRule type="cellIs" dxfId="1095" priority="28" stopIfTrue="1" operator="equal">
      <formula>1</formula>
    </cfRule>
    <cfRule type="cellIs" dxfId="1094" priority="29" stopIfTrue="1" operator="lessThan">
      <formula>0.0005</formula>
    </cfRule>
  </conditionalFormatting>
  <conditionalFormatting sqref="A22:G22">
    <cfRule type="cellIs" dxfId="1093" priority="25" stopIfTrue="1" operator="equal">
      <formula>1</formula>
    </cfRule>
    <cfRule type="cellIs" dxfId="1092" priority="26" stopIfTrue="1" operator="lessThan">
      <formula>0.0005</formula>
    </cfRule>
  </conditionalFormatting>
  <conditionalFormatting sqref="A24:G24">
    <cfRule type="cellIs" dxfId="1091" priority="22" stopIfTrue="1" operator="equal">
      <formula>1</formula>
    </cfRule>
    <cfRule type="cellIs" dxfId="1090" priority="23" stopIfTrue="1" operator="lessThan">
      <formula>0.0005</formula>
    </cfRule>
  </conditionalFormatting>
  <conditionalFormatting sqref="A26:G26">
    <cfRule type="cellIs" dxfId="1089" priority="19" stopIfTrue="1" operator="equal">
      <formula>1</formula>
    </cfRule>
    <cfRule type="cellIs" dxfId="1088" priority="20" stopIfTrue="1" operator="lessThan">
      <formula>0.0005</formula>
    </cfRule>
  </conditionalFormatting>
  <conditionalFormatting sqref="A28:G28">
    <cfRule type="cellIs" dxfId="1087" priority="16" stopIfTrue="1" operator="equal">
      <formula>1</formula>
    </cfRule>
    <cfRule type="cellIs" dxfId="1086" priority="17" stopIfTrue="1" operator="lessThan">
      <formula>0.0005</formula>
    </cfRule>
  </conditionalFormatting>
  <conditionalFormatting sqref="A30:G30">
    <cfRule type="cellIs" dxfId="1085" priority="13" stopIfTrue="1" operator="equal">
      <formula>1</formula>
    </cfRule>
    <cfRule type="cellIs" dxfId="1084" priority="14" stopIfTrue="1" operator="lessThan">
      <formula>0.0005</formula>
    </cfRule>
  </conditionalFormatting>
  <conditionalFormatting sqref="A32:G32">
    <cfRule type="cellIs" dxfId="1083" priority="10" stopIfTrue="1" operator="equal">
      <formula>1</formula>
    </cfRule>
    <cfRule type="cellIs" dxfId="1082" priority="11" stopIfTrue="1" operator="lessThan">
      <formula>0.0005</formula>
    </cfRule>
  </conditionalFormatting>
  <conditionalFormatting sqref="A34:G34">
    <cfRule type="cellIs" dxfId="1081" priority="7" stopIfTrue="1" operator="equal">
      <formula>1</formula>
    </cfRule>
    <cfRule type="cellIs" dxfId="1080" priority="8" stopIfTrue="1" operator="lessThan">
      <formula>0.0005</formula>
    </cfRule>
  </conditionalFormatting>
  <conditionalFormatting sqref="A36:G36">
    <cfRule type="cellIs" dxfId="1079" priority="4" stopIfTrue="1" operator="equal">
      <formula>1</formula>
    </cfRule>
    <cfRule type="cellIs" dxfId="1078" priority="5" stopIfTrue="1" operator="lessThan">
      <formula>0.0005</formula>
    </cfRule>
  </conditionalFormatting>
  <conditionalFormatting sqref="A37:G37">
    <cfRule type="cellIs" dxfId="1077" priority="3" stopIfTrue="1" operator="equal">
      <formula>0</formula>
    </cfRule>
  </conditionalFormatting>
  <conditionalFormatting sqref="A38:G38">
    <cfRule type="cellIs" dxfId="1076" priority="1" stopIfTrue="1" operator="equal">
      <formula>1</formula>
    </cfRule>
    <cfRule type="cellIs" dxfId="1075" priority="2" stopIfTrue="1" operator="lessThan">
      <formula>0.0005</formula>
    </cfRule>
  </conditionalFormatting>
  <conditionalFormatting sqref="B5:G5">
    <cfRule type="cellIs" dxfId="1074" priority="60" stopIfTrue="1" operator="equal">
      <formula>0</formula>
    </cfRule>
  </conditionalFormatting>
  <conditionalFormatting sqref="B7:G7">
    <cfRule type="cellIs" dxfId="1073" priority="55" stopIfTrue="1" operator="equal">
      <formula>0</formula>
    </cfRule>
  </conditionalFormatting>
  <conditionalFormatting sqref="B9:G9">
    <cfRule type="cellIs" dxfId="1072" priority="45" stopIfTrue="1" operator="equal">
      <formula>0</formula>
    </cfRule>
  </conditionalFormatting>
  <conditionalFormatting sqref="B11:G11">
    <cfRule type="cellIs" dxfId="1071" priority="42" stopIfTrue="1" operator="equal">
      <formula>0</formula>
    </cfRule>
  </conditionalFormatting>
  <conditionalFormatting sqref="B13:G13">
    <cfRule type="cellIs" dxfId="1070" priority="39" stopIfTrue="1" operator="equal">
      <formula>0</formula>
    </cfRule>
  </conditionalFormatting>
  <conditionalFormatting sqref="B15:G15">
    <cfRule type="cellIs" dxfId="1069" priority="36" stopIfTrue="1" operator="equal">
      <formula>0</formula>
    </cfRule>
  </conditionalFormatting>
  <conditionalFormatting sqref="B17:G17">
    <cfRule type="cellIs" dxfId="1068" priority="33" stopIfTrue="1" operator="equal">
      <formula>0</formula>
    </cfRule>
  </conditionalFormatting>
  <conditionalFormatting sqref="B19:G19">
    <cfRule type="cellIs" dxfId="1067" priority="30" stopIfTrue="1" operator="equal">
      <formula>0</formula>
    </cfRule>
  </conditionalFormatting>
  <conditionalFormatting sqref="B21:G21">
    <cfRule type="cellIs" dxfId="1066" priority="27" stopIfTrue="1" operator="equal">
      <formula>0</formula>
    </cfRule>
  </conditionalFormatting>
  <conditionalFormatting sqref="B23:G23">
    <cfRule type="cellIs" dxfId="1065" priority="24" stopIfTrue="1" operator="equal">
      <formula>0</formula>
    </cfRule>
  </conditionalFormatting>
  <conditionalFormatting sqref="B25:G25">
    <cfRule type="cellIs" dxfId="1064" priority="21" stopIfTrue="1" operator="equal">
      <formula>0</formula>
    </cfRule>
  </conditionalFormatting>
  <conditionalFormatting sqref="B27:G27">
    <cfRule type="cellIs" dxfId="1063" priority="18" stopIfTrue="1" operator="equal">
      <formula>0</formula>
    </cfRule>
  </conditionalFormatting>
  <conditionalFormatting sqref="B29:G29">
    <cfRule type="cellIs" dxfId="1062" priority="15" stopIfTrue="1" operator="equal">
      <formula>0</formula>
    </cfRule>
  </conditionalFormatting>
  <conditionalFormatting sqref="B31:G31">
    <cfRule type="cellIs" dxfId="1061" priority="12" stopIfTrue="1" operator="equal">
      <formula>0</formula>
    </cfRule>
  </conditionalFormatting>
  <conditionalFormatting sqref="B33:G33">
    <cfRule type="cellIs" dxfId="1060" priority="9" stopIfTrue="1" operator="equal">
      <formula>0</formula>
    </cfRule>
  </conditionalFormatting>
  <conditionalFormatting sqref="B35:G35">
    <cfRule type="cellIs" dxfId="1059" priority="6" stopIfTrue="1" operator="equal">
      <formula>0</formula>
    </cfRule>
  </conditionalFormatting>
  <hyperlinks>
    <hyperlink ref="F43" r:id="rId1" xr:uid="{9F880A84-F584-418E-8D66-E3413FDDCC3A}"/>
    <hyperlink ref="F43:H43" r:id="rId2" display="http://dx.doi.org/10.4232/1.14582 " xr:uid="{9B47DE4D-BC97-4A29-A020-FE0E10AED069}"/>
    <hyperlink ref="A45" r:id="rId3" display="Publikation und Tabellen stehen unter der Lizenz CC BY-SA DEED 4.0." xr:uid="{97E634B6-8CE3-410E-878B-388B77F44316}"/>
  </hyperlinks>
  <pageMargins left="0.7" right="0.7" top="0.78740157499999996" bottom="0.78740157499999996" header="0.3" footer="0.3"/>
  <pageSetup paperSize="9" scale="93" orientation="portrait" horizontalDpi="4294967295" verticalDpi="4294967295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358E-0BD3-4214-9EDD-30B948902A0E}">
  <dimension ref="A1:I45"/>
  <sheetViews>
    <sheetView view="pageBreakPreview" zoomScaleNormal="120" zoomScaleSheetLayoutView="100" workbookViewId="0"/>
  </sheetViews>
  <sheetFormatPr baseColWidth="10" defaultRowHeight="12.75"/>
  <cols>
    <col min="1" max="1" width="14.7109375" style="24" customWidth="1"/>
    <col min="2" max="7" width="11.28515625" style="24" customWidth="1"/>
    <col min="8" max="8" width="11.42578125" style="500"/>
    <col min="9" max="9" width="6.85546875" style="24" customWidth="1"/>
    <col min="10" max="16384" width="11.42578125" style="24"/>
  </cols>
  <sheetData>
    <row r="1" spans="1:7" ht="39.950000000000003" customHeight="1" thickBot="1">
      <c r="A1" s="45" t="str">
        <f>"Tabelle 2.5: Sonstiges hauptberufliches Personal nach Ländern " &amp;Hilfswerte!B1</f>
        <v>Tabelle 2.5: Sonstiges hauptberufliches Personal nach Ländern 2020</v>
      </c>
      <c r="B1" s="45"/>
      <c r="C1" s="45"/>
      <c r="D1" s="45"/>
      <c r="E1" s="45"/>
      <c r="F1" s="45"/>
      <c r="G1" s="46"/>
    </row>
    <row r="2" spans="1:7" ht="18" customHeight="1">
      <c r="A2" s="749" t="s">
        <v>14</v>
      </c>
      <c r="B2" s="752" t="s">
        <v>64</v>
      </c>
      <c r="C2" s="753"/>
      <c r="D2" s="753"/>
      <c r="E2" s="753"/>
      <c r="F2" s="753"/>
      <c r="G2" s="754"/>
    </row>
    <row r="3" spans="1:7">
      <c r="A3" s="750" t="s">
        <v>9</v>
      </c>
      <c r="B3" s="767"/>
      <c r="C3" s="44"/>
      <c r="D3" s="781" t="s">
        <v>12</v>
      </c>
      <c r="E3" s="782"/>
      <c r="F3" s="781" t="s">
        <v>13</v>
      </c>
      <c r="G3" s="783"/>
    </row>
    <row r="4" spans="1:7" ht="24.75" customHeight="1">
      <c r="A4" s="751" t="s">
        <v>9</v>
      </c>
      <c r="B4" s="780"/>
      <c r="C4" s="47" t="s">
        <v>461</v>
      </c>
      <c r="D4" s="48"/>
      <c r="E4" s="26" t="s">
        <v>461</v>
      </c>
      <c r="F4" s="48"/>
      <c r="G4" s="29" t="s">
        <v>461</v>
      </c>
    </row>
    <row r="5" spans="1:7" ht="12.75" customHeight="1">
      <c r="A5" s="731" t="s">
        <v>79</v>
      </c>
      <c r="B5" s="211">
        <v>62.2</v>
      </c>
      <c r="C5" s="212">
        <v>39</v>
      </c>
      <c r="D5" s="213">
        <v>10.5</v>
      </c>
      <c r="E5" s="214">
        <v>6.7</v>
      </c>
      <c r="F5" s="212">
        <v>51.7</v>
      </c>
      <c r="G5" s="215">
        <v>32.299999999999997</v>
      </c>
    </row>
    <row r="6" spans="1:7" ht="12.75" customHeight="1">
      <c r="A6" s="731"/>
      <c r="B6" s="199">
        <v>1</v>
      </c>
      <c r="C6" s="200">
        <v>0.62700999999999996</v>
      </c>
      <c r="D6" s="199">
        <v>0.16880999999999999</v>
      </c>
      <c r="E6" s="201">
        <v>0.6381</v>
      </c>
      <c r="F6" s="200">
        <v>0.83118999999999998</v>
      </c>
      <c r="G6" s="202">
        <v>0.62475999999999998</v>
      </c>
    </row>
    <row r="7" spans="1:7" ht="12.75" customHeight="1">
      <c r="A7" s="731" t="s">
        <v>80</v>
      </c>
      <c r="B7" s="216">
        <v>45.4</v>
      </c>
      <c r="C7" s="217">
        <v>38.9</v>
      </c>
      <c r="D7" s="216">
        <v>20.7</v>
      </c>
      <c r="E7" s="218">
        <v>15.8</v>
      </c>
      <c r="F7" s="217">
        <v>24.7</v>
      </c>
      <c r="G7" s="219">
        <v>23.1</v>
      </c>
    </row>
    <row r="8" spans="1:7" ht="12.75" customHeight="1">
      <c r="A8" s="731"/>
      <c r="B8" s="199">
        <v>1</v>
      </c>
      <c r="C8" s="200">
        <v>0.85682999999999998</v>
      </c>
      <c r="D8" s="199">
        <v>0.45595000000000002</v>
      </c>
      <c r="E8" s="201">
        <v>0.76329000000000002</v>
      </c>
      <c r="F8" s="200">
        <v>0.54405000000000003</v>
      </c>
      <c r="G8" s="202">
        <v>0.93522000000000005</v>
      </c>
    </row>
    <row r="9" spans="1:7" ht="12.75" customHeight="1">
      <c r="A9" s="731" t="s">
        <v>81</v>
      </c>
      <c r="B9" s="216">
        <v>1.3</v>
      </c>
      <c r="C9" s="217">
        <v>0.5</v>
      </c>
      <c r="D9" s="216">
        <v>0.5</v>
      </c>
      <c r="E9" s="218">
        <v>0.5</v>
      </c>
      <c r="F9" s="217">
        <v>0.8</v>
      </c>
      <c r="G9" s="219">
        <v>0</v>
      </c>
    </row>
    <row r="10" spans="1:7" ht="12.75" customHeight="1">
      <c r="A10" s="731"/>
      <c r="B10" s="199">
        <v>1</v>
      </c>
      <c r="C10" s="200">
        <v>0.38462000000000002</v>
      </c>
      <c r="D10" s="199">
        <v>0.38462000000000002</v>
      </c>
      <c r="E10" s="201">
        <v>1</v>
      </c>
      <c r="F10" s="200">
        <v>0.61538000000000004</v>
      </c>
      <c r="G10" s="202" t="s">
        <v>501</v>
      </c>
    </row>
    <row r="11" spans="1:7" ht="12.75" customHeight="1">
      <c r="A11" s="731" t="s">
        <v>82</v>
      </c>
      <c r="B11" s="216">
        <v>1.5</v>
      </c>
      <c r="C11" s="217">
        <v>1.3</v>
      </c>
      <c r="D11" s="216">
        <v>0.3</v>
      </c>
      <c r="E11" s="218">
        <v>0.1</v>
      </c>
      <c r="F11" s="217">
        <v>1.2</v>
      </c>
      <c r="G11" s="219">
        <v>1.2</v>
      </c>
    </row>
    <row r="12" spans="1:7" ht="12.75" customHeight="1">
      <c r="A12" s="731"/>
      <c r="B12" s="199">
        <v>1</v>
      </c>
      <c r="C12" s="200">
        <v>0.86667000000000005</v>
      </c>
      <c r="D12" s="199">
        <v>0.2</v>
      </c>
      <c r="E12" s="201">
        <v>0.33333000000000002</v>
      </c>
      <c r="F12" s="200">
        <v>0.8</v>
      </c>
      <c r="G12" s="202">
        <v>1</v>
      </c>
    </row>
    <row r="13" spans="1:7" ht="12.75" customHeight="1">
      <c r="A13" s="731" t="s">
        <v>83</v>
      </c>
      <c r="B13" s="216">
        <v>0</v>
      </c>
      <c r="C13" s="217">
        <v>0</v>
      </c>
      <c r="D13" s="216">
        <v>0</v>
      </c>
      <c r="E13" s="218">
        <v>0</v>
      </c>
      <c r="F13" s="217">
        <v>0</v>
      </c>
      <c r="G13" s="219">
        <v>0</v>
      </c>
    </row>
    <row r="14" spans="1:7" ht="12.75" customHeight="1">
      <c r="A14" s="731"/>
      <c r="B14" s="199" t="s">
        <v>501</v>
      </c>
      <c r="C14" s="200" t="s">
        <v>501</v>
      </c>
      <c r="D14" s="199" t="s">
        <v>501</v>
      </c>
      <c r="E14" s="201" t="s">
        <v>501</v>
      </c>
      <c r="F14" s="200" t="s">
        <v>501</v>
      </c>
      <c r="G14" s="202" t="s">
        <v>501</v>
      </c>
    </row>
    <row r="15" spans="1:7" ht="12.75" customHeight="1">
      <c r="A15" s="731" t="s">
        <v>84</v>
      </c>
      <c r="B15" s="216">
        <v>0</v>
      </c>
      <c r="C15" s="217">
        <v>0</v>
      </c>
      <c r="D15" s="216">
        <v>0</v>
      </c>
      <c r="E15" s="218">
        <v>0</v>
      </c>
      <c r="F15" s="217">
        <v>0</v>
      </c>
      <c r="G15" s="219">
        <v>0</v>
      </c>
    </row>
    <row r="16" spans="1:7" ht="12.75" customHeight="1">
      <c r="A16" s="731"/>
      <c r="B16" s="199" t="s">
        <v>501</v>
      </c>
      <c r="C16" s="200" t="s">
        <v>501</v>
      </c>
      <c r="D16" s="199" t="s">
        <v>501</v>
      </c>
      <c r="E16" s="201" t="s">
        <v>501</v>
      </c>
      <c r="F16" s="200" t="s">
        <v>501</v>
      </c>
      <c r="G16" s="202" t="s">
        <v>501</v>
      </c>
    </row>
    <row r="17" spans="1:7" ht="12.75" customHeight="1">
      <c r="A17" s="731" t="s">
        <v>85</v>
      </c>
      <c r="B17" s="216">
        <v>56.7</v>
      </c>
      <c r="C17" s="217">
        <v>46.4</v>
      </c>
      <c r="D17" s="216">
        <v>8</v>
      </c>
      <c r="E17" s="218">
        <v>3.1</v>
      </c>
      <c r="F17" s="217">
        <v>48.7</v>
      </c>
      <c r="G17" s="219">
        <v>43.3</v>
      </c>
    </row>
    <row r="18" spans="1:7" ht="12.75" customHeight="1">
      <c r="A18" s="731"/>
      <c r="B18" s="199">
        <v>1</v>
      </c>
      <c r="C18" s="200">
        <v>0.81833999999999996</v>
      </c>
      <c r="D18" s="199">
        <v>0.14108999999999999</v>
      </c>
      <c r="E18" s="201">
        <v>0.38750000000000001</v>
      </c>
      <c r="F18" s="200">
        <v>0.85890999999999995</v>
      </c>
      <c r="G18" s="202">
        <v>0.88912000000000002</v>
      </c>
    </row>
    <row r="19" spans="1:7" ht="12.75" customHeight="1">
      <c r="A19" s="731" t="s">
        <v>86</v>
      </c>
      <c r="B19" s="216">
        <v>1</v>
      </c>
      <c r="C19" s="217">
        <v>1</v>
      </c>
      <c r="D19" s="216">
        <v>1</v>
      </c>
      <c r="E19" s="218">
        <v>1</v>
      </c>
      <c r="F19" s="217">
        <v>0</v>
      </c>
      <c r="G19" s="219">
        <v>0</v>
      </c>
    </row>
    <row r="20" spans="1:7" ht="12.75" customHeight="1">
      <c r="A20" s="731"/>
      <c r="B20" s="199">
        <v>1</v>
      </c>
      <c r="C20" s="200">
        <v>1</v>
      </c>
      <c r="D20" s="199">
        <v>1</v>
      </c>
      <c r="E20" s="201">
        <v>1</v>
      </c>
      <c r="F20" s="200" t="s">
        <v>501</v>
      </c>
      <c r="G20" s="202" t="s">
        <v>501</v>
      </c>
    </row>
    <row r="21" spans="1:7" ht="12.75" customHeight="1">
      <c r="A21" s="731" t="s">
        <v>87</v>
      </c>
      <c r="B21" s="216">
        <v>284.39999999999998</v>
      </c>
      <c r="C21" s="217">
        <v>194.4</v>
      </c>
      <c r="D21" s="216">
        <v>110.1</v>
      </c>
      <c r="E21" s="218">
        <v>65.099999999999994</v>
      </c>
      <c r="F21" s="217">
        <v>174.3</v>
      </c>
      <c r="G21" s="219">
        <v>129.30000000000001</v>
      </c>
    </row>
    <row r="22" spans="1:7" ht="12.75" customHeight="1">
      <c r="A22" s="731"/>
      <c r="B22" s="199">
        <v>1</v>
      </c>
      <c r="C22" s="200">
        <v>0.68354000000000004</v>
      </c>
      <c r="D22" s="199">
        <v>0.38712999999999997</v>
      </c>
      <c r="E22" s="201">
        <v>0.59128000000000003</v>
      </c>
      <c r="F22" s="200">
        <v>0.61287000000000003</v>
      </c>
      <c r="G22" s="202">
        <v>0.74182000000000003</v>
      </c>
    </row>
    <row r="23" spans="1:7" ht="12.75" customHeight="1">
      <c r="A23" s="731" t="s">
        <v>88</v>
      </c>
      <c r="B23" s="216">
        <v>120.5</v>
      </c>
      <c r="C23" s="217">
        <v>74.900000000000006</v>
      </c>
      <c r="D23" s="216">
        <v>56.9</v>
      </c>
      <c r="E23" s="218">
        <v>26.9</v>
      </c>
      <c r="F23" s="217">
        <v>63.6</v>
      </c>
      <c r="G23" s="219">
        <v>48</v>
      </c>
    </row>
    <row r="24" spans="1:7" ht="12.75" customHeight="1">
      <c r="A24" s="731"/>
      <c r="B24" s="199">
        <v>1</v>
      </c>
      <c r="C24" s="200">
        <v>0.62158000000000002</v>
      </c>
      <c r="D24" s="199">
        <v>0.47220000000000001</v>
      </c>
      <c r="E24" s="201">
        <v>0.47276000000000001</v>
      </c>
      <c r="F24" s="200">
        <v>0.52780000000000005</v>
      </c>
      <c r="G24" s="202">
        <v>0.75471999999999995</v>
      </c>
    </row>
    <row r="25" spans="1:7" ht="12.75" customHeight="1">
      <c r="A25" s="731" t="s">
        <v>89</v>
      </c>
      <c r="B25" s="216">
        <v>6.9</v>
      </c>
      <c r="C25" s="217">
        <v>6.8</v>
      </c>
      <c r="D25" s="216">
        <v>3.2</v>
      </c>
      <c r="E25" s="218">
        <v>3.1</v>
      </c>
      <c r="F25" s="217">
        <v>3.7</v>
      </c>
      <c r="G25" s="219">
        <v>3.7</v>
      </c>
    </row>
    <row r="26" spans="1:7" ht="12.75" customHeight="1">
      <c r="A26" s="731"/>
      <c r="B26" s="199">
        <v>1</v>
      </c>
      <c r="C26" s="200">
        <v>0.98551</v>
      </c>
      <c r="D26" s="199">
        <v>0.46377000000000002</v>
      </c>
      <c r="E26" s="201">
        <v>0.96875</v>
      </c>
      <c r="F26" s="200">
        <v>0.53622999999999998</v>
      </c>
      <c r="G26" s="202">
        <v>1</v>
      </c>
    </row>
    <row r="27" spans="1:7" ht="12.75" customHeight="1">
      <c r="A27" s="731" t="s">
        <v>90</v>
      </c>
      <c r="B27" s="216">
        <v>0</v>
      </c>
      <c r="C27" s="217">
        <v>0</v>
      </c>
      <c r="D27" s="216">
        <v>0</v>
      </c>
      <c r="E27" s="218">
        <v>0</v>
      </c>
      <c r="F27" s="217">
        <v>0</v>
      </c>
      <c r="G27" s="219">
        <v>0</v>
      </c>
    </row>
    <row r="28" spans="1:7" ht="12.75" customHeight="1">
      <c r="A28" s="731"/>
      <c r="B28" s="199" t="s">
        <v>501</v>
      </c>
      <c r="C28" s="200" t="s">
        <v>501</v>
      </c>
      <c r="D28" s="199" t="s">
        <v>501</v>
      </c>
      <c r="E28" s="201" t="s">
        <v>501</v>
      </c>
      <c r="F28" s="200" t="s">
        <v>501</v>
      </c>
      <c r="G28" s="202" t="s">
        <v>501</v>
      </c>
    </row>
    <row r="29" spans="1:7" ht="12.75" customHeight="1">
      <c r="A29" s="731" t="s">
        <v>91</v>
      </c>
      <c r="B29" s="216">
        <v>3.8</v>
      </c>
      <c r="C29" s="217">
        <v>2</v>
      </c>
      <c r="D29" s="216">
        <v>2.8</v>
      </c>
      <c r="E29" s="218">
        <v>2</v>
      </c>
      <c r="F29" s="217">
        <v>1</v>
      </c>
      <c r="G29" s="219">
        <v>0</v>
      </c>
    </row>
    <row r="30" spans="1:7" ht="12.75" customHeight="1">
      <c r="A30" s="731"/>
      <c r="B30" s="199">
        <v>1</v>
      </c>
      <c r="C30" s="200">
        <v>0.52632000000000001</v>
      </c>
      <c r="D30" s="199">
        <v>0.73684000000000005</v>
      </c>
      <c r="E30" s="201">
        <v>0.71428999999999998</v>
      </c>
      <c r="F30" s="200">
        <v>0.26316000000000001</v>
      </c>
      <c r="G30" s="202" t="s">
        <v>501</v>
      </c>
    </row>
    <row r="31" spans="1:7" ht="12.75" customHeight="1">
      <c r="A31" s="731" t="s">
        <v>92</v>
      </c>
      <c r="B31" s="216">
        <v>2</v>
      </c>
      <c r="C31" s="217">
        <v>1</v>
      </c>
      <c r="D31" s="216">
        <v>2</v>
      </c>
      <c r="E31" s="218">
        <v>1</v>
      </c>
      <c r="F31" s="217">
        <v>0</v>
      </c>
      <c r="G31" s="219">
        <v>0</v>
      </c>
    </row>
    <row r="32" spans="1:7" ht="12.75" customHeight="1">
      <c r="A32" s="731"/>
      <c r="B32" s="199">
        <v>1</v>
      </c>
      <c r="C32" s="200">
        <v>0.5</v>
      </c>
      <c r="D32" s="199">
        <v>1</v>
      </c>
      <c r="E32" s="201">
        <v>0.5</v>
      </c>
      <c r="F32" s="200" t="s">
        <v>501</v>
      </c>
      <c r="G32" s="202" t="s">
        <v>501</v>
      </c>
    </row>
    <row r="33" spans="1:9" ht="12.75" customHeight="1">
      <c r="A33" s="731" t="s">
        <v>93</v>
      </c>
      <c r="B33" s="216">
        <v>5.2</v>
      </c>
      <c r="C33" s="217">
        <v>4.9000000000000004</v>
      </c>
      <c r="D33" s="216">
        <v>2.2999999999999998</v>
      </c>
      <c r="E33" s="218">
        <v>2</v>
      </c>
      <c r="F33" s="217">
        <v>2.9</v>
      </c>
      <c r="G33" s="219">
        <v>2.9</v>
      </c>
    </row>
    <row r="34" spans="1:9" ht="12.75" customHeight="1">
      <c r="A34" s="731"/>
      <c r="B34" s="199">
        <v>1</v>
      </c>
      <c r="C34" s="200">
        <v>0.94230999999999998</v>
      </c>
      <c r="D34" s="199">
        <v>0.44230999999999998</v>
      </c>
      <c r="E34" s="201">
        <v>0.86956999999999995</v>
      </c>
      <c r="F34" s="200">
        <v>0.55769000000000002</v>
      </c>
      <c r="G34" s="202">
        <v>1</v>
      </c>
    </row>
    <row r="35" spans="1:9" ht="12.75" customHeight="1">
      <c r="A35" s="731" t="s">
        <v>94</v>
      </c>
      <c r="B35" s="216">
        <v>1</v>
      </c>
      <c r="C35" s="217">
        <v>0</v>
      </c>
      <c r="D35" s="216">
        <v>1</v>
      </c>
      <c r="E35" s="218">
        <v>0</v>
      </c>
      <c r="F35" s="217">
        <v>0</v>
      </c>
      <c r="G35" s="219">
        <v>0</v>
      </c>
    </row>
    <row r="36" spans="1:9" ht="12.75" customHeight="1">
      <c r="A36" s="731"/>
      <c r="B36" s="220">
        <v>1</v>
      </c>
      <c r="C36" s="221" t="s">
        <v>501</v>
      </c>
      <c r="D36" s="220">
        <v>1</v>
      </c>
      <c r="E36" s="222" t="s">
        <v>501</v>
      </c>
      <c r="F36" s="221" t="s">
        <v>501</v>
      </c>
      <c r="G36" s="223" t="s">
        <v>501</v>
      </c>
    </row>
    <row r="37" spans="1:9" ht="12.75" customHeight="1">
      <c r="A37" s="729" t="s">
        <v>109</v>
      </c>
      <c r="B37" s="224">
        <v>591.9</v>
      </c>
      <c r="C37" s="225">
        <v>411.1</v>
      </c>
      <c r="D37" s="224">
        <v>219.3</v>
      </c>
      <c r="E37" s="226">
        <v>127.3</v>
      </c>
      <c r="F37" s="225">
        <v>372.6</v>
      </c>
      <c r="G37" s="227">
        <v>283.8</v>
      </c>
    </row>
    <row r="38" spans="1:9" ht="12.75" customHeight="1" thickBot="1">
      <c r="A38" s="730"/>
      <c r="B38" s="160">
        <v>1</v>
      </c>
      <c r="C38" s="161">
        <v>0.69454000000000005</v>
      </c>
      <c r="D38" s="160">
        <v>0.3705</v>
      </c>
      <c r="E38" s="194">
        <v>0.58048</v>
      </c>
      <c r="F38" s="161">
        <v>0.62949999999999995</v>
      </c>
      <c r="G38" s="162">
        <v>0.76166999999999996</v>
      </c>
    </row>
    <row r="39" spans="1:9">
      <c r="A39" s="500"/>
      <c r="B39" s="500"/>
      <c r="C39" s="500"/>
      <c r="D39" s="500"/>
      <c r="E39" s="1164"/>
      <c r="F39" s="500"/>
      <c r="G39" s="500"/>
      <c r="I39" s="500"/>
    </row>
    <row r="40" spans="1:9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B40" s="500"/>
      <c r="C40" s="500"/>
      <c r="D40" s="1165"/>
      <c r="E40" s="1166"/>
      <c r="F40" s="1165"/>
      <c r="G40" s="1165"/>
      <c r="I40" s="500"/>
    </row>
    <row r="41" spans="1:9">
      <c r="A41" s="500"/>
      <c r="B41" s="500"/>
      <c r="C41" s="500"/>
      <c r="D41" s="500"/>
      <c r="E41" s="500"/>
      <c r="F41" s="500"/>
      <c r="G41" s="500"/>
      <c r="I41" s="500"/>
    </row>
    <row r="42" spans="1:9">
      <c r="A42" s="1158" t="s">
        <v>518</v>
      </c>
      <c r="B42" s="1159"/>
      <c r="C42" s="1159"/>
      <c r="D42" s="1159"/>
      <c r="E42" s="1159"/>
      <c r="F42" s="1159"/>
      <c r="G42" s="500"/>
      <c r="I42" s="500"/>
    </row>
    <row r="43" spans="1:9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  <c r="I43" s="500"/>
    </row>
    <row r="44" spans="1:9">
      <c r="A44" s="1160"/>
      <c r="B44" s="1159"/>
      <c r="C44" s="1159"/>
      <c r="D44" s="1159"/>
      <c r="E44" s="1159"/>
      <c r="F44" s="1159"/>
      <c r="G44" s="500"/>
      <c r="I44" s="500"/>
    </row>
    <row r="45" spans="1:9">
      <c r="A45" s="1161" t="s">
        <v>520</v>
      </c>
      <c r="B45" s="1159"/>
      <c r="C45" s="1159"/>
      <c r="D45" s="1159"/>
      <c r="E45" s="1159"/>
      <c r="F45" s="1159"/>
      <c r="G45" s="500"/>
      <c r="I45" s="500"/>
    </row>
  </sheetData>
  <mergeCells count="23">
    <mergeCell ref="F43:H43"/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6:G6 A8:G8">
    <cfRule type="cellIs" dxfId="1058" priority="54" stopIfTrue="1" operator="equal">
      <formula>1</formula>
    </cfRule>
    <cfRule type="cellIs" dxfId="1057" priority="55" stopIfTrue="1" operator="lessThan">
      <formula>0.0005</formula>
    </cfRule>
  </conditionalFormatting>
  <conditionalFormatting sqref="A10:G10">
    <cfRule type="cellIs" dxfId="1056" priority="43" stopIfTrue="1" operator="equal">
      <formula>1</formula>
    </cfRule>
    <cfRule type="cellIs" dxfId="1055" priority="44" stopIfTrue="1" operator="lessThan">
      <formula>0.0005</formula>
    </cfRule>
  </conditionalFormatting>
  <conditionalFormatting sqref="A12:G12">
    <cfRule type="cellIs" dxfId="1054" priority="40" stopIfTrue="1" operator="equal">
      <formula>1</formula>
    </cfRule>
    <cfRule type="cellIs" dxfId="1053" priority="41" stopIfTrue="1" operator="lessThan">
      <formula>0.0005</formula>
    </cfRule>
  </conditionalFormatting>
  <conditionalFormatting sqref="A14:G14">
    <cfRule type="cellIs" dxfId="1052" priority="37" stopIfTrue="1" operator="equal">
      <formula>1</formula>
    </cfRule>
    <cfRule type="cellIs" dxfId="1051" priority="38" stopIfTrue="1" operator="lessThan">
      <formula>0.0005</formula>
    </cfRule>
  </conditionalFormatting>
  <conditionalFormatting sqref="A16:G16">
    <cfRule type="cellIs" dxfId="1050" priority="34" stopIfTrue="1" operator="equal">
      <formula>1</formula>
    </cfRule>
    <cfRule type="cellIs" dxfId="1049" priority="35" stopIfTrue="1" operator="lessThan">
      <formula>0.0005</formula>
    </cfRule>
  </conditionalFormatting>
  <conditionalFormatting sqref="A18:G18">
    <cfRule type="cellIs" dxfId="1048" priority="31" stopIfTrue="1" operator="equal">
      <formula>1</formula>
    </cfRule>
    <cfRule type="cellIs" dxfId="1047" priority="32" stopIfTrue="1" operator="lessThan">
      <formula>0.0005</formula>
    </cfRule>
  </conditionalFormatting>
  <conditionalFormatting sqref="A20:G20">
    <cfRule type="cellIs" dxfId="1046" priority="28" stopIfTrue="1" operator="equal">
      <formula>1</formula>
    </cfRule>
    <cfRule type="cellIs" dxfId="1045" priority="29" stopIfTrue="1" operator="lessThan">
      <formula>0.0005</formula>
    </cfRule>
  </conditionalFormatting>
  <conditionalFormatting sqref="A22:G22">
    <cfRule type="cellIs" dxfId="1044" priority="25" stopIfTrue="1" operator="equal">
      <formula>1</formula>
    </cfRule>
    <cfRule type="cellIs" dxfId="1043" priority="26" stopIfTrue="1" operator="lessThan">
      <formula>0.0005</formula>
    </cfRule>
  </conditionalFormatting>
  <conditionalFormatting sqref="A24:G24">
    <cfRule type="cellIs" dxfId="1042" priority="22" stopIfTrue="1" operator="equal">
      <formula>1</formula>
    </cfRule>
    <cfRule type="cellIs" dxfId="1041" priority="23" stopIfTrue="1" operator="lessThan">
      <formula>0.0005</formula>
    </cfRule>
  </conditionalFormatting>
  <conditionalFormatting sqref="A26:G26">
    <cfRule type="cellIs" dxfId="1040" priority="19" stopIfTrue="1" operator="equal">
      <formula>1</formula>
    </cfRule>
    <cfRule type="cellIs" dxfId="1039" priority="20" stopIfTrue="1" operator="lessThan">
      <formula>0.0005</formula>
    </cfRule>
  </conditionalFormatting>
  <conditionalFormatting sqref="A28:G28">
    <cfRule type="cellIs" dxfId="1038" priority="16" stopIfTrue="1" operator="equal">
      <formula>1</formula>
    </cfRule>
    <cfRule type="cellIs" dxfId="1037" priority="17" stopIfTrue="1" operator="lessThan">
      <formula>0.0005</formula>
    </cfRule>
  </conditionalFormatting>
  <conditionalFormatting sqref="A30:G30">
    <cfRule type="cellIs" dxfId="1036" priority="13" stopIfTrue="1" operator="equal">
      <formula>1</formula>
    </cfRule>
    <cfRule type="cellIs" dxfId="1035" priority="14" stopIfTrue="1" operator="lessThan">
      <formula>0.0005</formula>
    </cfRule>
  </conditionalFormatting>
  <conditionalFormatting sqref="A32:G32">
    <cfRule type="cellIs" dxfId="1034" priority="10" stopIfTrue="1" operator="equal">
      <formula>1</formula>
    </cfRule>
    <cfRule type="cellIs" dxfId="1033" priority="11" stopIfTrue="1" operator="lessThan">
      <formula>0.0005</formula>
    </cfRule>
  </conditionalFormatting>
  <conditionalFormatting sqref="A34:G34">
    <cfRule type="cellIs" dxfId="1032" priority="7" stopIfTrue="1" operator="equal">
      <formula>1</formula>
    </cfRule>
    <cfRule type="cellIs" dxfId="1031" priority="8" stopIfTrue="1" operator="lessThan">
      <formula>0.0005</formula>
    </cfRule>
  </conditionalFormatting>
  <conditionalFormatting sqref="A36:G36">
    <cfRule type="cellIs" dxfId="1030" priority="4" stopIfTrue="1" operator="equal">
      <formula>1</formula>
    </cfRule>
    <cfRule type="cellIs" dxfId="1029" priority="5" stopIfTrue="1" operator="lessThan">
      <formula>0.0005</formula>
    </cfRule>
  </conditionalFormatting>
  <conditionalFormatting sqref="A37:G37">
    <cfRule type="cellIs" dxfId="1028" priority="3" stopIfTrue="1" operator="equal">
      <formula>0</formula>
    </cfRule>
  </conditionalFormatting>
  <conditionalFormatting sqref="A38:G38">
    <cfRule type="cellIs" dxfId="1027" priority="1" stopIfTrue="1" operator="equal">
      <formula>1</formula>
    </cfRule>
    <cfRule type="cellIs" dxfId="1026" priority="2" stopIfTrue="1" operator="lessThan">
      <formula>0.0005</formula>
    </cfRule>
  </conditionalFormatting>
  <conditionalFormatting sqref="B5:G5">
    <cfRule type="cellIs" dxfId="1025" priority="51" stopIfTrue="1" operator="equal">
      <formula>0</formula>
    </cfRule>
  </conditionalFormatting>
  <conditionalFormatting sqref="B7:G7">
    <cfRule type="cellIs" dxfId="1024" priority="58" stopIfTrue="1" operator="equal">
      <formula>0</formula>
    </cfRule>
  </conditionalFormatting>
  <conditionalFormatting sqref="B9:G9">
    <cfRule type="cellIs" dxfId="1023" priority="45" stopIfTrue="1" operator="equal">
      <formula>0</formula>
    </cfRule>
  </conditionalFormatting>
  <conditionalFormatting sqref="B11:G11">
    <cfRule type="cellIs" dxfId="1022" priority="42" stopIfTrue="1" operator="equal">
      <formula>0</formula>
    </cfRule>
  </conditionalFormatting>
  <conditionalFormatting sqref="B13:G13">
    <cfRule type="cellIs" dxfId="1021" priority="39" stopIfTrue="1" operator="equal">
      <formula>0</formula>
    </cfRule>
  </conditionalFormatting>
  <conditionalFormatting sqref="B15:G15">
    <cfRule type="cellIs" dxfId="1020" priority="36" stopIfTrue="1" operator="equal">
      <formula>0</formula>
    </cfRule>
  </conditionalFormatting>
  <conditionalFormatting sqref="B17:G17">
    <cfRule type="cellIs" dxfId="1019" priority="33" stopIfTrue="1" operator="equal">
      <formula>0</formula>
    </cfRule>
  </conditionalFormatting>
  <conditionalFormatting sqref="B19:G19">
    <cfRule type="cellIs" dxfId="1018" priority="30" stopIfTrue="1" operator="equal">
      <formula>0</formula>
    </cfRule>
  </conditionalFormatting>
  <conditionalFormatting sqref="B21:G21">
    <cfRule type="cellIs" dxfId="1017" priority="27" stopIfTrue="1" operator="equal">
      <formula>0</formula>
    </cfRule>
  </conditionalFormatting>
  <conditionalFormatting sqref="B23:G23">
    <cfRule type="cellIs" dxfId="1016" priority="24" stopIfTrue="1" operator="equal">
      <formula>0</formula>
    </cfRule>
  </conditionalFormatting>
  <conditionalFormatting sqref="B25:G25">
    <cfRule type="cellIs" dxfId="1015" priority="21" stopIfTrue="1" operator="equal">
      <formula>0</formula>
    </cfRule>
  </conditionalFormatting>
  <conditionalFormatting sqref="B27:G27">
    <cfRule type="cellIs" dxfId="1014" priority="18" stopIfTrue="1" operator="equal">
      <formula>0</formula>
    </cfRule>
  </conditionalFormatting>
  <conditionalFormatting sqref="B29:G29">
    <cfRule type="cellIs" dxfId="1013" priority="15" stopIfTrue="1" operator="equal">
      <formula>0</formula>
    </cfRule>
  </conditionalFormatting>
  <conditionalFormatting sqref="B31:G31">
    <cfRule type="cellIs" dxfId="1012" priority="12" stopIfTrue="1" operator="equal">
      <formula>0</formula>
    </cfRule>
  </conditionalFormatting>
  <conditionalFormatting sqref="B33:G33">
    <cfRule type="cellIs" dxfId="1011" priority="9" stopIfTrue="1" operator="equal">
      <formula>0</formula>
    </cfRule>
  </conditionalFormatting>
  <conditionalFormatting sqref="B35:G35">
    <cfRule type="cellIs" dxfId="1010" priority="6" stopIfTrue="1" operator="equal">
      <formula>0</formula>
    </cfRule>
  </conditionalFormatting>
  <hyperlinks>
    <hyperlink ref="F43" r:id="rId1" xr:uid="{7370DB4D-F9B3-4D44-A368-E51C10D06986}"/>
    <hyperlink ref="F43:H43" r:id="rId2" display="http://dx.doi.org/10.4232/1.14582 " xr:uid="{C96C9D3B-6099-4372-B318-7806E9AE329D}"/>
    <hyperlink ref="A45" r:id="rId3" display="Publikation und Tabellen stehen unter der Lizenz CC BY-SA DEED 4.0." xr:uid="{D4DB45B0-7C25-4008-BEF8-900AA0311029}"/>
  </hyperlinks>
  <pageMargins left="0.7" right="0.7" top="0.78740157499999996" bottom="0.78740157499999996" header="0.3" footer="0.3"/>
  <pageSetup paperSize="9" scale="92" orientation="portrait" horizontalDpi="4294967295" verticalDpi="4294967295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03B5-8AFB-4064-BAB9-8A96795F584B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4" customWidth="1"/>
    <col min="2" max="13" width="9.7109375" style="24" customWidth="1"/>
    <col min="14" max="16384" width="11.42578125" style="24"/>
  </cols>
  <sheetData>
    <row r="1" spans="1:13" ht="39.950000000000003" customHeight="1" thickBot="1">
      <c r="A1" s="734" t="str">
        <f>"Tabelle 3: Nebenberufliches, freiberufliches und ehrenamtliches Personal nach Ländern " &amp;Hilfswerte!B1</f>
        <v>Tabelle 3: Nebenberufliches, freiberufliches und ehrenamtliches Personal nach Ländern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</row>
    <row r="2" spans="1:13" ht="24" customHeight="1" thickBot="1">
      <c r="A2" s="735" t="s">
        <v>14</v>
      </c>
      <c r="B2" s="738" t="s">
        <v>76</v>
      </c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40"/>
    </row>
    <row r="3" spans="1:13" ht="60" customHeight="1">
      <c r="A3" s="736"/>
      <c r="B3" s="49"/>
      <c r="C3" s="50"/>
      <c r="D3" s="786" t="s">
        <v>74</v>
      </c>
      <c r="E3" s="788"/>
      <c r="F3" s="786" t="s">
        <v>428</v>
      </c>
      <c r="G3" s="788"/>
      <c r="H3" s="786" t="s">
        <v>427</v>
      </c>
      <c r="I3" s="788"/>
      <c r="J3" s="786" t="s">
        <v>75</v>
      </c>
      <c r="K3" s="788"/>
      <c r="L3" s="786" t="s">
        <v>97</v>
      </c>
      <c r="M3" s="787"/>
    </row>
    <row r="4" spans="1:13" ht="22.5" customHeight="1">
      <c r="A4" s="737"/>
      <c r="B4" s="51"/>
      <c r="C4" s="26" t="s">
        <v>461</v>
      </c>
      <c r="D4" s="52" t="s">
        <v>9</v>
      </c>
      <c r="E4" s="26" t="s">
        <v>461</v>
      </c>
      <c r="F4" s="27"/>
      <c r="G4" s="26" t="s">
        <v>461</v>
      </c>
      <c r="H4" s="27"/>
      <c r="I4" s="26" t="s">
        <v>461</v>
      </c>
      <c r="J4" s="27"/>
      <c r="K4" s="26" t="s">
        <v>461</v>
      </c>
      <c r="L4" s="27"/>
      <c r="M4" s="29" t="s">
        <v>461</v>
      </c>
    </row>
    <row r="5" spans="1:13">
      <c r="A5" s="747" t="s">
        <v>79</v>
      </c>
      <c r="B5" s="231">
        <v>36410</v>
      </c>
      <c r="C5" s="231">
        <v>24620</v>
      </c>
      <c r="D5" s="130">
        <v>10</v>
      </c>
      <c r="E5" s="131">
        <v>5</v>
      </c>
      <c r="F5" s="130">
        <v>30497</v>
      </c>
      <c r="G5" s="131">
        <v>21560</v>
      </c>
      <c r="H5" s="130">
        <v>5086</v>
      </c>
      <c r="I5" s="131">
        <v>2570</v>
      </c>
      <c r="J5" s="130">
        <v>440</v>
      </c>
      <c r="K5" s="148">
        <v>219</v>
      </c>
      <c r="L5" s="130">
        <v>377</v>
      </c>
      <c r="M5" s="228">
        <v>266</v>
      </c>
    </row>
    <row r="6" spans="1:13">
      <c r="A6" s="731"/>
      <c r="B6" s="232">
        <v>1</v>
      </c>
      <c r="C6" s="181">
        <v>0.67618999999999996</v>
      </c>
      <c r="D6" s="133">
        <v>2.7E-4</v>
      </c>
      <c r="E6" s="200">
        <v>0.5</v>
      </c>
      <c r="F6" s="133">
        <v>0.83760000000000001</v>
      </c>
      <c r="G6" s="200">
        <v>0.70694999999999997</v>
      </c>
      <c r="H6" s="133">
        <v>0.13969000000000001</v>
      </c>
      <c r="I6" s="200">
        <v>0.50531000000000004</v>
      </c>
      <c r="J6" s="133">
        <v>1.208E-2</v>
      </c>
      <c r="K6" s="200">
        <v>0.49773000000000001</v>
      </c>
      <c r="L6" s="133">
        <v>1.035E-2</v>
      </c>
      <c r="M6" s="202">
        <v>0.70557000000000003</v>
      </c>
    </row>
    <row r="7" spans="1:13">
      <c r="A7" s="731" t="s">
        <v>80</v>
      </c>
      <c r="B7" s="231">
        <v>41607</v>
      </c>
      <c r="C7" s="231">
        <v>28305</v>
      </c>
      <c r="D7" s="130">
        <v>33</v>
      </c>
      <c r="E7" s="131">
        <v>6</v>
      </c>
      <c r="F7" s="130">
        <v>39019</v>
      </c>
      <c r="G7" s="131">
        <v>27059</v>
      </c>
      <c r="H7" s="130">
        <v>1620</v>
      </c>
      <c r="I7" s="131">
        <v>672</v>
      </c>
      <c r="J7" s="130">
        <v>170</v>
      </c>
      <c r="K7" s="148">
        <v>78</v>
      </c>
      <c r="L7" s="130">
        <v>765</v>
      </c>
      <c r="M7" s="228">
        <v>490</v>
      </c>
    </row>
    <row r="8" spans="1:13">
      <c r="A8" s="731"/>
      <c r="B8" s="232">
        <v>1</v>
      </c>
      <c r="C8" s="181">
        <v>0.68028999999999995</v>
      </c>
      <c r="D8" s="133">
        <v>7.9000000000000001E-4</v>
      </c>
      <c r="E8" s="200">
        <v>0.18182000000000001</v>
      </c>
      <c r="F8" s="133">
        <v>0.93779999999999997</v>
      </c>
      <c r="G8" s="200">
        <v>0.69347999999999999</v>
      </c>
      <c r="H8" s="133">
        <v>3.8940000000000002E-2</v>
      </c>
      <c r="I8" s="200">
        <v>0.41481000000000001</v>
      </c>
      <c r="J8" s="133">
        <v>4.0899999999999999E-3</v>
      </c>
      <c r="K8" s="200">
        <v>0.45882000000000001</v>
      </c>
      <c r="L8" s="133">
        <v>1.839E-2</v>
      </c>
      <c r="M8" s="202">
        <v>0.64051999999999998</v>
      </c>
    </row>
    <row r="9" spans="1:13">
      <c r="A9" s="731" t="s">
        <v>81</v>
      </c>
      <c r="B9" s="231">
        <v>4328</v>
      </c>
      <c r="C9" s="231">
        <v>3015</v>
      </c>
      <c r="D9" s="130">
        <v>0</v>
      </c>
      <c r="E9" s="131">
        <v>0</v>
      </c>
      <c r="F9" s="130">
        <v>3876</v>
      </c>
      <c r="G9" s="131">
        <v>2682</v>
      </c>
      <c r="H9" s="130">
        <v>452</v>
      </c>
      <c r="I9" s="131">
        <v>333</v>
      </c>
      <c r="J9" s="130">
        <v>0</v>
      </c>
      <c r="K9" s="148">
        <v>0</v>
      </c>
      <c r="L9" s="130">
        <v>0</v>
      </c>
      <c r="M9" s="228">
        <v>0</v>
      </c>
    </row>
    <row r="10" spans="1:13">
      <c r="A10" s="731"/>
      <c r="B10" s="232">
        <v>1</v>
      </c>
      <c r="C10" s="181">
        <v>0.69662999999999997</v>
      </c>
      <c r="D10" s="133" t="s">
        <v>501</v>
      </c>
      <c r="E10" s="200" t="s">
        <v>501</v>
      </c>
      <c r="F10" s="133">
        <v>0.89556000000000002</v>
      </c>
      <c r="G10" s="200">
        <v>0.69194999999999995</v>
      </c>
      <c r="H10" s="133">
        <v>0.10444000000000001</v>
      </c>
      <c r="I10" s="200">
        <v>0.73673</v>
      </c>
      <c r="J10" s="133" t="s">
        <v>501</v>
      </c>
      <c r="K10" s="200" t="s">
        <v>501</v>
      </c>
      <c r="L10" s="133" t="s">
        <v>501</v>
      </c>
      <c r="M10" s="202" t="s">
        <v>501</v>
      </c>
    </row>
    <row r="11" spans="1:13">
      <c r="A11" s="731" t="s">
        <v>82</v>
      </c>
      <c r="B11" s="231">
        <v>2516</v>
      </c>
      <c r="C11" s="231">
        <v>1656</v>
      </c>
      <c r="D11" s="130">
        <v>0</v>
      </c>
      <c r="E11" s="131">
        <v>0</v>
      </c>
      <c r="F11" s="130">
        <v>2229</v>
      </c>
      <c r="G11" s="131">
        <v>1475</v>
      </c>
      <c r="H11" s="130">
        <v>237</v>
      </c>
      <c r="I11" s="131">
        <v>148</v>
      </c>
      <c r="J11" s="130">
        <v>46</v>
      </c>
      <c r="K11" s="148">
        <v>30</v>
      </c>
      <c r="L11" s="130">
        <v>4</v>
      </c>
      <c r="M11" s="228">
        <v>3</v>
      </c>
    </row>
    <row r="12" spans="1:13">
      <c r="A12" s="731"/>
      <c r="B12" s="232">
        <v>1</v>
      </c>
      <c r="C12" s="181">
        <v>0.65819000000000005</v>
      </c>
      <c r="D12" s="133" t="s">
        <v>501</v>
      </c>
      <c r="E12" s="200" t="s">
        <v>501</v>
      </c>
      <c r="F12" s="133">
        <v>0.88593</v>
      </c>
      <c r="G12" s="200">
        <v>0.66173000000000004</v>
      </c>
      <c r="H12" s="133">
        <v>9.4200000000000006E-2</v>
      </c>
      <c r="I12" s="200">
        <v>0.62446999999999997</v>
      </c>
      <c r="J12" s="133">
        <v>1.8280000000000001E-2</v>
      </c>
      <c r="K12" s="200">
        <v>0.65217000000000003</v>
      </c>
      <c r="L12" s="133">
        <v>1.5900000000000001E-3</v>
      </c>
      <c r="M12" s="202">
        <v>0.75</v>
      </c>
    </row>
    <row r="13" spans="1:13">
      <c r="A13" s="731" t="s">
        <v>83</v>
      </c>
      <c r="B13" s="231">
        <v>1050</v>
      </c>
      <c r="C13" s="231">
        <v>704</v>
      </c>
      <c r="D13" s="130">
        <v>0</v>
      </c>
      <c r="E13" s="131">
        <v>0</v>
      </c>
      <c r="F13" s="130">
        <v>993</v>
      </c>
      <c r="G13" s="131">
        <v>690</v>
      </c>
      <c r="H13" s="130">
        <v>44</v>
      </c>
      <c r="I13" s="131">
        <v>10</v>
      </c>
      <c r="J13" s="130">
        <v>13</v>
      </c>
      <c r="K13" s="148">
        <v>4</v>
      </c>
      <c r="L13" s="130">
        <v>0</v>
      </c>
      <c r="M13" s="228">
        <v>0</v>
      </c>
    </row>
    <row r="14" spans="1:13">
      <c r="A14" s="731"/>
      <c r="B14" s="232">
        <v>1</v>
      </c>
      <c r="C14" s="181">
        <v>0.67047999999999996</v>
      </c>
      <c r="D14" s="133" t="s">
        <v>501</v>
      </c>
      <c r="E14" s="200" t="s">
        <v>501</v>
      </c>
      <c r="F14" s="133">
        <v>0.94571000000000005</v>
      </c>
      <c r="G14" s="200">
        <v>0.69486000000000003</v>
      </c>
      <c r="H14" s="133">
        <v>4.19E-2</v>
      </c>
      <c r="I14" s="200">
        <v>0.22727</v>
      </c>
      <c r="J14" s="133">
        <v>1.238E-2</v>
      </c>
      <c r="K14" s="200">
        <v>0.30769000000000002</v>
      </c>
      <c r="L14" s="133" t="s">
        <v>501</v>
      </c>
      <c r="M14" s="202" t="s">
        <v>501</v>
      </c>
    </row>
    <row r="15" spans="1:13">
      <c r="A15" s="731" t="s">
        <v>84</v>
      </c>
      <c r="B15" s="231">
        <v>1547</v>
      </c>
      <c r="C15" s="231">
        <v>1102</v>
      </c>
      <c r="D15" s="130">
        <v>0</v>
      </c>
      <c r="E15" s="131">
        <v>0</v>
      </c>
      <c r="F15" s="130">
        <v>1469</v>
      </c>
      <c r="G15" s="131">
        <v>1048</v>
      </c>
      <c r="H15" s="130">
        <v>23</v>
      </c>
      <c r="I15" s="131">
        <v>14</v>
      </c>
      <c r="J15" s="130">
        <v>55</v>
      </c>
      <c r="K15" s="148">
        <v>40</v>
      </c>
      <c r="L15" s="130">
        <v>0</v>
      </c>
      <c r="M15" s="228">
        <v>0</v>
      </c>
    </row>
    <row r="16" spans="1:13">
      <c r="A16" s="731"/>
      <c r="B16" s="232">
        <v>1</v>
      </c>
      <c r="C16" s="181">
        <v>0.71235000000000004</v>
      </c>
      <c r="D16" s="133" t="s">
        <v>501</v>
      </c>
      <c r="E16" s="200" t="s">
        <v>501</v>
      </c>
      <c r="F16" s="133">
        <v>0.94957999999999998</v>
      </c>
      <c r="G16" s="200">
        <v>0.71340999999999999</v>
      </c>
      <c r="H16" s="133">
        <v>1.487E-2</v>
      </c>
      <c r="I16" s="200">
        <v>0.60870000000000002</v>
      </c>
      <c r="J16" s="133">
        <v>3.5549999999999998E-2</v>
      </c>
      <c r="K16" s="200">
        <v>0.72726999999999997</v>
      </c>
      <c r="L16" s="133" t="s">
        <v>501</v>
      </c>
      <c r="M16" s="202" t="s">
        <v>501</v>
      </c>
    </row>
    <row r="17" spans="1:13">
      <c r="A17" s="731" t="s">
        <v>85</v>
      </c>
      <c r="B17" s="231">
        <v>10486</v>
      </c>
      <c r="C17" s="231">
        <v>7227</v>
      </c>
      <c r="D17" s="130">
        <v>0</v>
      </c>
      <c r="E17" s="131">
        <v>0</v>
      </c>
      <c r="F17" s="130">
        <v>9385</v>
      </c>
      <c r="G17" s="131">
        <v>6609</v>
      </c>
      <c r="H17" s="130">
        <v>927</v>
      </c>
      <c r="I17" s="131">
        <v>517</v>
      </c>
      <c r="J17" s="130">
        <v>44</v>
      </c>
      <c r="K17" s="148">
        <v>20</v>
      </c>
      <c r="L17" s="130">
        <v>130</v>
      </c>
      <c r="M17" s="228">
        <v>81</v>
      </c>
    </row>
    <row r="18" spans="1:13">
      <c r="A18" s="731"/>
      <c r="B18" s="232">
        <v>1</v>
      </c>
      <c r="C18" s="181">
        <v>0.68920000000000003</v>
      </c>
      <c r="D18" s="133" t="s">
        <v>501</v>
      </c>
      <c r="E18" s="200" t="s">
        <v>501</v>
      </c>
      <c r="F18" s="133">
        <v>0.89500000000000002</v>
      </c>
      <c r="G18" s="200">
        <v>0.70421</v>
      </c>
      <c r="H18" s="133">
        <v>8.8400000000000006E-2</v>
      </c>
      <c r="I18" s="200">
        <v>0.55771000000000004</v>
      </c>
      <c r="J18" s="133">
        <v>4.1999999999999997E-3</v>
      </c>
      <c r="K18" s="200">
        <v>0.45455000000000001</v>
      </c>
      <c r="L18" s="133">
        <v>1.24E-2</v>
      </c>
      <c r="M18" s="202">
        <v>0.62307999999999997</v>
      </c>
    </row>
    <row r="19" spans="1:13" ht="12.75" customHeight="1">
      <c r="A19" s="731" t="s">
        <v>86</v>
      </c>
      <c r="B19" s="231">
        <v>1320</v>
      </c>
      <c r="C19" s="231">
        <v>854</v>
      </c>
      <c r="D19" s="130">
        <v>0</v>
      </c>
      <c r="E19" s="131">
        <v>0</v>
      </c>
      <c r="F19" s="130">
        <v>1126</v>
      </c>
      <c r="G19" s="131">
        <v>768</v>
      </c>
      <c r="H19" s="130">
        <v>181</v>
      </c>
      <c r="I19" s="131">
        <v>81</v>
      </c>
      <c r="J19" s="130">
        <v>13</v>
      </c>
      <c r="K19" s="148">
        <v>5</v>
      </c>
      <c r="L19" s="130">
        <v>0</v>
      </c>
      <c r="M19" s="228">
        <v>0</v>
      </c>
    </row>
    <row r="20" spans="1:13" ht="12.75" customHeight="1">
      <c r="A20" s="731"/>
      <c r="B20" s="232">
        <v>1</v>
      </c>
      <c r="C20" s="181">
        <v>0.64697000000000005</v>
      </c>
      <c r="D20" s="133" t="s">
        <v>501</v>
      </c>
      <c r="E20" s="200" t="s">
        <v>501</v>
      </c>
      <c r="F20" s="133">
        <v>0.85302999999999995</v>
      </c>
      <c r="G20" s="200">
        <v>0.68206</v>
      </c>
      <c r="H20" s="133">
        <v>0.13711999999999999</v>
      </c>
      <c r="I20" s="200">
        <v>0.44751000000000002</v>
      </c>
      <c r="J20" s="133">
        <v>9.8499999999999994E-3</v>
      </c>
      <c r="K20" s="200">
        <v>0.38462000000000002</v>
      </c>
      <c r="L20" s="133" t="s">
        <v>501</v>
      </c>
      <c r="M20" s="202" t="s">
        <v>501</v>
      </c>
    </row>
    <row r="21" spans="1:13">
      <c r="A21" s="731" t="s">
        <v>87</v>
      </c>
      <c r="B21" s="231">
        <v>17098</v>
      </c>
      <c r="C21" s="231">
        <v>11526</v>
      </c>
      <c r="D21" s="130">
        <v>0</v>
      </c>
      <c r="E21" s="131">
        <v>0</v>
      </c>
      <c r="F21" s="130">
        <v>16210</v>
      </c>
      <c r="G21" s="131">
        <v>11033</v>
      </c>
      <c r="H21" s="130">
        <v>745</v>
      </c>
      <c r="I21" s="131">
        <v>402</v>
      </c>
      <c r="J21" s="130">
        <v>30</v>
      </c>
      <c r="K21" s="148">
        <v>22</v>
      </c>
      <c r="L21" s="130">
        <v>113</v>
      </c>
      <c r="M21" s="228">
        <v>69</v>
      </c>
    </row>
    <row r="22" spans="1:13">
      <c r="A22" s="731"/>
      <c r="B22" s="232">
        <v>1</v>
      </c>
      <c r="C22" s="181">
        <v>0.67410999999999999</v>
      </c>
      <c r="D22" s="195" t="s">
        <v>501</v>
      </c>
      <c r="E22" s="200" t="s">
        <v>501</v>
      </c>
      <c r="F22" s="133">
        <v>0.94806000000000001</v>
      </c>
      <c r="G22" s="200">
        <v>0.68062999999999996</v>
      </c>
      <c r="H22" s="133">
        <v>4.3569999999999998E-2</v>
      </c>
      <c r="I22" s="200">
        <v>0.53959999999999997</v>
      </c>
      <c r="J22" s="133">
        <v>1.75E-3</v>
      </c>
      <c r="K22" s="200">
        <v>0.73333000000000004</v>
      </c>
      <c r="L22" s="133">
        <v>6.6100000000000004E-3</v>
      </c>
      <c r="M22" s="202">
        <v>0.61062000000000005</v>
      </c>
    </row>
    <row r="23" spans="1:13" ht="12.75" customHeight="1">
      <c r="A23" s="731" t="s">
        <v>88</v>
      </c>
      <c r="B23" s="231">
        <v>30656</v>
      </c>
      <c r="C23" s="231">
        <v>19197</v>
      </c>
      <c r="D23" s="130">
        <v>0</v>
      </c>
      <c r="E23" s="131">
        <v>0</v>
      </c>
      <c r="F23" s="130">
        <v>25814</v>
      </c>
      <c r="G23" s="131">
        <v>16842</v>
      </c>
      <c r="H23" s="130">
        <v>4644</v>
      </c>
      <c r="I23" s="131">
        <v>2237</v>
      </c>
      <c r="J23" s="130">
        <v>96</v>
      </c>
      <c r="K23" s="148">
        <v>58</v>
      </c>
      <c r="L23" s="130">
        <v>102</v>
      </c>
      <c r="M23" s="228">
        <v>60</v>
      </c>
    </row>
    <row r="24" spans="1:13" ht="12.75" customHeight="1">
      <c r="A24" s="731"/>
      <c r="B24" s="232">
        <v>1</v>
      </c>
      <c r="C24" s="181">
        <v>0.62621000000000004</v>
      </c>
      <c r="D24" s="133" t="s">
        <v>501</v>
      </c>
      <c r="E24" s="200" t="s">
        <v>501</v>
      </c>
      <c r="F24" s="133">
        <v>0.84204999999999997</v>
      </c>
      <c r="G24" s="200">
        <v>0.65244000000000002</v>
      </c>
      <c r="H24" s="133">
        <v>0.15149000000000001</v>
      </c>
      <c r="I24" s="200">
        <v>0.48170000000000002</v>
      </c>
      <c r="J24" s="133">
        <v>3.13E-3</v>
      </c>
      <c r="K24" s="200">
        <v>0.60416999999999998</v>
      </c>
      <c r="L24" s="133">
        <v>3.3300000000000001E-3</v>
      </c>
      <c r="M24" s="202">
        <v>0.58823999999999999</v>
      </c>
    </row>
    <row r="25" spans="1:13" ht="12.75" customHeight="1">
      <c r="A25" s="731" t="s">
        <v>89</v>
      </c>
      <c r="B25" s="231">
        <v>9886</v>
      </c>
      <c r="C25" s="231">
        <v>6769</v>
      </c>
      <c r="D25" s="130">
        <v>23</v>
      </c>
      <c r="E25" s="131">
        <v>9</v>
      </c>
      <c r="F25" s="130">
        <v>8288</v>
      </c>
      <c r="G25" s="131">
        <v>5866</v>
      </c>
      <c r="H25" s="130">
        <v>1282</v>
      </c>
      <c r="I25" s="131">
        <v>702</v>
      </c>
      <c r="J25" s="130">
        <v>149</v>
      </c>
      <c r="K25" s="148">
        <v>102</v>
      </c>
      <c r="L25" s="130">
        <v>144</v>
      </c>
      <c r="M25" s="228">
        <v>90</v>
      </c>
    </row>
    <row r="26" spans="1:13" ht="12.75" customHeight="1">
      <c r="A26" s="731"/>
      <c r="B26" s="232">
        <v>1</v>
      </c>
      <c r="C26" s="181">
        <v>0.68471000000000004</v>
      </c>
      <c r="D26" s="133">
        <v>2.33E-3</v>
      </c>
      <c r="E26" s="200">
        <v>0.39129999999999998</v>
      </c>
      <c r="F26" s="133">
        <v>0.83835999999999999</v>
      </c>
      <c r="G26" s="200">
        <v>0.70777000000000001</v>
      </c>
      <c r="H26" s="133">
        <v>0.12967999999999999</v>
      </c>
      <c r="I26" s="200">
        <v>0.54757999999999996</v>
      </c>
      <c r="J26" s="133">
        <v>1.507E-2</v>
      </c>
      <c r="K26" s="200">
        <v>0.68455999999999995</v>
      </c>
      <c r="L26" s="133">
        <v>1.457E-2</v>
      </c>
      <c r="M26" s="202">
        <v>0.625</v>
      </c>
    </row>
    <row r="27" spans="1:13">
      <c r="A27" s="731" t="s">
        <v>90</v>
      </c>
      <c r="B27" s="231">
        <v>2495</v>
      </c>
      <c r="C27" s="231">
        <v>1618</v>
      </c>
      <c r="D27" s="130">
        <v>3</v>
      </c>
      <c r="E27" s="131">
        <v>0</v>
      </c>
      <c r="F27" s="130">
        <v>1629</v>
      </c>
      <c r="G27" s="131">
        <v>1090</v>
      </c>
      <c r="H27" s="130">
        <v>756</v>
      </c>
      <c r="I27" s="131">
        <v>473</v>
      </c>
      <c r="J27" s="130">
        <v>86</v>
      </c>
      <c r="K27" s="148">
        <v>46</v>
      </c>
      <c r="L27" s="130">
        <v>21</v>
      </c>
      <c r="M27" s="228">
        <v>9</v>
      </c>
    </row>
    <row r="28" spans="1:13">
      <c r="A28" s="731"/>
      <c r="B28" s="232">
        <v>1</v>
      </c>
      <c r="C28" s="181">
        <v>0.64849999999999997</v>
      </c>
      <c r="D28" s="133">
        <v>1.1999999999999999E-3</v>
      </c>
      <c r="E28" s="200" t="s">
        <v>501</v>
      </c>
      <c r="F28" s="133">
        <v>0.65290999999999999</v>
      </c>
      <c r="G28" s="200">
        <v>0.66912000000000005</v>
      </c>
      <c r="H28" s="133">
        <v>0.30301</v>
      </c>
      <c r="I28" s="200">
        <v>0.62565999999999999</v>
      </c>
      <c r="J28" s="133">
        <v>3.4470000000000001E-2</v>
      </c>
      <c r="K28" s="200">
        <v>0.53488000000000002</v>
      </c>
      <c r="L28" s="133">
        <v>8.4200000000000004E-3</v>
      </c>
      <c r="M28" s="202">
        <v>0.42857000000000001</v>
      </c>
    </row>
    <row r="29" spans="1:13">
      <c r="A29" s="731" t="s">
        <v>91</v>
      </c>
      <c r="B29" s="231">
        <v>3947</v>
      </c>
      <c r="C29" s="231">
        <v>2456</v>
      </c>
      <c r="D29" s="130">
        <v>0</v>
      </c>
      <c r="E29" s="131">
        <v>0</v>
      </c>
      <c r="F29" s="130">
        <v>3875</v>
      </c>
      <c r="G29" s="131">
        <v>2417</v>
      </c>
      <c r="H29" s="130">
        <v>72</v>
      </c>
      <c r="I29" s="131">
        <v>39</v>
      </c>
      <c r="J29" s="130">
        <v>0</v>
      </c>
      <c r="K29" s="148">
        <v>0</v>
      </c>
      <c r="L29" s="130">
        <v>0</v>
      </c>
      <c r="M29" s="228">
        <v>0</v>
      </c>
    </row>
    <row r="30" spans="1:13">
      <c r="A30" s="731"/>
      <c r="B30" s="232">
        <v>1</v>
      </c>
      <c r="C30" s="181">
        <v>0.62224000000000002</v>
      </c>
      <c r="D30" s="133" t="s">
        <v>501</v>
      </c>
      <c r="E30" s="200" t="s">
        <v>501</v>
      </c>
      <c r="F30" s="133">
        <v>0.98175999999999997</v>
      </c>
      <c r="G30" s="200">
        <v>0.62373999999999996</v>
      </c>
      <c r="H30" s="133">
        <v>1.8239999999999999E-2</v>
      </c>
      <c r="I30" s="200">
        <v>0.54166999999999998</v>
      </c>
      <c r="J30" s="133" t="s">
        <v>501</v>
      </c>
      <c r="K30" s="200" t="s">
        <v>501</v>
      </c>
      <c r="L30" s="133" t="s">
        <v>501</v>
      </c>
      <c r="M30" s="202" t="s">
        <v>501</v>
      </c>
    </row>
    <row r="31" spans="1:13" ht="12.75" customHeight="1">
      <c r="A31" s="731" t="s">
        <v>92</v>
      </c>
      <c r="B31" s="231">
        <v>1957</v>
      </c>
      <c r="C31" s="231">
        <v>1349</v>
      </c>
      <c r="D31" s="130">
        <v>0</v>
      </c>
      <c r="E31" s="131">
        <v>0</v>
      </c>
      <c r="F31" s="130">
        <v>1759</v>
      </c>
      <c r="G31" s="131">
        <v>1247</v>
      </c>
      <c r="H31" s="130">
        <v>181</v>
      </c>
      <c r="I31" s="131">
        <v>93</v>
      </c>
      <c r="J31" s="130">
        <v>14</v>
      </c>
      <c r="K31" s="148">
        <v>6</v>
      </c>
      <c r="L31" s="130">
        <v>3</v>
      </c>
      <c r="M31" s="228">
        <v>3</v>
      </c>
    </row>
    <row r="32" spans="1:13" ht="12.75" customHeight="1">
      <c r="A32" s="731"/>
      <c r="B32" s="232">
        <v>1</v>
      </c>
      <c r="C32" s="181">
        <v>0.68932000000000004</v>
      </c>
      <c r="D32" s="133" t="s">
        <v>501</v>
      </c>
      <c r="E32" s="200" t="s">
        <v>501</v>
      </c>
      <c r="F32" s="133">
        <v>0.89881999999999995</v>
      </c>
      <c r="G32" s="200">
        <v>0.70892999999999995</v>
      </c>
      <c r="H32" s="133">
        <v>9.2490000000000003E-2</v>
      </c>
      <c r="I32" s="200">
        <v>0.51380999999999999</v>
      </c>
      <c r="J32" s="133">
        <v>7.1500000000000001E-3</v>
      </c>
      <c r="K32" s="200">
        <v>0.42857000000000001</v>
      </c>
      <c r="L32" s="133">
        <v>1.5299999999999999E-3</v>
      </c>
      <c r="M32" s="202">
        <v>1</v>
      </c>
    </row>
    <row r="33" spans="1:13" ht="12.75" customHeight="1">
      <c r="A33" s="731" t="s">
        <v>93</v>
      </c>
      <c r="B33" s="236">
        <v>7624</v>
      </c>
      <c r="C33" s="237">
        <v>5284</v>
      </c>
      <c r="D33" s="231">
        <v>83</v>
      </c>
      <c r="E33" s="231">
        <v>57</v>
      </c>
      <c r="F33" s="130">
        <v>6839</v>
      </c>
      <c r="G33" s="131">
        <v>4865</v>
      </c>
      <c r="H33" s="130">
        <v>426</v>
      </c>
      <c r="I33" s="131">
        <v>190</v>
      </c>
      <c r="J33" s="130">
        <v>89</v>
      </c>
      <c r="K33" s="148">
        <v>45</v>
      </c>
      <c r="L33" s="130">
        <v>187</v>
      </c>
      <c r="M33" s="228">
        <v>127</v>
      </c>
    </row>
    <row r="34" spans="1:13" ht="12.75" customHeight="1">
      <c r="A34" s="731"/>
      <c r="B34" s="238">
        <v>1</v>
      </c>
      <c r="C34" s="239">
        <v>0.69306999999999996</v>
      </c>
      <c r="D34" s="181">
        <v>1.089E-2</v>
      </c>
      <c r="E34" s="181">
        <v>0.68674999999999997</v>
      </c>
      <c r="F34" s="133">
        <v>0.89703999999999995</v>
      </c>
      <c r="G34" s="200">
        <v>0.71135999999999999</v>
      </c>
      <c r="H34" s="133">
        <v>5.5879999999999999E-2</v>
      </c>
      <c r="I34" s="200">
        <v>0.44601000000000002</v>
      </c>
      <c r="J34" s="133">
        <v>1.167E-2</v>
      </c>
      <c r="K34" s="200">
        <v>0.50561999999999996</v>
      </c>
      <c r="L34" s="133">
        <v>2.453E-2</v>
      </c>
      <c r="M34" s="202">
        <v>0.67913999999999997</v>
      </c>
    </row>
    <row r="35" spans="1:13">
      <c r="A35" s="732" t="s">
        <v>94</v>
      </c>
      <c r="B35" s="240">
        <v>2481</v>
      </c>
      <c r="C35" s="241">
        <v>1649</v>
      </c>
      <c r="D35" s="231">
        <v>0</v>
      </c>
      <c r="E35" s="231">
        <v>0</v>
      </c>
      <c r="F35" s="130">
        <v>2197</v>
      </c>
      <c r="G35" s="131">
        <v>1463</v>
      </c>
      <c r="H35" s="130">
        <v>115</v>
      </c>
      <c r="I35" s="131">
        <v>68</v>
      </c>
      <c r="J35" s="130">
        <v>48</v>
      </c>
      <c r="K35" s="148">
        <v>39</v>
      </c>
      <c r="L35" s="130">
        <v>121</v>
      </c>
      <c r="M35" s="228">
        <v>79</v>
      </c>
    </row>
    <row r="36" spans="1:13">
      <c r="A36" s="733"/>
      <c r="B36" s="242">
        <v>1</v>
      </c>
      <c r="C36" s="243">
        <v>0.66464999999999996</v>
      </c>
      <c r="D36" s="558" t="s">
        <v>501</v>
      </c>
      <c r="E36" s="196" t="s">
        <v>501</v>
      </c>
      <c r="F36" s="154">
        <v>0.88553000000000004</v>
      </c>
      <c r="G36" s="203">
        <v>0.66591</v>
      </c>
      <c r="H36" s="154">
        <v>4.6350000000000002E-2</v>
      </c>
      <c r="I36" s="203">
        <v>0.59130000000000005</v>
      </c>
      <c r="J36" s="154">
        <v>1.9349999999999999E-2</v>
      </c>
      <c r="K36" s="203">
        <v>0.8125</v>
      </c>
      <c r="L36" s="154">
        <v>4.8770000000000001E-2</v>
      </c>
      <c r="M36" s="204">
        <v>0.65288999999999997</v>
      </c>
    </row>
    <row r="37" spans="1:13" ht="12.75" customHeight="1">
      <c r="A37" s="784" t="s">
        <v>109</v>
      </c>
      <c r="B37" s="233">
        <v>175408</v>
      </c>
      <c r="C37" s="244">
        <v>117331</v>
      </c>
      <c r="D37" s="234">
        <v>152</v>
      </c>
      <c r="E37" s="234">
        <v>77</v>
      </c>
      <c r="F37" s="155">
        <v>155205</v>
      </c>
      <c r="G37" s="174">
        <v>106714</v>
      </c>
      <c r="H37" s="155">
        <v>16791</v>
      </c>
      <c r="I37" s="174">
        <v>8549</v>
      </c>
      <c r="J37" s="155">
        <v>1293</v>
      </c>
      <c r="K37" s="156">
        <v>714</v>
      </c>
      <c r="L37" s="155">
        <v>1967</v>
      </c>
      <c r="M37" s="235">
        <v>1277</v>
      </c>
    </row>
    <row r="38" spans="1:13" ht="12.75" customHeight="1" thickBot="1">
      <c r="A38" s="785"/>
      <c r="B38" s="495">
        <v>1</v>
      </c>
      <c r="C38" s="431">
        <v>0.66890000000000005</v>
      </c>
      <c r="D38" s="493">
        <v>8.7000000000000001E-4</v>
      </c>
      <c r="E38" s="430">
        <v>0.50658000000000003</v>
      </c>
      <c r="F38" s="493">
        <v>0.88482000000000005</v>
      </c>
      <c r="G38" s="161">
        <v>0.68757000000000001</v>
      </c>
      <c r="H38" s="493">
        <v>9.5729999999999996E-2</v>
      </c>
      <c r="I38" s="161">
        <v>0.50914000000000004</v>
      </c>
      <c r="J38" s="493">
        <v>7.3699999999999998E-3</v>
      </c>
      <c r="K38" s="161">
        <v>0.55220000000000002</v>
      </c>
      <c r="L38" s="493">
        <v>1.1209999999999999E-2</v>
      </c>
      <c r="M38" s="162">
        <v>0.64920999999999995</v>
      </c>
    </row>
    <row r="39" spans="1:13" s="500" customFormat="1">
      <c r="E39" s="1164"/>
    </row>
    <row r="40" spans="1:13" s="500" customFormat="1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D40" s="1165"/>
      <c r="E40" s="1166"/>
      <c r="F40" s="1165"/>
      <c r="G40" s="1165"/>
    </row>
    <row r="41" spans="1:13" s="500" customFormat="1"/>
    <row r="42" spans="1:13" s="500" customFormat="1">
      <c r="A42" s="1158" t="s">
        <v>518</v>
      </c>
      <c r="B42" s="1159"/>
      <c r="C42" s="1159"/>
      <c r="D42" s="1159"/>
      <c r="E42" s="1159"/>
      <c r="F42" s="1159"/>
    </row>
    <row r="43" spans="1:13" s="500" customFormat="1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</row>
    <row r="44" spans="1:13" s="500" customFormat="1">
      <c r="A44" s="1160"/>
      <c r="B44" s="1159"/>
      <c r="C44" s="1159"/>
      <c r="D44" s="1159"/>
      <c r="E44" s="1159"/>
      <c r="F44" s="1159"/>
    </row>
    <row r="45" spans="1:13" s="500" customFormat="1">
      <c r="A45" s="1161" t="s">
        <v>520</v>
      </c>
      <c r="B45" s="1159"/>
      <c r="C45" s="1159"/>
      <c r="D45" s="1159"/>
      <c r="E45" s="1159"/>
      <c r="F45" s="1159"/>
    </row>
  </sheetData>
  <mergeCells count="26">
    <mergeCell ref="F43:H43"/>
    <mergeCell ref="L3:M3"/>
    <mergeCell ref="A17:A18"/>
    <mergeCell ref="A19:A20"/>
    <mergeCell ref="A21:A22"/>
    <mergeCell ref="A1:M1"/>
    <mergeCell ref="A2:A4"/>
    <mergeCell ref="B2:M2"/>
    <mergeCell ref="D3:E3"/>
    <mergeCell ref="F3:G3"/>
    <mergeCell ref="H3:I3"/>
    <mergeCell ref="J3:K3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22:C22">
    <cfRule type="cellIs" dxfId="1009" priority="64" stopIfTrue="1" operator="equal">
      <formula>1</formula>
    </cfRule>
    <cfRule type="cellIs" dxfId="1008" priority="65" stopIfTrue="1" operator="lessThan">
      <formula>0.0005</formula>
    </cfRule>
  </conditionalFormatting>
  <conditionalFormatting sqref="A5:IV5">
    <cfRule type="cellIs" dxfId="1007" priority="105" stopIfTrue="1" operator="equal">
      <formula>0</formula>
    </cfRule>
  </conditionalFormatting>
  <conditionalFormatting sqref="A6:IV6">
    <cfRule type="cellIs" dxfId="1006" priority="103" stopIfTrue="1" operator="equal">
      <formula>1</formula>
    </cfRule>
    <cfRule type="cellIs" dxfId="1005" priority="104" stopIfTrue="1" operator="lessThan">
      <formula>0.0005</formula>
    </cfRule>
  </conditionalFormatting>
  <conditionalFormatting sqref="A8:IV8">
    <cfRule type="cellIs" dxfId="1004" priority="109" stopIfTrue="1" operator="equal">
      <formula>1</formula>
    </cfRule>
    <cfRule type="cellIs" dxfId="1003" priority="110" stopIfTrue="1" operator="lessThan">
      <formula>0.0005</formula>
    </cfRule>
  </conditionalFormatting>
  <conditionalFormatting sqref="A9:IV9">
    <cfRule type="cellIs" dxfId="1002" priority="99" stopIfTrue="1" operator="equal">
      <formula>0</formula>
    </cfRule>
  </conditionalFormatting>
  <conditionalFormatting sqref="A10:IV10">
    <cfRule type="cellIs" dxfId="1001" priority="97" stopIfTrue="1" operator="equal">
      <formula>1</formula>
    </cfRule>
    <cfRule type="cellIs" dxfId="1000" priority="98" stopIfTrue="1" operator="lessThan">
      <formula>0.0005</formula>
    </cfRule>
  </conditionalFormatting>
  <conditionalFormatting sqref="A11:IV11">
    <cfRule type="cellIs" dxfId="999" priority="93" stopIfTrue="1" operator="equal">
      <formula>0</formula>
    </cfRule>
  </conditionalFormatting>
  <conditionalFormatting sqref="A12:IV12">
    <cfRule type="cellIs" dxfId="998" priority="91" stopIfTrue="1" operator="equal">
      <formula>1</formula>
    </cfRule>
    <cfRule type="cellIs" dxfId="997" priority="92" stopIfTrue="1" operator="lessThan">
      <formula>0.0005</formula>
    </cfRule>
  </conditionalFormatting>
  <conditionalFormatting sqref="A13:IV13">
    <cfRule type="cellIs" dxfId="996" priority="87" stopIfTrue="1" operator="equal">
      <formula>0</formula>
    </cfRule>
  </conditionalFormatting>
  <conditionalFormatting sqref="A14:IV14">
    <cfRule type="cellIs" dxfId="995" priority="85" stopIfTrue="1" operator="equal">
      <formula>1</formula>
    </cfRule>
    <cfRule type="cellIs" dxfId="994" priority="86" stopIfTrue="1" operator="lessThan">
      <formula>0.0005</formula>
    </cfRule>
  </conditionalFormatting>
  <conditionalFormatting sqref="A15:IV15">
    <cfRule type="cellIs" dxfId="993" priority="81" stopIfTrue="1" operator="equal">
      <formula>0</formula>
    </cfRule>
  </conditionalFormatting>
  <conditionalFormatting sqref="A16:IV16">
    <cfRule type="cellIs" dxfId="992" priority="79" stopIfTrue="1" operator="equal">
      <formula>1</formula>
    </cfRule>
    <cfRule type="cellIs" dxfId="991" priority="80" stopIfTrue="1" operator="lessThan">
      <formula>0.0005</formula>
    </cfRule>
  </conditionalFormatting>
  <conditionalFormatting sqref="A17:IV17">
    <cfRule type="cellIs" dxfId="990" priority="75" stopIfTrue="1" operator="equal">
      <formula>0</formula>
    </cfRule>
  </conditionalFormatting>
  <conditionalFormatting sqref="A18:IV18">
    <cfRule type="cellIs" dxfId="989" priority="73" stopIfTrue="1" operator="equal">
      <formula>1</formula>
    </cfRule>
    <cfRule type="cellIs" dxfId="988" priority="74" stopIfTrue="1" operator="lessThan">
      <formula>0.0005</formula>
    </cfRule>
  </conditionalFormatting>
  <conditionalFormatting sqref="A19:IV19">
    <cfRule type="cellIs" dxfId="987" priority="69" stopIfTrue="1" operator="equal">
      <formula>0</formula>
    </cfRule>
  </conditionalFormatting>
  <conditionalFormatting sqref="A20:IV20">
    <cfRule type="cellIs" dxfId="986" priority="67" stopIfTrue="1" operator="equal">
      <formula>1</formula>
    </cfRule>
    <cfRule type="cellIs" dxfId="985" priority="68" stopIfTrue="1" operator="lessThan">
      <formula>0.0005</formula>
    </cfRule>
  </conditionalFormatting>
  <conditionalFormatting sqref="A21:IV21">
    <cfRule type="cellIs" dxfId="984" priority="63" stopIfTrue="1" operator="equal">
      <formula>0</formula>
    </cfRule>
  </conditionalFormatting>
  <conditionalFormatting sqref="A23:IV23">
    <cfRule type="cellIs" dxfId="983" priority="57" stopIfTrue="1" operator="equal">
      <formula>0</formula>
    </cfRule>
  </conditionalFormatting>
  <conditionalFormatting sqref="A24:IV24">
    <cfRule type="cellIs" dxfId="982" priority="55" stopIfTrue="1" operator="equal">
      <formula>1</formula>
    </cfRule>
    <cfRule type="cellIs" dxfId="981" priority="56" stopIfTrue="1" operator="lessThan">
      <formula>0.0005</formula>
    </cfRule>
  </conditionalFormatting>
  <conditionalFormatting sqref="A25:IV25">
    <cfRule type="cellIs" dxfId="980" priority="51" stopIfTrue="1" operator="equal">
      <formula>0</formula>
    </cfRule>
  </conditionalFormatting>
  <conditionalFormatting sqref="A26:IV26">
    <cfRule type="cellIs" dxfId="979" priority="49" stopIfTrue="1" operator="equal">
      <formula>1</formula>
    </cfRule>
    <cfRule type="cellIs" dxfId="978" priority="50" stopIfTrue="1" operator="lessThan">
      <formula>0.0005</formula>
    </cfRule>
  </conditionalFormatting>
  <conditionalFormatting sqref="A27:IV27">
    <cfRule type="cellIs" dxfId="977" priority="45" stopIfTrue="1" operator="equal">
      <formula>0</formula>
    </cfRule>
  </conditionalFormatting>
  <conditionalFormatting sqref="A28:IV28">
    <cfRule type="cellIs" dxfId="976" priority="43" stopIfTrue="1" operator="equal">
      <formula>1</formula>
    </cfRule>
    <cfRule type="cellIs" dxfId="975" priority="44" stopIfTrue="1" operator="lessThan">
      <formula>0.0005</formula>
    </cfRule>
  </conditionalFormatting>
  <conditionalFormatting sqref="A29:IV29">
    <cfRule type="cellIs" dxfId="974" priority="39" stopIfTrue="1" operator="equal">
      <formula>0</formula>
    </cfRule>
  </conditionalFormatting>
  <conditionalFormatting sqref="A30:IV30">
    <cfRule type="cellIs" dxfId="973" priority="37" stopIfTrue="1" operator="equal">
      <formula>1</formula>
    </cfRule>
    <cfRule type="cellIs" dxfId="972" priority="38" stopIfTrue="1" operator="lessThan">
      <formula>0.0005</formula>
    </cfRule>
  </conditionalFormatting>
  <conditionalFormatting sqref="A31:IV31">
    <cfRule type="cellIs" dxfId="971" priority="33" stopIfTrue="1" operator="equal">
      <formula>0</formula>
    </cfRule>
  </conditionalFormatting>
  <conditionalFormatting sqref="A32:IV32">
    <cfRule type="cellIs" dxfId="970" priority="31" stopIfTrue="1" operator="equal">
      <formula>1</formula>
    </cfRule>
    <cfRule type="cellIs" dxfId="969" priority="32" stopIfTrue="1" operator="lessThan">
      <formula>0.0005</formula>
    </cfRule>
  </conditionalFormatting>
  <conditionalFormatting sqref="A33:IV33">
    <cfRule type="cellIs" dxfId="968" priority="12" stopIfTrue="1" operator="equal">
      <formula>0</formula>
    </cfRule>
  </conditionalFormatting>
  <conditionalFormatting sqref="A34:IV34">
    <cfRule type="cellIs" dxfId="967" priority="10" stopIfTrue="1" operator="equal">
      <formula>1</formula>
    </cfRule>
    <cfRule type="cellIs" dxfId="966" priority="11" stopIfTrue="1" operator="lessThan">
      <formula>0.0005</formula>
    </cfRule>
  </conditionalFormatting>
  <conditionalFormatting sqref="A35:IV35">
    <cfRule type="cellIs" dxfId="965" priority="9" stopIfTrue="1" operator="equal">
      <formula>0</formula>
    </cfRule>
  </conditionalFormatting>
  <conditionalFormatting sqref="A36:IV36">
    <cfRule type="cellIs" dxfId="964" priority="7" stopIfTrue="1" operator="equal">
      <formula>1</formula>
    </cfRule>
    <cfRule type="cellIs" dxfId="963" priority="8" stopIfTrue="1" operator="lessThan">
      <formula>0.0005</formula>
    </cfRule>
  </conditionalFormatting>
  <conditionalFormatting sqref="A37:IV37">
    <cfRule type="cellIs" dxfId="962" priority="6" stopIfTrue="1" operator="equal">
      <formula>0</formula>
    </cfRule>
  </conditionalFormatting>
  <conditionalFormatting sqref="A38:IV38">
    <cfRule type="cellIs" dxfId="961" priority="2" stopIfTrue="1" operator="equal">
      <formula>1</formula>
    </cfRule>
    <cfRule type="cellIs" dxfId="960" priority="3" stopIfTrue="1" operator="lessThan">
      <formula>0.0005</formula>
    </cfRule>
  </conditionalFormatting>
  <conditionalFormatting sqref="B7:IV7">
    <cfRule type="cellIs" dxfId="959" priority="114" stopIfTrue="1" operator="equal">
      <formula>0</formula>
    </cfRule>
  </conditionalFormatting>
  <conditionalFormatting sqref="D22">
    <cfRule type="cellIs" dxfId="958" priority="1" stopIfTrue="1" operator="equal">
      <formula>0</formula>
    </cfRule>
  </conditionalFormatting>
  <conditionalFormatting sqref="E22:IV22">
    <cfRule type="cellIs" dxfId="957" priority="61" stopIfTrue="1" operator="equal">
      <formula>1</formula>
    </cfRule>
    <cfRule type="cellIs" dxfId="956" priority="62" stopIfTrue="1" operator="lessThan">
      <formula>0.0005</formula>
    </cfRule>
  </conditionalFormatting>
  <hyperlinks>
    <hyperlink ref="F43" r:id="rId1" xr:uid="{DAC0822E-C70F-4073-9F58-776E00B70D86}"/>
    <hyperlink ref="F43:H43" r:id="rId2" display="http://dx.doi.org/10.4232/1.14582 " xr:uid="{44E7A8C4-C6BA-4A95-A367-E2772B7A0443}"/>
    <hyperlink ref="A45" r:id="rId3" display="Publikation und Tabellen stehen unter der Lizenz CC BY-SA DEED 4.0." xr:uid="{54DF5A4E-E2A4-48B8-8C02-766D6CF47D25}"/>
  </hyperlinks>
  <pageMargins left="0.78740157480314965" right="0.78740157480314965" top="0.98425196850393704" bottom="0.98425196850393704" header="0.51181102362204722" footer="0.51181102362204722"/>
  <pageSetup paperSize="9" scale="65" orientation="portrait" r:id="rId4"/>
  <headerFooter scaleWithDoc="0" alignWithMargins="0"/>
  <legacyDrawingHF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C35A-F462-4005-900A-EB00CEC382BB}">
  <dimension ref="A1:W47"/>
  <sheetViews>
    <sheetView view="pageBreakPreview" zoomScaleNormal="100" zoomScaleSheetLayoutView="100" workbookViewId="0">
      <selection activeCell="A42" sqref="A42:I47"/>
    </sheetView>
  </sheetViews>
  <sheetFormatPr baseColWidth="10" defaultRowHeight="12.75"/>
  <cols>
    <col min="1" max="1" width="14.7109375" style="24" customWidth="1"/>
    <col min="2" max="18" width="9.7109375" style="24" customWidth="1"/>
    <col min="19" max="19" width="8.5703125" style="24" customWidth="1"/>
    <col min="20" max="20" width="0" style="24" hidden="1" customWidth="1"/>
    <col min="21" max="16384" width="11.42578125" style="24"/>
  </cols>
  <sheetData>
    <row r="1" spans="1:23" s="23" customFormat="1" ht="39.950000000000003" customHeight="1" thickBot="1">
      <c r="A1" s="793" t="str">
        <f>"Tabelle 4: Finanzierung im Rechnungsjahr (in Tausend Euro) nach Ländern " &amp;Hilfswerte!B1</f>
        <v>Tabelle 4: Finanzierung im Rechnungsjahr (in Tausend Euro) nach Ländern 2020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53"/>
      <c r="T1" s="53"/>
      <c r="U1" s="53"/>
      <c r="V1" s="53"/>
      <c r="W1" s="54"/>
    </row>
    <row r="2" spans="1:23" ht="12.75" customHeight="1">
      <c r="A2" s="749" t="s">
        <v>14</v>
      </c>
      <c r="B2" s="794" t="s">
        <v>98</v>
      </c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8"/>
    </row>
    <row r="3" spans="1:23" ht="12.75" customHeight="1">
      <c r="A3" s="750"/>
      <c r="B3" s="795"/>
      <c r="C3" s="799" t="s">
        <v>15</v>
      </c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799"/>
      <c r="O3" s="799"/>
      <c r="P3" s="799"/>
      <c r="Q3" s="799"/>
      <c r="R3" s="800"/>
      <c r="T3" s="24" t="s">
        <v>0</v>
      </c>
    </row>
    <row r="4" spans="1:23" ht="36.75" customHeight="1">
      <c r="A4" s="750"/>
      <c r="B4" s="795"/>
      <c r="C4" s="803" t="s">
        <v>36</v>
      </c>
      <c r="D4" s="804" t="s">
        <v>29</v>
      </c>
      <c r="E4" s="804"/>
      <c r="F4" s="804"/>
      <c r="G4" s="804"/>
      <c r="H4" s="804"/>
      <c r="I4" s="803" t="s">
        <v>30</v>
      </c>
      <c r="J4" s="803"/>
      <c r="K4" s="803"/>
      <c r="L4" s="803"/>
      <c r="M4" s="803"/>
      <c r="N4" s="803"/>
      <c r="O4" s="803"/>
      <c r="P4" s="803"/>
      <c r="Q4" s="803"/>
      <c r="R4" s="805" t="s">
        <v>31</v>
      </c>
    </row>
    <row r="5" spans="1:23" ht="10.5" customHeight="1">
      <c r="A5" s="750"/>
      <c r="B5" s="795"/>
      <c r="C5" s="803"/>
      <c r="D5" s="802" t="s">
        <v>25</v>
      </c>
      <c r="E5" s="801"/>
      <c r="F5" s="801"/>
      <c r="G5" s="801" t="s">
        <v>32</v>
      </c>
      <c r="H5" s="801" t="s">
        <v>14</v>
      </c>
      <c r="I5" s="801" t="s">
        <v>33</v>
      </c>
      <c r="J5" s="802" t="s">
        <v>24</v>
      </c>
      <c r="K5" s="801"/>
      <c r="L5" s="801"/>
      <c r="M5" s="792" t="s">
        <v>102</v>
      </c>
      <c r="N5" s="792" t="s">
        <v>103</v>
      </c>
      <c r="O5" s="806" t="s">
        <v>16</v>
      </c>
      <c r="P5" s="792"/>
      <c r="Q5" s="792" t="s">
        <v>37</v>
      </c>
      <c r="R5" s="805"/>
    </row>
    <row r="6" spans="1:23" s="55" customFormat="1" ht="61.5" customHeight="1">
      <c r="A6" s="751"/>
      <c r="B6" s="796"/>
      <c r="C6" s="803"/>
      <c r="D6" s="537"/>
      <c r="E6" s="540" t="s">
        <v>34</v>
      </c>
      <c r="F6" s="540" t="s">
        <v>35</v>
      </c>
      <c r="G6" s="801"/>
      <c r="H6" s="801"/>
      <c r="I6" s="801"/>
      <c r="J6" s="245"/>
      <c r="K6" s="540" t="s">
        <v>470</v>
      </c>
      <c r="L6" s="540" t="s">
        <v>471</v>
      </c>
      <c r="M6" s="792"/>
      <c r="N6" s="792"/>
      <c r="O6" s="245"/>
      <c r="P6" s="540" t="s">
        <v>472</v>
      </c>
      <c r="Q6" s="792"/>
      <c r="R6" s="805"/>
    </row>
    <row r="7" spans="1:23" s="30" customFormat="1">
      <c r="A7" s="791" t="s">
        <v>79</v>
      </c>
      <c r="B7" s="258">
        <v>192309.682</v>
      </c>
      <c r="C7" s="148">
        <v>49694.504999999997</v>
      </c>
      <c r="D7" s="527">
        <v>52451.811999999998</v>
      </c>
      <c r="E7" s="148">
        <v>49509.637000000002</v>
      </c>
      <c r="F7" s="148">
        <v>2942.1750000000002</v>
      </c>
      <c r="G7" s="252">
        <v>6554.7820000000002</v>
      </c>
      <c r="H7" s="131">
        <v>25656.643</v>
      </c>
      <c r="I7" s="208">
        <v>191.89500000000001</v>
      </c>
      <c r="J7" s="208">
        <v>31354.573</v>
      </c>
      <c r="K7" s="209">
        <v>28853.786</v>
      </c>
      <c r="L7" s="209">
        <v>1916.2360000000001</v>
      </c>
      <c r="M7" s="529">
        <v>5265.4930000000004</v>
      </c>
      <c r="N7" s="530">
        <v>1350.424</v>
      </c>
      <c r="O7" s="231">
        <v>178.17699999999999</v>
      </c>
      <c r="P7" s="209">
        <v>116.411</v>
      </c>
      <c r="Q7" s="253">
        <v>3953.471</v>
      </c>
      <c r="R7" s="210">
        <v>15657.906999999999</v>
      </c>
      <c r="T7" s="56">
        <v>10747479</v>
      </c>
    </row>
    <row r="8" spans="1:23" s="31" customFormat="1" ht="11.25" customHeight="1">
      <c r="A8" s="731"/>
      <c r="B8" s="248">
        <v>1</v>
      </c>
      <c r="C8" s="181">
        <v>0.25840999999999997</v>
      </c>
      <c r="D8" s="249">
        <v>0.27274999999999999</v>
      </c>
      <c r="E8" s="181">
        <v>0.94391000000000003</v>
      </c>
      <c r="F8" s="181">
        <v>5.6090000000000001E-2</v>
      </c>
      <c r="G8" s="248">
        <v>3.4079999999999999E-2</v>
      </c>
      <c r="H8" s="239">
        <v>0.13341</v>
      </c>
      <c r="I8" s="249">
        <v>1E-3</v>
      </c>
      <c r="J8" s="249">
        <v>0.16303999999999999</v>
      </c>
      <c r="K8" s="181">
        <v>0.92023999999999995</v>
      </c>
      <c r="L8" s="181">
        <v>6.1120000000000001E-2</v>
      </c>
      <c r="M8" s="248">
        <v>2.7380000000000002E-2</v>
      </c>
      <c r="N8" s="248">
        <v>7.0200000000000002E-3</v>
      </c>
      <c r="O8" s="200">
        <v>9.3000000000000005E-4</v>
      </c>
      <c r="P8" s="181">
        <v>0.65334000000000003</v>
      </c>
      <c r="Q8" s="248">
        <v>2.0559999999999998E-2</v>
      </c>
      <c r="R8" s="281">
        <v>8.1420000000000006E-2</v>
      </c>
    </row>
    <row r="9" spans="1:23" s="30" customFormat="1" ht="12.75" customHeight="1">
      <c r="A9" s="731" t="s">
        <v>80</v>
      </c>
      <c r="B9" s="263">
        <v>206044.609</v>
      </c>
      <c r="C9" s="254">
        <v>48237.39</v>
      </c>
      <c r="D9" s="528">
        <v>66646.873000000007</v>
      </c>
      <c r="E9" s="254">
        <v>62786.421999999999</v>
      </c>
      <c r="F9" s="254">
        <v>3860.451</v>
      </c>
      <c r="G9" s="255">
        <v>8301.5490000000009</v>
      </c>
      <c r="H9" s="256">
        <v>30043.534</v>
      </c>
      <c r="I9" s="205">
        <v>4034.1790000000001</v>
      </c>
      <c r="J9" s="205">
        <v>19590.827000000001</v>
      </c>
      <c r="K9" s="206">
        <v>16977.828000000001</v>
      </c>
      <c r="L9" s="206">
        <v>0</v>
      </c>
      <c r="M9" s="255">
        <v>8912.4590000000007</v>
      </c>
      <c r="N9" s="257">
        <v>0</v>
      </c>
      <c r="O9" s="250">
        <v>3074.797</v>
      </c>
      <c r="P9" s="206">
        <v>2069.5819999999999</v>
      </c>
      <c r="Q9" s="257">
        <v>5304.05</v>
      </c>
      <c r="R9" s="207">
        <v>11898.950999999999</v>
      </c>
      <c r="T9" s="56">
        <v>12502281</v>
      </c>
    </row>
    <row r="10" spans="1:23" s="31" customFormat="1" ht="12.75" customHeight="1">
      <c r="A10" s="731"/>
      <c r="B10" s="248">
        <v>1</v>
      </c>
      <c r="C10" s="181">
        <v>0.23411000000000001</v>
      </c>
      <c r="D10" s="249">
        <v>0.32346000000000003</v>
      </c>
      <c r="E10" s="181">
        <v>0.94208000000000003</v>
      </c>
      <c r="F10" s="181">
        <v>5.7919999999999999E-2</v>
      </c>
      <c r="G10" s="248">
        <v>4.0289999999999999E-2</v>
      </c>
      <c r="H10" s="239">
        <v>0.14581</v>
      </c>
      <c r="I10" s="249">
        <v>1.958E-2</v>
      </c>
      <c r="J10" s="249">
        <v>9.5079999999999998E-2</v>
      </c>
      <c r="K10" s="181">
        <v>0.86661999999999995</v>
      </c>
      <c r="L10" s="181" t="s">
        <v>501</v>
      </c>
      <c r="M10" s="248">
        <v>4.3249999999999997E-2</v>
      </c>
      <c r="N10" s="248" t="s">
        <v>501</v>
      </c>
      <c r="O10" s="200">
        <v>1.4919999999999999E-2</v>
      </c>
      <c r="P10" s="181">
        <v>0.67308000000000001</v>
      </c>
      <c r="Q10" s="248">
        <v>2.5739999999999999E-2</v>
      </c>
      <c r="R10" s="281">
        <v>5.7750000000000003E-2</v>
      </c>
    </row>
    <row r="11" spans="1:23" s="30" customFormat="1" ht="12.75" customHeight="1">
      <c r="A11" s="731" t="s">
        <v>81</v>
      </c>
      <c r="B11" s="263">
        <v>53702.468999999997</v>
      </c>
      <c r="C11" s="254">
        <v>6939.335</v>
      </c>
      <c r="D11" s="528">
        <v>0</v>
      </c>
      <c r="E11" s="254">
        <v>0</v>
      </c>
      <c r="F11" s="254">
        <v>0</v>
      </c>
      <c r="G11" s="255">
        <v>0</v>
      </c>
      <c r="H11" s="256">
        <v>26769.767</v>
      </c>
      <c r="I11" s="205">
        <v>424.81799999999998</v>
      </c>
      <c r="J11" s="205">
        <v>9707.6280000000006</v>
      </c>
      <c r="K11" s="206">
        <v>8348.7450000000008</v>
      </c>
      <c r="L11" s="206">
        <v>955.82600000000002</v>
      </c>
      <c r="M11" s="255">
        <v>5397.0609999999997</v>
      </c>
      <c r="N11" s="257">
        <v>25</v>
      </c>
      <c r="O11" s="250">
        <v>144.291</v>
      </c>
      <c r="P11" s="206">
        <v>144.291</v>
      </c>
      <c r="Q11" s="257">
        <v>177.369</v>
      </c>
      <c r="R11" s="207">
        <v>4117.2</v>
      </c>
      <c r="T11" s="56">
        <v>3405342</v>
      </c>
    </row>
    <row r="12" spans="1:23" s="31" customFormat="1" ht="12.75" customHeight="1">
      <c r="A12" s="731"/>
      <c r="B12" s="248">
        <v>1</v>
      </c>
      <c r="C12" s="181">
        <v>0.12922</v>
      </c>
      <c r="D12" s="249" t="s">
        <v>501</v>
      </c>
      <c r="E12" s="181" t="s">
        <v>501</v>
      </c>
      <c r="F12" s="181" t="s">
        <v>501</v>
      </c>
      <c r="G12" s="248" t="s">
        <v>501</v>
      </c>
      <c r="H12" s="239">
        <v>0.49847999999999998</v>
      </c>
      <c r="I12" s="249">
        <v>7.9100000000000004E-3</v>
      </c>
      <c r="J12" s="249">
        <v>0.18076999999999999</v>
      </c>
      <c r="K12" s="181">
        <v>0.86002000000000001</v>
      </c>
      <c r="L12" s="181">
        <v>9.8460000000000006E-2</v>
      </c>
      <c r="M12" s="248">
        <v>0.10050000000000001</v>
      </c>
      <c r="N12" s="248">
        <v>4.6999999999999999E-4</v>
      </c>
      <c r="O12" s="200">
        <v>2.6900000000000001E-3</v>
      </c>
      <c r="P12" s="181">
        <v>1</v>
      </c>
      <c r="Q12" s="248">
        <v>3.3E-3</v>
      </c>
      <c r="R12" s="281">
        <v>7.6670000000000002E-2</v>
      </c>
    </row>
    <row r="13" spans="1:23" s="30" customFormat="1" ht="12.75" customHeight="1">
      <c r="A13" s="731" t="s">
        <v>82</v>
      </c>
      <c r="B13" s="263">
        <v>14458.248</v>
      </c>
      <c r="C13" s="254">
        <v>3009.2159999999999</v>
      </c>
      <c r="D13" s="528">
        <v>1074.8219999999999</v>
      </c>
      <c r="E13" s="254">
        <v>1074.8219999999999</v>
      </c>
      <c r="F13" s="254">
        <v>0</v>
      </c>
      <c r="G13" s="255">
        <v>4347.5259999999998</v>
      </c>
      <c r="H13" s="256">
        <v>2856.7339999999999</v>
      </c>
      <c r="I13" s="205">
        <v>37.877000000000002</v>
      </c>
      <c r="J13" s="205">
        <v>1476.9369999999999</v>
      </c>
      <c r="K13" s="206">
        <v>1156.1510000000001</v>
      </c>
      <c r="L13" s="206">
        <v>74.066000000000003</v>
      </c>
      <c r="M13" s="255">
        <v>415.17599999999999</v>
      </c>
      <c r="N13" s="257">
        <v>97.947000000000003</v>
      </c>
      <c r="O13" s="250">
        <v>540.923</v>
      </c>
      <c r="P13" s="206">
        <v>421.512</v>
      </c>
      <c r="Q13" s="257">
        <v>68.703000000000003</v>
      </c>
      <c r="R13" s="207">
        <v>532.38699999999994</v>
      </c>
      <c r="T13" s="56">
        <v>2541950</v>
      </c>
    </row>
    <row r="14" spans="1:23" s="31" customFormat="1" ht="12.75" customHeight="1">
      <c r="A14" s="731"/>
      <c r="B14" s="248">
        <v>1</v>
      </c>
      <c r="C14" s="181">
        <v>0.20813000000000001</v>
      </c>
      <c r="D14" s="249">
        <v>7.4340000000000003E-2</v>
      </c>
      <c r="E14" s="181">
        <v>1</v>
      </c>
      <c r="F14" s="181" t="s">
        <v>501</v>
      </c>
      <c r="G14" s="248">
        <v>0.30070000000000002</v>
      </c>
      <c r="H14" s="239">
        <v>0.19758999999999999</v>
      </c>
      <c r="I14" s="249">
        <v>2.6199999999999999E-3</v>
      </c>
      <c r="J14" s="249">
        <v>0.10215</v>
      </c>
      <c r="K14" s="181">
        <v>0.78280000000000005</v>
      </c>
      <c r="L14" s="181">
        <v>5.015E-2</v>
      </c>
      <c r="M14" s="248">
        <v>2.8719999999999999E-2</v>
      </c>
      <c r="N14" s="248">
        <v>6.77E-3</v>
      </c>
      <c r="O14" s="200">
        <v>3.7409999999999999E-2</v>
      </c>
      <c r="P14" s="181">
        <v>0.77925</v>
      </c>
      <c r="Q14" s="248">
        <v>4.7499999999999999E-3</v>
      </c>
      <c r="R14" s="281">
        <v>3.6819999999999999E-2</v>
      </c>
    </row>
    <row r="15" spans="1:23" s="30" customFormat="1" ht="12.75" customHeight="1">
      <c r="A15" s="731" t="s">
        <v>83</v>
      </c>
      <c r="B15" s="263">
        <v>13276.43</v>
      </c>
      <c r="C15" s="254">
        <v>1602.8689999999999</v>
      </c>
      <c r="D15" s="528">
        <v>6147.0910000000003</v>
      </c>
      <c r="E15" s="254">
        <v>6147.0910000000003</v>
      </c>
      <c r="F15" s="254">
        <v>0</v>
      </c>
      <c r="G15" s="255">
        <v>0</v>
      </c>
      <c r="H15" s="256">
        <v>167.41</v>
      </c>
      <c r="I15" s="205">
        <v>0</v>
      </c>
      <c r="J15" s="205">
        <v>1831.9159999999999</v>
      </c>
      <c r="K15" s="206">
        <v>1831.9159999999999</v>
      </c>
      <c r="L15" s="206">
        <v>0</v>
      </c>
      <c r="M15" s="255">
        <v>566.30100000000004</v>
      </c>
      <c r="N15" s="257">
        <v>226.191</v>
      </c>
      <c r="O15" s="250">
        <v>1039.307</v>
      </c>
      <c r="P15" s="206">
        <v>990.55499999999995</v>
      </c>
      <c r="Q15" s="257">
        <v>6.0750000000000002</v>
      </c>
      <c r="R15" s="207">
        <v>1689.27</v>
      </c>
      <c r="T15" s="56">
        <v>662940</v>
      </c>
    </row>
    <row r="16" spans="1:23" s="31" customFormat="1" ht="12.75" customHeight="1">
      <c r="A16" s="731"/>
      <c r="B16" s="248">
        <v>1</v>
      </c>
      <c r="C16" s="181">
        <v>0.12073</v>
      </c>
      <c r="D16" s="249">
        <v>0.46300999999999998</v>
      </c>
      <c r="E16" s="181">
        <v>1</v>
      </c>
      <c r="F16" s="181" t="s">
        <v>501</v>
      </c>
      <c r="G16" s="248" t="s">
        <v>501</v>
      </c>
      <c r="H16" s="239">
        <v>1.261E-2</v>
      </c>
      <c r="I16" s="249" t="s">
        <v>501</v>
      </c>
      <c r="J16" s="249">
        <v>0.13797999999999999</v>
      </c>
      <c r="K16" s="181">
        <v>1</v>
      </c>
      <c r="L16" s="181" t="s">
        <v>501</v>
      </c>
      <c r="M16" s="248">
        <v>4.265E-2</v>
      </c>
      <c r="N16" s="248">
        <v>1.704E-2</v>
      </c>
      <c r="O16" s="200">
        <v>7.8280000000000002E-2</v>
      </c>
      <c r="P16" s="181">
        <v>0.95308999999999999</v>
      </c>
      <c r="Q16" s="248">
        <v>4.6000000000000001E-4</v>
      </c>
      <c r="R16" s="281">
        <v>0.12723999999999999</v>
      </c>
    </row>
    <row r="17" spans="1:20" s="30" customFormat="1" ht="12.75" customHeight="1">
      <c r="A17" s="731" t="s">
        <v>84</v>
      </c>
      <c r="B17" s="263">
        <v>20763.032999999999</v>
      </c>
      <c r="C17" s="254">
        <v>4651.8729999999996</v>
      </c>
      <c r="D17" s="528">
        <v>0</v>
      </c>
      <c r="E17" s="254">
        <v>0</v>
      </c>
      <c r="F17" s="254">
        <v>0</v>
      </c>
      <c r="G17" s="255">
        <v>0</v>
      </c>
      <c r="H17" s="256">
        <v>10662</v>
      </c>
      <c r="I17" s="205">
        <v>0</v>
      </c>
      <c r="J17" s="205">
        <v>3465.9609999999998</v>
      </c>
      <c r="K17" s="206">
        <v>1750.8530000000001</v>
      </c>
      <c r="L17" s="206">
        <v>770.56399999999996</v>
      </c>
      <c r="M17" s="255">
        <v>303.64999999999998</v>
      </c>
      <c r="N17" s="257">
        <v>0</v>
      </c>
      <c r="O17" s="250">
        <v>4.0830000000000002</v>
      </c>
      <c r="P17" s="206">
        <v>0</v>
      </c>
      <c r="Q17" s="257">
        <v>669.26300000000003</v>
      </c>
      <c r="R17" s="207">
        <v>1006.203</v>
      </c>
      <c r="T17" s="56">
        <v>1760322</v>
      </c>
    </row>
    <row r="18" spans="1:20" s="31" customFormat="1" ht="12.75" customHeight="1">
      <c r="A18" s="731"/>
      <c r="B18" s="248">
        <v>1</v>
      </c>
      <c r="C18" s="181">
        <v>0.22405</v>
      </c>
      <c r="D18" s="249" t="s">
        <v>501</v>
      </c>
      <c r="E18" s="181" t="s">
        <v>501</v>
      </c>
      <c r="F18" s="181" t="s">
        <v>501</v>
      </c>
      <c r="G18" s="248" t="s">
        <v>501</v>
      </c>
      <c r="H18" s="239">
        <v>0.51351000000000002</v>
      </c>
      <c r="I18" s="249" t="s">
        <v>501</v>
      </c>
      <c r="J18" s="249">
        <v>0.16693</v>
      </c>
      <c r="K18" s="181">
        <v>0.50516000000000005</v>
      </c>
      <c r="L18" s="181">
        <v>0.22231999999999999</v>
      </c>
      <c r="M18" s="248">
        <v>1.4619999999999999E-2</v>
      </c>
      <c r="N18" s="248" t="s">
        <v>501</v>
      </c>
      <c r="O18" s="200">
        <v>2.0000000000000001E-4</v>
      </c>
      <c r="P18" s="181" t="s">
        <v>501</v>
      </c>
      <c r="Q18" s="248">
        <v>3.2230000000000002E-2</v>
      </c>
      <c r="R18" s="281">
        <v>4.8460000000000003E-2</v>
      </c>
    </row>
    <row r="19" spans="1:20" s="30" customFormat="1" ht="12.75" customHeight="1">
      <c r="A19" s="731" t="s">
        <v>85</v>
      </c>
      <c r="B19" s="263">
        <v>99278.273000000001</v>
      </c>
      <c r="C19" s="254">
        <v>17931.536</v>
      </c>
      <c r="D19" s="528">
        <v>25889.364000000001</v>
      </c>
      <c r="E19" s="254">
        <v>25758.465</v>
      </c>
      <c r="F19" s="254">
        <v>130.899</v>
      </c>
      <c r="G19" s="255">
        <v>15293.088</v>
      </c>
      <c r="H19" s="256">
        <v>5844.9350000000004</v>
      </c>
      <c r="I19" s="205">
        <v>2765.444</v>
      </c>
      <c r="J19" s="205">
        <v>14930.17</v>
      </c>
      <c r="K19" s="206">
        <v>12488.105</v>
      </c>
      <c r="L19" s="206">
        <v>1226.4280000000001</v>
      </c>
      <c r="M19" s="255">
        <v>3221.846</v>
      </c>
      <c r="N19" s="257">
        <v>4332.4889999999996</v>
      </c>
      <c r="O19" s="250">
        <v>762.601</v>
      </c>
      <c r="P19" s="206">
        <v>574.28200000000004</v>
      </c>
      <c r="Q19" s="257">
        <v>521.49099999999999</v>
      </c>
      <c r="R19" s="207">
        <v>7785.3090000000002</v>
      </c>
      <c r="T19" s="56">
        <v>6070425</v>
      </c>
    </row>
    <row r="20" spans="1:20" s="31" customFormat="1" ht="12.75" customHeight="1">
      <c r="A20" s="731"/>
      <c r="B20" s="248">
        <v>1</v>
      </c>
      <c r="C20" s="181">
        <v>0.18062</v>
      </c>
      <c r="D20" s="249">
        <v>0.26078000000000001</v>
      </c>
      <c r="E20" s="181">
        <v>0.99494000000000005</v>
      </c>
      <c r="F20" s="181">
        <v>5.0600000000000003E-3</v>
      </c>
      <c r="G20" s="248">
        <v>0.15404000000000001</v>
      </c>
      <c r="H20" s="239">
        <v>5.8869999999999999E-2</v>
      </c>
      <c r="I20" s="249">
        <v>2.7859999999999999E-2</v>
      </c>
      <c r="J20" s="249">
        <v>0.15039</v>
      </c>
      <c r="K20" s="181">
        <v>0.83643000000000001</v>
      </c>
      <c r="L20" s="181">
        <v>8.2140000000000005E-2</v>
      </c>
      <c r="M20" s="248">
        <v>3.245E-2</v>
      </c>
      <c r="N20" s="248">
        <v>4.3639999999999998E-2</v>
      </c>
      <c r="O20" s="200">
        <v>7.6800000000000002E-3</v>
      </c>
      <c r="P20" s="181">
        <v>0.75305999999999995</v>
      </c>
      <c r="Q20" s="248">
        <v>5.2500000000000003E-3</v>
      </c>
      <c r="R20" s="281">
        <v>7.8420000000000004E-2</v>
      </c>
    </row>
    <row r="21" spans="1:20" s="30" customFormat="1" ht="12.75" customHeight="1">
      <c r="A21" s="731" t="s">
        <v>86</v>
      </c>
      <c r="B21" s="263">
        <v>10350.879000000001</v>
      </c>
      <c r="C21" s="254">
        <v>1255.711</v>
      </c>
      <c r="D21" s="528">
        <v>1338.1</v>
      </c>
      <c r="E21" s="254">
        <v>1338.1</v>
      </c>
      <c r="F21" s="254">
        <v>0</v>
      </c>
      <c r="G21" s="255">
        <v>3707.2910000000002</v>
      </c>
      <c r="H21" s="256">
        <v>2483.9580000000001</v>
      </c>
      <c r="I21" s="205">
        <v>0</v>
      </c>
      <c r="J21" s="205">
        <v>1098.865</v>
      </c>
      <c r="K21" s="206">
        <v>1019.22</v>
      </c>
      <c r="L21" s="206">
        <v>0</v>
      </c>
      <c r="M21" s="255">
        <v>97.39</v>
      </c>
      <c r="N21" s="257">
        <v>0</v>
      </c>
      <c r="O21" s="250">
        <v>0.5</v>
      </c>
      <c r="P21" s="206">
        <v>0</v>
      </c>
      <c r="Q21" s="257">
        <v>14.773999999999999</v>
      </c>
      <c r="R21" s="207">
        <v>354.29</v>
      </c>
      <c r="T21" s="56">
        <v>1687107</v>
      </c>
    </row>
    <row r="22" spans="1:20" s="31" customFormat="1" ht="12.75" customHeight="1">
      <c r="A22" s="731"/>
      <c r="B22" s="248">
        <v>1</v>
      </c>
      <c r="C22" s="181">
        <v>0.12131</v>
      </c>
      <c r="D22" s="249">
        <v>0.12927</v>
      </c>
      <c r="E22" s="181">
        <v>1</v>
      </c>
      <c r="F22" s="181" t="s">
        <v>501</v>
      </c>
      <c r="G22" s="248">
        <v>0.35815999999999998</v>
      </c>
      <c r="H22" s="239">
        <v>0.23998</v>
      </c>
      <c r="I22" s="249" t="s">
        <v>501</v>
      </c>
      <c r="J22" s="249">
        <v>0.10616</v>
      </c>
      <c r="K22" s="181">
        <v>0.92752000000000001</v>
      </c>
      <c r="L22" s="181" t="s">
        <v>501</v>
      </c>
      <c r="M22" s="248">
        <v>9.41E-3</v>
      </c>
      <c r="N22" s="248" t="s">
        <v>501</v>
      </c>
      <c r="O22" s="200">
        <v>5.0000000000000002E-5</v>
      </c>
      <c r="P22" s="181" t="s">
        <v>501</v>
      </c>
      <c r="Q22" s="248">
        <v>1.4300000000000001E-3</v>
      </c>
      <c r="R22" s="281">
        <v>3.4229999999999997E-2</v>
      </c>
    </row>
    <row r="23" spans="1:20" s="30" customFormat="1" ht="12.75" customHeight="1">
      <c r="A23" s="731" t="s">
        <v>87</v>
      </c>
      <c r="B23" s="263">
        <v>209833.65599999999</v>
      </c>
      <c r="C23" s="254">
        <v>28264.648000000001</v>
      </c>
      <c r="D23" s="528">
        <v>22087.254000000001</v>
      </c>
      <c r="E23" s="254">
        <v>17111.207999999999</v>
      </c>
      <c r="F23" s="254">
        <v>4976.0460000000003</v>
      </c>
      <c r="G23" s="255">
        <v>10260.056</v>
      </c>
      <c r="H23" s="256">
        <v>24836.879000000001</v>
      </c>
      <c r="I23" s="205">
        <v>22868.999</v>
      </c>
      <c r="J23" s="205">
        <v>28028.288</v>
      </c>
      <c r="K23" s="206">
        <v>20483.018</v>
      </c>
      <c r="L23" s="206">
        <v>2754.8589999999999</v>
      </c>
      <c r="M23" s="255">
        <v>16273.244000000001</v>
      </c>
      <c r="N23" s="257">
        <v>17994.509999999998</v>
      </c>
      <c r="O23" s="250">
        <v>8090.7330000000002</v>
      </c>
      <c r="P23" s="206">
        <v>6876.7250000000004</v>
      </c>
      <c r="Q23" s="257">
        <v>2646.3139999999999</v>
      </c>
      <c r="R23" s="207">
        <v>28482.731</v>
      </c>
      <c r="T23" s="56">
        <v>7987161</v>
      </c>
    </row>
    <row r="24" spans="1:20" s="31" customFormat="1" ht="12.75" customHeight="1">
      <c r="A24" s="731"/>
      <c r="B24" s="248">
        <v>1</v>
      </c>
      <c r="C24" s="181">
        <v>0.13469999999999999</v>
      </c>
      <c r="D24" s="249">
        <v>0.10526000000000001</v>
      </c>
      <c r="E24" s="181">
        <v>0.77471000000000001</v>
      </c>
      <c r="F24" s="181">
        <v>0.22528999999999999</v>
      </c>
      <c r="G24" s="248">
        <v>4.8899999999999999E-2</v>
      </c>
      <c r="H24" s="239">
        <v>0.11836000000000001</v>
      </c>
      <c r="I24" s="249">
        <v>0.10899</v>
      </c>
      <c r="J24" s="249">
        <v>0.13356999999999999</v>
      </c>
      <c r="K24" s="181">
        <v>0.73080000000000001</v>
      </c>
      <c r="L24" s="181">
        <v>9.8290000000000002E-2</v>
      </c>
      <c r="M24" s="248">
        <v>7.7549999999999994E-2</v>
      </c>
      <c r="N24" s="248">
        <v>8.5760000000000003E-2</v>
      </c>
      <c r="O24" s="200">
        <v>3.8559999999999997E-2</v>
      </c>
      <c r="P24" s="181">
        <v>0.84994999999999998</v>
      </c>
      <c r="Q24" s="248">
        <v>1.261E-2</v>
      </c>
      <c r="R24" s="281">
        <v>0.13574</v>
      </c>
    </row>
    <row r="25" spans="1:20" s="30" customFormat="1" ht="12.75" customHeight="1">
      <c r="A25" s="731" t="s">
        <v>88</v>
      </c>
      <c r="B25" s="263">
        <v>263897.79200000002</v>
      </c>
      <c r="C25" s="254">
        <v>33673.697</v>
      </c>
      <c r="D25" s="528">
        <v>87207.168999999994</v>
      </c>
      <c r="E25" s="254">
        <v>69106.622000000003</v>
      </c>
      <c r="F25" s="254">
        <v>18100.546999999999</v>
      </c>
      <c r="G25" s="255">
        <v>3200.77</v>
      </c>
      <c r="H25" s="256">
        <v>57472.343999999997</v>
      </c>
      <c r="I25" s="205">
        <v>4509.8509999999997</v>
      </c>
      <c r="J25" s="205">
        <v>42115.928</v>
      </c>
      <c r="K25" s="206">
        <v>36273.555999999997</v>
      </c>
      <c r="L25" s="206">
        <v>3020.5549999999998</v>
      </c>
      <c r="M25" s="255">
        <v>7978.3459999999995</v>
      </c>
      <c r="N25" s="257">
        <v>4343.3519999999999</v>
      </c>
      <c r="O25" s="250">
        <v>2713.614</v>
      </c>
      <c r="P25" s="206">
        <v>2304.2260000000001</v>
      </c>
      <c r="Q25" s="257">
        <v>1516.181</v>
      </c>
      <c r="R25" s="207">
        <v>19166.54</v>
      </c>
      <c r="T25" s="56">
        <v>18009453</v>
      </c>
    </row>
    <row r="26" spans="1:20" s="31" customFormat="1" ht="12.75" customHeight="1">
      <c r="A26" s="731"/>
      <c r="B26" s="248">
        <v>1</v>
      </c>
      <c r="C26" s="181">
        <v>0.12759999999999999</v>
      </c>
      <c r="D26" s="249">
        <v>0.33045999999999998</v>
      </c>
      <c r="E26" s="181">
        <v>0.79244000000000003</v>
      </c>
      <c r="F26" s="181">
        <v>0.20755999999999999</v>
      </c>
      <c r="G26" s="248">
        <v>1.213E-2</v>
      </c>
      <c r="H26" s="239">
        <v>0.21778</v>
      </c>
      <c r="I26" s="249">
        <v>1.7090000000000001E-2</v>
      </c>
      <c r="J26" s="249">
        <v>0.15959000000000001</v>
      </c>
      <c r="K26" s="181">
        <v>0.86128000000000005</v>
      </c>
      <c r="L26" s="181">
        <v>7.1720000000000006E-2</v>
      </c>
      <c r="M26" s="248">
        <v>3.023E-2</v>
      </c>
      <c r="N26" s="248">
        <v>1.6459999999999999E-2</v>
      </c>
      <c r="O26" s="200">
        <v>1.0279999999999999E-2</v>
      </c>
      <c r="P26" s="181">
        <v>0.84914000000000001</v>
      </c>
      <c r="Q26" s="248">
        <v>5.7499999999999999E-3</v>
      </c>
      <c r="R26" s="281">
        <v>7.263E-2</v>
      </c>
    </row>
    <row r="27" spans="1:20" s="30" customFormat="1" ht="12.75" customHeight="1">
      <c r="A27" s="731" t="s">
        <v>89</v>
      </c>
      <c r="B27" s="263">
        <v>45065.118999999999</v>
      </c>
      <c r="C27" s="254">
        <v>10124.271000000001</v>
      </c>
      <c r="D27" s="528">
        <v>7808.9740000000002</v>
      </c>
      <c r="E27" s="254">
        <v>7788.4939999999997</v>
      </c>
      <c r="F27" s="254">
        <v>20.48</v>
      </c>
      <c r="G27" s="255">
        <v>3252.85</v>
      </c>
      <c r="H27" s="256">
        <v>5660.2120000000004</v>
      </c>
      <c r="I27" s="205">
        <v>213.79</v>
      </c>
      <c r="J27" s="205">
        <v>8054.4</v>
      </c>
      <c r="K27" s="206">
        <v>6985.741</v>
      </c>
      <c r="L27" s="206">
        <v>559.96600000000001</v>
      </c>
      <c r="M27" s="255">
        <v>2071.3330000000001</v>
      </c>
      <c r="N27" s="257">
        <v>598.66899999999998</v>
      </c>
      <c r="O27" s="250">
        <v>567.16300000000001</v>
      </c>
      <c r="P27" s="206">
        <v>335.209</v>
      </c>
      <c r="Q27" s="257">
        <v>684.55</v>
      </c>
      <c r="R27" s="207">
        <v>6028.9070000000002</v>
      </c>
      <c r="T27" s="56">
        <v>4048926</v>
      </c>
    </row>
    <row r="28" spans="1:20" s="31" customFormat="1" ht="12.75" customHeight="1">
      <c r="A28" s="731"/>
      <c r="B28" s="248">
        <v>1</v>
      </c>
      <c r="C28" s="181">
        <v>0.22466</v>
      </c>
      <c r="D28" s="249">
        <v>0.17327999999999999</v>
      </c>
      <c r="E28" s="181">
        <v>0.99738000000000004</v>
      </c>
      <c r="F28" s="181">
        <v>2.6199999999999999E-3</v>
      </c>
      <c r="G28" s="248">
        <v>7.2179999999999994E-2</v>
      </c>
      <c r="H28" s="239">
        <v>0.12559999999999999</v>
      </c>
      <c r="I28" s="249">
        <v>4.7400000000000003E-3</v>
      </c>
      <c r="J28" s="249">
        <v>0.17873</v>
      </c>
      <c r="K28" s="181">
        <v>0.86731999999999998</v>
      </c>
      <c r="L28" s="181">
        <v>6.9519999999999998E-2</v>
      </c>
      <c r="M28" s="248">
        <v>4.5960000000000001E-2</v>
      </c>
      <c r="N28" s="248">
        <v>1.328E-2</v>
      </c>
      <c r="O28" s="200">
        <v>1.259E-2</v>
      </c>
      <c r="P28" s="181">
        <v>0.59103000000000006</v>
      </c>
      <c r="Q28" s="248">
        <v>1.519E-2</v>
      </c>
      <c r="R28" s="281">
        <v>0.13378000000000001</v>
      </c>
    </row>
    <row r="29" spans="1:20" s="30" customFormat="1" ht="12.75" customHeight="1">
      <c r="A29" s="731" t="s">
        <v>90</v>
      </c>
      <c r="B29" s="263">
        <v>11086.23</v>
      </c>
      <c r="C29" s="254">
        <v>1427.3030000000001</v>
      </c>
      <c r="D29" s="528">
        <v>1384.454</v>
      </c>
      <c r="E29" s="254">
        <v>1384.454</v>
      </c>
      <c r="F29" s="254">
        <v>0</v>
      </c>
      <c r="G29" s="255">
        <v>2304.3389999999999</v>
      </c>
      <c r="H29" s="256">
        <v>2085.902</v>
      </c>
      <c r="I29" s="205">
        <v>681.83100000000002</v>
      </c>
      <c r="J29" s="205">
        <v>1751.942</v>
      </c>
      <c r="K29" s="206">
        <v>1729.4829999999999</v>
      </c>
      <c r="L29" s="206">
        <v>0</v>
      </c>
      <c r="M29" s="255">
        <v>100.672</v>
      </c>
      <c r="N29" s="257">
        <v>1</v>
      </c>
      <c r="O29" s="250">
        <v>5.282</v>
      </c>
      <c r="P29" s="206">
        <v>5.282</v>
      </c>
      <c r="Q29" s="257">
        <v>6.8609999999999998</v>
      </c>
      <c r="R29" s="207">
        <v>1336.644</v>
      </c>
      <c r="T29" s="56">
        <v>1039595</v>
      </c>
    </row>
    <row r="30" spans="1:20" s="31" customFormat="1" ht="12.75" customHeight="1">
      <c r="A30" s="731"/>
      <c r="B30" s="248">
        <v>1</v>
      </c>
      <c r="C30" s="181">
        <v>0.12875</v>
      </c>
      <c r="D30" s="249">
        <v>0.12488</v>
      </c>
      <c r="E30" s="181">
        <v>1</v>
      </c>
      <c r="F30" s="181" t="s">
        <v>501</v>
      </c>
      <c r="G30" s="248">
        <v>0.20785999999999999</v>
      </c>
      <c r="H30" s="239">
        <v>0.18815000000000001</v>
      </c>
      <c r="I30" s="249">
        <v>6.1499999999999999E-2</v>
      </c>
      <c r="J30" s="249">
        <v>0.15803</v>
      </c>
      <c r="K30" s="181">
        <v>0.98717999999999995</v>
      </c>
      <c r="L30" s="181" t="s">
        <v>501</v>
      </c>
      <c r="M30" s="248">
        <v>9.0799999999999995E-3</v>
      </c>
      <c r="N30" s="248">
        <v>9.0000000000000006E-5</v>
      </c>
      <c r="O30" s="200">
        <v>4.8000000000000001E-4</v>
      </c>
      <c r="P30" s="181">
        <v>1</v>
      </c>
      <c r="Q30" s="248">
        <v>6.2E-4</v>
      </c>
      <c r="R30" s="281">
        <v>0.12057</v>
      </c>
    </row>
    <row r="31" spans="1:20" s="30" customFormat="1" ht="12.75" customHeight="1">
      <c r="A31" s="731" t="s">
        <v>91</v>
      </c>
      <c r="B31" s="263">
        <v>30907.103999999999</v>
      </c>
      <c r="C31" s="254">
        <v>5738.7550000000001</v>
      </c>
      <c r="D31" s="528">
        <v>5371.0770000000002</v>
      </c>
      <c r="E31" s="254">
        <v>5371.0770000000002</v>
      </c>
      <c r="F31" s="254">
        <v>0</v>
      </c>
      <c r="G31" s="255">
        <v>2912.1379999999999</v>
      </c>
      <c r="H31" s="256">
        <v>6501.692</v>
      </c>
      <c r="I31" s="205">
        <v>2.7010000000000001</v>
      </c>
      <c r="J31" s="205">
        <v>5443.8040000000001</v>
      </c>
      <c r="K31" s="206">
        <v>4453.3230000000003</v>
      </c>
      <c r="L31" s="206">
        <v>548.67399999999998</v>
      </c>
      <c r="M31" s="255">
        <v>1406.9390000000001</v>
      </c>
      <c r="N31" s="257">
        <v>648.37900000000002</v>
      </c>
      <c r="O31" s="250">
        <v>294.387</v>
      </c>
      <c r="P31" s="206">
        <v>236.541</v>
      </c>
      <c r="Q31" s="257">
        <v>0</v>
      </c>
      <c r="R31" s="207">
        <v>2587.232</v>
      </c>
      <c r="T31" s="56">
        <v>4234014</v>
      </c>
    </row>
    <row r="32" spans="1:20" s="31" customFormat="1" ht="12.75" customHeight="1">
      <c r="A32" s="731"/>
      <c r="B32" s="248">
        <v>1</v>
      </c>
      <c r="C32" s="181">
        <v>0.18568000000000001</v>
      </c>
      <c r="D32" s="249">
        <v>0.17377999999999999</v>
      </c>
      <c r="E32" s="181">
        <v>1</v>
      </c>
      <c r="F32" s="181" t="s">
        <v>501</v>
      </c>
      <c r="G32" s="248">
        <v>9.4219999999999998E-2</v>
      </c>
      <c r="H32" s="239">
        <v>0.21035999999999999</v>
      </c>
      <c r="I32" s="249">
        <v>9.0000000000000006E-5</v>
      </c>
      <c r="J32" s="249">
        <v>0.17613000000000001</v>
      </c>
      <c r="K32" s="181">
        <v>0.81805000000000005</v>
      </c>
      <c r="L32" s="181">
        <v>0.10079</v>
      </c>
      <c r="M32" s="248">
        <v>4.5519999999999998E-2</v>
      </c>
      <c r="N32" s="248">
        <v>2.0979999999999999E-2</v>
      </c>
      <c r="O32" s="200">
        <v>9.5200000000000007E-3</v>
      </c>
      <c r="P32" s="181">
        <v>0.80349999999999999</v>
      </c>
      <c r="Q32" s="248" t="s">
        <v>501</v>
      </c>
      <c r="R32" s="281">
        <v>8.3710000000000007E-2</v>
      </c>
    </row>
    <row r="33" spans="1:20" s="30" customFormat="1" ht="12.75" customHeight="1">
      <c r="A33" s="731" t="s">
        <v>92</v>
      </c>
      <c r="B33" s="263">
        <v>13606.088</v>
      </c>
      <c r="C33" s="254">
        <v>2828.9690000000001</v>
      </c>
      <c r="D33" s="528">
        <v>1305.9110000000001</v>
      </c>
      <c r="E33" s="254">
        <v>1305.9110000000001</v>
      </c>
      <c r="F33" s="254">
        <v>0</v>
      </c>
      <c r="G33" s="255">
        <v>4395.2110000000002</v>
      </c>
      <c r="H33" s="256">
        <v>1728.492</v>
      </c>
      <c r="I33" s="205">
        <v>13.590999999999999</v>
      </c>
      <c r="J33" s="205">
        <v>1905.249</v>
      </c>
      <c r="K33" s="206">
        <v>1645.8620000000001</v>
      </c>
      <c r="L33" s="206">
        <v>148.11699999999999</v>
      </c>
      <c r="M33" s="255">
        <v>85.516000000000005</v>
      </c>
      <c r="N33" s="257">
        <v>58.048999999999999</v>
      </c>
      <c r="O33" s="250">
        <v>441.81900000000002</v>
      </c>
      <c r="P33" s="206">
        <v>344.68700000000001</v>
      </c>
      <c r="Q33" s="257">
        <v>13.603</v>
      </c>
      <c r="R33" s="207">
        <v>829.678</v>
      </c>
      <c r="T33" s="56">
        <v>2428519</v>
      </c>
    </row>
    <row r="34" spans="1:20" s="31" customFormat="1" ht="12.75" customHeight="1">
      <c r="A34" s="731"/>
      <c r="B34" s="248">
        <v>1</v>
      </c>
      <c r="C34" s="181">
        <v>0.20791999999999999</v>
      </c>
      <c r="D34" s="249">
        <v>9.5979999999999996E-2</v>
      </c>
      <c r="E34" s="181">
        <v>1</v>
      </c>
      <c r="F34" s="181" t="s">
        <v>501</v>
      </c>
      <c r="G34" s="248">
        <v>0.32302999999999998</v>
      </c>
      <c r="H34" s="239">
        <v>0.12703999999999999</v>
      </c>
      <c r="I34" s="249">
        <v>1E-3</v>
      </c>
      <c r="J34" s="249">
        <v>0.14002999999999999</v>
      </c>
      <c r="K34" s="181">
        <v>0.86385999999999996</v>
      </c>
      <c r="L34" s="181">
        <v>7.7740000000000004E-2</v>
      </c>
      <c r="M34" s="248">
        <v>6.2899999999999996E-3</v>
      </c>
      <c r="N34" s="248">
        <v>4.2700000000000004E-3</v>
      </c>
      <c r="O34" s="200">
        <v>3.2469999999999999E-2</v>
      </c>
      <c r="P34" s="181">
        <v>0.78015000000000001</v>
      </c>
      <c r="Q34" s="248">
        <v>1E-3</v>
      </c>
      <c r="R34" s="281">
        <v>6.0979999999999999E-2</v>
      </c>
    </row>
    <row r="35" spans="1:20" s="30" customFormat="1" ht="12.75" customHeight="1">
      <c r="A35" s="731" t="s">
        <v>93</v>
      </c>
      <c r="B35" s="263">
        <v>45030.667999999998</v>
      </c>
      <c r="C35" s="254">
        <v>9913.2330000000002</v>
      </c>
      <c r="D35" s="528">
        <v>14194.411</v>
      </c>
      <c r="E35" s="254">
        <v>13776.458000000001</v>
      </c>
      <c r="F35" s="254">
        <v>417.95299999999997</v>
      </c>
      <c r="G35" s="255">
        <v>888.81899999999996</v>
      </c>
      <c r="H35" s="256">
        <v>1680.395</v>
      </c>
      <c r="I35" s="205">
        <v>98.475999999999999</v>
      </c>
      <c r="J35" s="205">
        <v>9507.5349999999999</v>
      </c>
      <c r="K35" s="206">
        <v>7148.48</v>
      </c>
      <c r="L35" s="206">
        <v>632.38400000000001</v>
      </c>
      <c r="M35" s="255">
        <v>1629.5060000000001</v>
      </c>
      <c r="N35" s="257">
        <v>1939.7249999999999</v>
      </c>
      <c r="O35" s="250">
        <v>323.00299999999999</v>
      </c>
      <c r="P35" s="206">
        <v>14.412000000000001</v>
      </c>
      <c r="Q35" s="257">
        <v>796.25300000000004</v>
      </c>
      <c r="R35" s="207">
        <v>4059.3119999999999</v>
      </c>
      <c r="T35" s="56">
        <v>2834641</v>
      </c>
    </row>
    <row r="36" spans="1:20" s="31" customFormat="1" ht="12.75" customHeight="1">
      <c r="A36" s="731"/>
      <c r="B36" s="248">
        <v>1</v>
      </c>
      <c r="C36" s="181">
        <v>0.22014</v>
      </c>
      <c r="D36" s="249">
        <v>0.31522</v>
      </c>
      <c r="E36" s="181">
        <v>0.97055999999999998</v>
      </c>
      <c r="F36" s="181">
        <v>2.9440000000000001E-2</v>
      </c>
      <c r="G36" s="248">
        <v>1.9740000000000001E-2</v>
      </c>
      <c r="H36" s="239">
        <v>3.7319999999999999E-2</v>
      </c>
      <c r="I36" s="249">
        <v>2.1900000000000001E-3</v>
      </c>
      <c r="J36" s="249">
        <v>0.21113000000000001</v>
      </c>
      <c r="K36" s="181">
        <v>0.75187999999999999</v>
      </c>
      <c r="L36" s="181">
        <v>6.651E-2</v>
      </c>
      <c r="M36" s="248">
        <v>3.619E-2</v>
      </c>
      <c r="N36" s="248">
        <v>4.308E-2</v>
      </c>
      <c r="O36" s="200">
        <v>7.1700000000000002E-3</v>
      </c>
      <c r="P36" s="181">
        <v>4.462E-2</v>
      </c>
      <c r="Q36" s="248">
        <v>1.7680000000000001E-2</v>
      </c>
      <c r="R36" s="281">
        <v>9.0149999999999994E-2</v>
      </c>
    </row>
    <row r="37" spans="1:20" s="30" customFormat="1" ht="12.75" customHeight="1">
      <c r="A37" s="748" t="s">
        <v>94</v>
      </c>
      <c r="B37" s="263">
        <v>20305.026999999998</v>
      </c>
      <c r="C37" s="254">
        <v>2747.8209999999999</v>
      </c>
      <c r="D37" s="528">
        <v>1433.759</v>
      </c>
      <c r="E37" s="254">
        <v>1433.759</v>
      </c>
      <c r="F37" s="254">
        <v>0</v>
      </c>
      <c r="G37" s="255">
        <v>3142.1060000000002</v>
      </c>
      <c r="H37" s="256">
        <v>5078.3040000000001</v>
      </c>
      <c r="I37" s="205">
        <v>14.329000000000001</v>
      </c>
      <c r="J37" s="205">
        <v>3470.1529999999998</v>
      </c>
      <c r="K37" s="206">
        <v>2869.9650000000001</v>
      </c>
      <c r="L37" s="206">
        <v>81.247</v>
      </c>
      <c r="M37" s="255">
        <v>2418.8629999999998</v>
      </c>
      <c r="N37" s="257">
        <v>0</v>
      </c>
      <c r="O37" s="250">
        <v>0</v>
      </c>
      <c r="P37" s="206">
        <v>0</v>
      </c>
      <c r="Q37" s="257">
        <v>116.736</v>
      </c>
      <c r="R37" s="207">
        <v>1882.9559999999999</v>
      </c>
      <c r="T37" s="56">
        <v>2300538</v>
      </c>
    </row>
    <row r="38" spans="1:20" s="31" customFormat="1" ht="12.75" customHeight="1">
      <c r="A38" s="733"/>
      <c r="B38" s="251">
        <v>1</v>
      </c>
      <c r="C38" s="188">
        <v>0.13533000000000001</v>
      </c>
      <c r="D38" s="187">
        <v>7.0610000000000006E-2</v>
      </c>
      <c r="E38" s="188">
        <v>1</v>
      </c>
      <c r="F38" s="188" t="s">
        <v>501</v>
      </c>
      <c r="G38" s="251">
        <v>0.15475</v>
      </c>
      <c r="H38" s="243">
        <v>0.25009999999999999</v>
      </c>
      <c r="I38" s="187">
        <v>7.1000000000000002E-4</v>
      </c>
      <c r="J38" s="187">
        <v>0.1709</v>
      </c>
      <c r="K38" s="188">
        <v>0.82704</v>
      </c>
      <c r="L38" s="188">
        <v>2.341E-2</v>
      </c>
      <c r="M38" s="251">
        <v>0.11913</v>
      </c>
      <c r="N38" s="251" t="s">
        <v>501</v>
      </c>
      <c r="O38" s="221" t="s">
        <v>501</v>
      </c>
      <c r="P38" s="188" t="s">
        <v>501</v>
      </c>
      <c r="Q38" s="251">
        <v>5.7499999999999999E-3</v>
      </c>
      <c r="R38" s="426">
        <v>9.2730000000000007E-2</v>
      </c>
    </row>
    <row r="39" spans="1:20" s="30" customFormat="1" ht="12.75" customHeight="1">
      <c r="A39" s="789" t="s">
        <v>109</v>
      </c>
      <c r="B39" s="246">
        <v>1249915.307</v>
      </c>
      <c r="C39" s="229">
        <v>228041.13200000001</v>
      </c>
      <c r="D39" s="247">
        <v>294341.071</v>
      </c>
      <c r="E39" s="229">
        <v>263892.52</v>
      </c>
      <c r="F39" s="229">
        <v>30448.550999999999</v>
      </c>
      <c r="G39" s="259">
        <v>68560.524999999994</v>
      </c>
      <c r="H39" s="140">
        <v>209529.201</v>
      </c>
      <c r="I39" s="260">
        <v>35857.781000000003</v>
      </c>
      <c r="J39" s="260">
        <v>183734.17600000001</v>
      </c>
      <c r="K39" s="261">
        <v>154016.03200000001</v>
      </c>
      <c r="L39" s="261">
        <v>12688.922</v>
      </c>
      <c r="M39" s="531">
        <v>56143.794999999998</v>
      </c>
      <c r="N39" s="532">
        <v>31615.735000000001</v>
      </c>
      <c r="O39" s="230">
        <v>18180.68</v>
      </c>
      <c r="P39" s="261">
        <v>14433.715</v>
      </c>
      <c r="Q39" s="262">
        <v>16495.694</v>
      </c>
      <c r="R39" s="265">
        <v>107415.51700000001</v>
      </c>
      <c r="T39" s="30">
        <v>82260693</v>
      </c>
    </row>
    <row r="40" spans="1:20" s="31" customFormat="1" ht="12.75" customHeight="1" thickBot="1">
      <c r="A40" s="790"/>
      <c r="B40" s="496">
        <v>1</v>
      </c>
      <c r="C40" s="430">
        <v>0.18245</v>
      </c>
      <c r="D40" s="432">
        <v>0.23549</v>
      </c>
      <c r="E40" s="430">
        <v>0.89654999999999996</v>
      </c>
      <c r="F40" s="430">
        <v>0.10345</v>
      </c>
      <c r="G40" s="496">
        <v>5.4850000000000003E-2</v>
      </c>
      <c r="H40" s="431">
        <v>0.16763</v>
      </c>
      <c r="I40" s="432">
        <v>2.869E-2</v>
      </c>
      <c r="J40" s="432">
        <v>0.14699999999999999</v>
      </c>
      <c r="K40" s="430">
        <v>0.83825000000000005</v>
      </c>
      <c r="L40" s="430">
        <v>6.9059999999999996E-2</v>
      </c>
      <c r="M40" s="496">
        <v>4.4920000000000002E-2</v>
      </c>
      <c r="N40" s="496">
        <v>2.529E-2</v>
      </c>
      <c r="O40" s="161">
        <v>1.455E-2</v>
      </c>
      <c r="P40" s="430">
        <v>0.79390000000000005</v>
      </c>
      <c r="Q40" s="496">
        <v>1.32E-2</v>
      </c>
      <c r="R40" s="433">
        <v>8.5940000000000003E-2</v>
      </c>
    </row>
    <row r="41" spans="1:20" s="500" customFormat="1">
      <c r="E41" s="1164"/>
    </row>
    <row r="42" spans="1:20" s="500" customFormat="1">
      <c r="A42" s="1158" t="str">
        <f>"Anmerkungen. Datengrundlage: Volkshochschul-Statistik "&amp;Hilfswerte!B3&amp;"; Basis: "&amp;Tabelle1!$C$36&amp;" VHS."</f>
        <v>Anmerkungen. Datengrundlage: Volkshochschul-Statistik ; Basis: 852 VHS.</v>
      </c>
      <c r="D42" s="1165"/>
      <c r="E42" s="1166"/>
      <c r="F42" s="1165"/>
      <c r="G42" s="1165"/>
    </row>
    <row r="43" spans="1:20" s="500" customFormat="1"/>
    <row r="44" spans="1:20" s="500" customFormat="1">
      <c r="A44" s="1158" t="s">
        <v>518</v>
      </c>
      <c r="B44" s="1159"/>
      <c r="C44" s="1159"/>
      <c r="D44" s="1159"/>
      <c r="E44" s="1159"/>
      <c r="F44" s="1159"/>
    </row>
    <row r="45" spans="1:20" s="500" customFormat="1">
      <c r="A45" s="1158" t="s">
        <v>519</v>
      </c>
      <c r="B45" s="1159"/>
      <c r="C45" s="1159"/>
      <c r="D45" s="1159"/>
      <c r="E45" s="1159"/>
      <c r="F45" s="1163" t="s">
        <v>506</v>
      </c>
      <c r="G45" s="1163"/>
      <c r="H45" s="1163"/>
    </row>
    <row r="46" spans="1:20" s="500" customFormat="1">
      <c r="A46" s="1160"/>
      <c r="B46" s="1159"/>
      <c r="C46" s="1159"/>
      <c r="D46" s="1159"/>
      <c r="E46" s="1159"/>
      <c r="F46" s="1159"/>
    </row>
    <row r="47" spans="1:20" s="500" customFormat="1">
      <c r="A47" s="1161" t="s">
        <v>520</v>
      </c>
      <c r="B47" s="1159"/>
      <c r="C47" s="1159"/>
      <c r="D47" s="1159"/>
      <c r="E47" s="1159"/>
      <c r="F47" s="1159"/>
    </row>
  </sheetData>
  <mergeCells count="36">
    <mergeCell ref="O5:P5"/>
    <mergeCell ref="Q5:Q6"/>
    <mergeCell ref="F45:H45"/>
    <mergeCell ref="M5:M6"/>
    <mergeCell ref="N5:N6"/>
    <mergeCell ref="A1:R1"/>
    <mergeCell ref="A2:A6"/>
    <mergeCell ref="B2:B6"/>
    <mergeCell ref="C2:R2"/>
    <mergeCell ref="C3:R3"/>
    <mergeCell ref="I5:I6"/>
    <mergeCell ref="J5:L5"/>
    <mergeCell ref="G5:G6"/>
    <mergeCell ref="C4:C6"/>
    <mergeCell ref="D4:H4"/>
    <mergeCell ref="I4:Q4"/>
    <mergeCell ref="R4:R6"/>
    <mergeCell ref="D5:F5"/>
    <mergeCell ref="H5:H6"/>
    <mergeCell ref="A19:A20"/>
    <mergeCell ref="A23:A24"/>
    <mergeCell ref="A7:A8"/>
    <mergeCell ref="A15:A16"/>
    <mergeCell ref="A17:A18"/>
    <mergeCell ref="A13:A14"/>
    <mergeCell ref="A9:A10"/>
    <mergeCell ref="A11:A12"/>
    <mergeCell ref="A21:A22"/>
    <mergeCell ref="A25:A26"/>
    <mergeCell ref="A39:A40"/>
    <mergeCell ref="A27:A28"/>
    <mergeCell ref="A29:A30"/>
    <mergeCell ref="A31:A32"/>
    <mergeCell ref="A33:A34"/>
    <mergeCell ref="A35:A36"/>
    <mergeCell ref="A37:A38"/>
  </mergeCells>
  <conditionalFormatting sqref="A7:IV7">
    <cfRule type="cellIs" dxfId="955" priority="273" stopIfTrue="1" operator="equal">
      <formula>0</formula>
    </cfRule>
  </conditionalFormatting>
  <conditionalFormatting sqref="A8:IV8">
    <cfRule type="cellIs" dxfId="954" priority="271" stopIfTrue="1" operator="equal">
      <formula>1</formula>
    </cfRule>
    <cfRule type="cellIs" dxfId="953" priority="272" stopIfTrue="1" operator="lessThan">
      <formula>0.0005</formula>
    </cfRule>
  </conditionalFormatting>
  <conditionalFormatting sqref="A10:IV10">
    <cfRule type="cellIs" dxfId="952" priority="274" stopIfTrue="1" operator="equal">
      <formula>1</formula>
    </cfRule>
    <cfRule type="cellIs" dxfId="951" priority="275" stopIfTrue="1" operator="lessThan">
      <formula>0.0005</formula>
    </cfRule>
  </conditionalFormatting>
  <conditionalFormatting sqref="A12:IV12">
    <cfRule type="cellIs" dxfId="950" priority="253" stopIfTrue="1" operator="equal">
      <formula>1</formula>
    </cfRule>
    <cfRule type="cellIs" dxfId="949" priority="254" stopIfTrue="1" operator="lessThan">
      <formula>0.0005</formula>
    </cfRule>
  </conditionalFormatting>
  <conditionalFormatting sqref="A14:IV14">
    <cfRule type="cellIs" dxfId="948" priority="235" stopIfTrue="1" operator="equal">
      <formula>1</formula>
    </cfRule>
    <cfRule type="cellIs" dxfId="947" priority="236" stopIfTrue="1" operator="lessThan">
      <formula>0.0005</formula>
    </cfRule>
  </conditionalFormatting>
  <conditionalFormatting sqref="A16:IV16">
    <cfRule type="cellIs" dxfId="946" priority="217" stopIfTrue="1" operator="equal">
      <formula>1</formula>
    </cfRule>
    <cfRule type="cellIs" dxfId="945" priority="218" stopIfTrue="1" operator="lessThan">
      <formula>0.0005</formula>
    </cfRule>
  </conditionalFormatting>
  <conditionalFormatting sqref="A18:IV18">
    <cfRule type="cellIs" dxfId="944" priority="199" stopIfTrue="1" operator="equal">
      <formula>1</formula>
    </cfRule>
    <cfRule type="cellIs" dxfId="943" priority="200" stopIfTrue="1" operator="lessThan">
      <formula>0.0005</formula>
    </cfRule>
  </conditionalFormatting>
  <conditionalFormatting sqref="A20:IV20">
    <cfRule type="cellIs" dxfId="942" priority="181" stopIfTrue="1" operator="equal">
      <formula>1</formula>
    </cfRule>
    <cfRule type="cellIs" dxfId="941" priority="182" stopIfTrue="1" operator="lessThan">
      <formula>0.0005</formula>
    </cfRule>
  </conditionalFormatting>
  <conditionalFormatting sqref="A22:IV22">
    <cfRule type="cellIs" dxfId="940" priority="163" stopIfTrue="1" operator="equal">
      <formula>1</formula>
    </cfRule>
    <cfRule type="cellIs" dxfId="939" priority="164" stopIfTrue="1" operator="lessThan">
      <formula>0.0005</formula>
    </cfRule>
  </conditionalFormatting>
  <conditionalFormatting sqref="A24:IV24">
    <cfRule type="cellIs" dxfId="938" priority="145" stopIfTrue="1" operator="equal">
      <formula>1</formula>
    </cfRule>
    <cfRule type="cellIs" dxfId="937" priority="146" stopIfTrue="1" operator="lessThan">
      <formula>0.0005</formula>
    </cfRule>
  </conditionalFormatting>
  <conditionalFormatting sqref="A26:IV26">
    <cfRule type="cellIs" dxfId="936" priority="127" stopIfTrue="1" operator="equal">
      <formula>1</formula>
    </cfRule>
    <cfRule type="cellIs" dxfId="935" priority="128" stopIfTrue="1" operator="lessThan">
      <formula>0.0005</formula>
    </cfRule>
  </conditionalFormatting>
  <conditionalFormatting sqref="A28:IV28">
    <cfRule type="cellIs" dxfId="934" priority="109" stopIfTrue="1" operator="equal">
      <formula>1</formula>
    </cfRule>
    <cfRule type="cellIs" dxfId="933" priority="110" stopIfTrue="1" operator="lessThan">
      <formula>0.0005</formula>
    </cfRule>
  </conditionalFormatting>
  <conditionalFormatting sqref="A30:IV30">
    <cfRule type="cellIs" dxfId="932" priority="91" stopIfTrue="1" operator="equal">
      <formula>1</formula>
    </cfRule>
    <cfRule type="cellIs" dxfId="931" priority="92" stopIfTrue="1" operator="lessThan">
      <formula>0.0005</formula>
    </cfRule>
  </conditionalFormatting>
  <conditionalFormatting sqref="A32:IV32">
    <cfRule type="cellIs" dxfId="930" priority="73" stopIfTrue="1" operator="equal">
      <formula>1</formula>
    </cfRule>
    <cfRule type="cellIs" dxfId="929" priority="74" stopIfTrue="1" operator="lessThan">
      <formula>0.0005</formula>
    </cfRule>
  </conditionalFormatting>
  <conditionalFormatting sqref="A34:IV34">
    <cfRule type="cellIs" dxfId="928" priority="55" stopIfTrue="1" operator="equal">
      <formula>1</formula>
    </cfRule>
    <cfRule type="cellIs" dxfId="927" priority="56" stopIfTrue="1" operator="lessThan">
      <formula>0.0005</formula>
    </cfRule>
  </conditionalFormatting>
  <conditionalFormatting sqref="A36:IV36">
    <cfRule type="cellIs" dxfId="926" priority="37" stopIfTrue="1" operator="equal">
      <formula>1</formula>
    </cfRule>
    <cfRule type="cellIs" dxfId="925" priority="38" stopIfTrue="1" operator="lessThan">
      <formula>0.0005</formula>
    </cfRule>
  </conditionalFormatting>
  <conditionalFormatting sqref="A37:IV37">
    <cfRule type="cellIs" dxfId="924" priority="21" stopIfTrue="1" operator="equal">
      <formula>0</formula>
    </cfRule>
  </conditionalFormatting>
  <conditionalFormatting sqref="A38:IV38">
    <cfRule type="cellIs" dxfId="923" priority="19" stopIfTrue="1" operator="equal">
      <formula>1</formula>
    </cfRule>
    <cfRule type="cellIs" dxfId="922" priority="20" stopIfTrue="1" operator="lessThan">
      <formula>0.0005</formula>
    </cfRule>
  </conditionalFormatting>
  <conditionalFormatting sqref="A39:IV39">
    <cfRule type="cellIs" dxfId="921" priority="3" stopIfTrue="1" operator="equal">
      <formula>0</formula>
    </cfRule>
  </conditionalFormatting>
  <conditionalFormatting sqref="A40:IV40">
    <cfRule type="cellIs" dxfId="920" priority="1" stopIfTrue="1" operator="equal">
      <formula>1</formula>
    </cfRule>
    <cfRule type="cellIs" dxfId="919" priority="2" stopIfTrue="1" operator="lessThan">
      <formula>0.0005</formula>
    </cfRule>
  </conditionalFormatting>
  <conditionalFormatting sqref="B9:IV9">
    <cfRule type="cellIs" dxfId="918" priority="276" stopIfTrue="1" operator="equal">
      <formula>0</formula>
    </cfRule>
  </conditionalFormatting>
  <conditionalFormatting sqref="B11:IV11">
    <cfRule type="cellIs" dxfId="917" priority="255" stopIfTrue="1" operator="equal">
      <formula>0</formula>
    </cfRule>
  </conditionalFormatting>
  <conditionalFormatting sqref="B13:IV13">
    <cfRule type="cellIs" dxfId="916" priority="237" stopIfTrue="1" operator="equal">
      <formula>0</formula>
    </cfRule>
  </conditionalFormatting>
  <conditionalFormatting sqref="B15:IV15">
    <cfRule type="cellIs" dxfId="915" priority="219" stopIfTrue="1" operator="equal">
      <formula>0</formula>
    </cfRule>
  </conditionalFormatting>
  <conditionalFormatting sqref="B17:IV17">
    <cfRule type="cellIs" dxfId="914" priority="201" stopIfTrue="1" operator="equal">
      <formula>0</formula>
    </cfRule>
  </conditionalFormatting>
  <conditionalFormatting sqref="B19:IV19">
    <cfRule type="cellIs" dxfId="913" priority="183" stopIfTrue="1" operator="equal">
      <formula>0</formula>
    </cfRule>
  </conditionalFormatting>
  <conditionalFormatting sqref="B21:IV21">
    <cfRule type="cellIs" dxfId="912" priority="165" stopIfTrue="1" operator="equal">
      <formula>0</formula>
    </cfRule>
  </conditionalFormatting>
  <conditionalFormatting sqref="B23:IV23">
    <cfRule type="cellIs" dxfId="911" priority="147" stopIfTrue="1" operator="equal">
      <formula>0</formula>
    </cfRule>
  </conditionalFormatting>
  <conditionalFormatting sqref="B25:IV25">
    <cfRule type="cellIs" dxfId="910" priority="129" stopIfTrue="1" operator="equal">
      <formula>0</formula>
    </cfRule>
  </conditionalFormatting>
  <conditionalFormatting sqref="B27:IV27">
    <cfRule type="cellIs" dxfId="909" priority="111" stopIfTrue="1" operator="equal">
      <formula>0</formula>
    </cfRule>
  </conditionalFormatting>
  <conditionalFormatting sqref="B29:IV29">
    <cfRule type="cellIs" dxfId="908" priority="93" stopIfTrue="1" operator="equal">
      <formula>0</formula>
    </cfRule>
  </conditionalFormatting>
  <conditionalFormatting sqref="B31:IV31">
    <cfRule type="cellIs" dxfId="907" priority="75" stopIfTrue="1" operator="equal">
      <formula>0</formula>
    </cfRule>
  </conditionalFormatting>
  <conditionalFormatting sqref="B33:IV33">
    <cfRule type="cellIs" dxfId="906" priority="57" stopIfTrue="1" operator="equal">
      <formula>0</formula>
    </cfRule>
  </conditionalFormatting>
  <conditionalFormatting sqref="B35:IV35">
    <cfRule type="cellIs" dxfId="905" priority="39" stopIfTrue="1" operator="equal">
      <formula>0</formula>
    </cfRule>
  </conditionalFormatting>
  <hyperlinks>
    <hyperlink ref="F45" r:id="rId1" xr:uid="{01F1241E-B1B6-4BA6-9769-ACD1D0531C99}"/>
    <hyperlink ref="F45:H45" r:id="rId2" display="http://dx.doi.org/10.4232/1.14582 " xr:uid="{86806C78-5F0A-488F-9AF3-5B4962F0763E}"/>
    <hyperlink ref="A47" r:id="rId3" display="Publikation und Tabellen stehen unter der Lizenz CC BY-SA DEED 4.0." xr:uid="{2619558D-1B9F-401E-8CA1-07807A8C3244}"/>
  </hyperlinks>
  <pageMargins left="0.78740157480314965" right="0.78740157480314965" top="0.98425196850393704" bottom="0.98425196850393704" header="0.51181102362204722" footer="0.51181102362204722"/>
  <pageSetup paperSize="9" scale="48" orientation="landscape" r:id="rId4"/>
  <headerFooter scaleWithDoc="0" alignWithMargins="0"/>
  <legacyDrawingHF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C84D-D3C8-48BD-8DB6-89672AE83D45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4" customWidth="1"/>
    <col min="2" max="4" width="9.7109375" style="24" customWidth="1"/>
    <col min="5" max="5" width="11" style="24" customWidth="1"/>
    <col min="6" max="6" width="10.5703125" style="24" customWidth="1"/>
    <col min="7" max="7" width="11" style="24" customWidth="1"/>
    <col min="8" max="10" width="9.7109375" style="24" customWidth="1"/>
    <col min="11" max="11" width="10.28515625" style="24" customWidth="1"/>
    <col min="12" max="13" width="9.7109375" style="24" customWidth="1"/>
    <col min="14" max="16384" width="11.42578125" style="24"/>
  </cols>
  <sheetData>
    <row r="1" spans="1:13" s="23" customFormat="1" ht="39.950000000000003" customHeight="1" thickBot="1">
      <c r="A1" s="734" t="str">
        <f>"Tabelle 5: Ausgaben im Rechnungsjahr (in Tausend Euro) nach Ländern " &amp;Hilfswerte!B1</f>
        <v>Tabelle 5: Ausgaben im Rechnungsjahr (in Tausend Euro) nach Ländern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</row>
    <row r="2" spans="1:13" ht="13.5" customHeight="1">
      <c r="A2" s="749" t="s">
        <v>14</v>
      </c>
      <c r="B2" s="807" t="s">
        <v>38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10"/>
    </row>
    <row r="3" spans="1:13" ht="13.5" customHeight="1">
      <c r="A3" s="750"/>
      <c r="B3" s="741"/>
      <c r="C3" s="811" t="s">
        <v>17</v>
      </c>
      <c r="D3" s="812"/>
      <c r="E3" s="812"/>
      <c r="F3" s="812"/>
      <c r="G3" s="812"/>
      <c r="H3" s="812"/>
      <c r="I3" s="812"/>
      <c r="J3" s="812"/>
      <c r="K3" s="812"/>
      <c r="L3" s="812"/>
      <c r="M3" s="813"/>
    </row>
    <row r="4" spans="1:13" ht="101.25">
      <c r="A4" s="750"/>
      <c r="B4" s="808"/>
      <c r="C4" s="540" t="s">
        <v>484</v>
      </c>
      <c r="D4" s="540" t="s">
        <v>40</v>
      </c>
      <c r="E4" s="540" t="s">
        <v>523</v>
      </c>
      <c r="F4" s="540" t="s">
        <v>45</v>
      </c>
      <c r="G4" s="540" t="s">
        <v>104</v>
      </c>
      <c r="H4" s="540" t="s">
        <v>77</v>
      </c>
      <c r="I4" s="540" t="s">
        <v>389</v>
      </c>
      <c r="J4" s="540" t="s">
        <v>39</v>
      </c>
      <c r="K4" s="540" t="s">
        <v>41</v>
      </c>
      <c r="L4" s="540" t="s">
        <v>105</v>
      </c>
      <c r="M4" s="264" t="s">
        <v>485</v>
      </c>
    </row>
    <row r="5" spans="1:13" s="30" customFormat="1">
      <c r="A5" s="747" t="s">
        <v>79</v>
      </c>
      <c r="B5" s="258">
        <v>193027.52499999999</v>
      </c>
      <c r="C5" s="231">
        <v>75772.274000000005</v>
      </c>
      <c r="D5" s="231">
        <v>4353.8959999999997</v>
      </c>
      <c r="E5" s="231">
        <v>2412.0439999999999</v>
      </c>
      <c r="F5" s="231">
        <v>53910.470999999998</v>
      </c>
      <c r="G5" s="231">
        <v>4623.942</v>
      </c>
      <c r="H5" s="231">
        <v>22746.561000000002</v>
      </c>
      <c r="I5" s="231">
        <v>233.654</v>
      </c>
      <c r="J5" s="231">
        <v>1914.7539999999999</v>
      </c>
      <c r="K5" s="231">
        <v>8724.8950000000004</v>
      </c>
      <c r="L5" s="209">
        <v>482.27600000000001</v>
      </c>
      <c r="M5" s="210">
        <v>17852.758000000002</v>
      </c>
    </row>
    <row r="6" spans="1:13" s="31" customFormat="1" ht="11.25" customHeight="1">
      <c r="A6" s="731"/>
      <c r="B6" s="248">
        <v>1</v>
      </c>
      <c r="C6" s="181">
        <v>0.39255000000000001</v>
      </c>
      <c r="D6" s="181">
        <v>2.256E-2</v>
      </c>
      <c r="E6" s="181">
        <v>1.2500000000000001E-2</v>
      </c>
      <c r="F6" s="181">
        <v>0.27928999999999998</v>
      </c>
      <c r="G6" s="181">
        <v>2.3949999999999999E-2</v>
      </c>
      <c r="H6" s="181">
        <v>0.11784</v>
      </c>
      <c r="I6" s="181">
        <v>1.2099999999999999E-3</v>
      </c>
      <c r="J6" s="181">
        <v>9.92E-3</v>
      </c>
      <c r="K6" s="181">
        <v>4.5199999999999997E-2</v>
      </c>
      <c r="L6" s="200">
        <v>2.5000000000000001E-3</v>
      </c>
      <c r="M6" s="202">
        <v>9.2490000000000003E-2</v>
      </c>
    </row>
    <row r="7" spans="1:13" s="30" customFormat="1" ht="12.75" customHeight="1">
      <c r="A7" s="731" t="s">
        <v>80</v>
      </c>
      <c r="B7" s="263">
        <v>202799.01300000001</v>
      </c>
      <c r="C7" s="250">
        <v>92044.714999999997</v>
      </c>
      <c r="D7" s="250">
        <v>4112.0879999999997</v>
      </c>
      <c r="E7" s="250">
        <v>1524.63</v>
      </c>
      <c r="F7" s="250">
        <v>48887.383999999998</v>
      </c>
      <c r="G7" s="250">
        <v>5342.7529999999997</v>
      </c>
      <c r="H7" s="250">
        <v>24321.971000000001</v>
      </c>
      <c r="I7" s="250">
        <v>274.65199999999999</v>
      </c>
      <c r="J7" s="250">
        <v>6116.1220000000003</v>
      </c>
      <c r="K7" s="250">
        <v>8666.1939999999995</v>
      </c>
      <c r="L7" s="206">
        <v>1086.886</v>
      </c>
      <c r="M7" s="207">
        <v>10421.618</v>
      </c>
    </row>
    <row r="8" spans="1:13" s="31" customFormat="1" ht="12.75" customHeight="1">
      <c r="A8" s="731"/>
      <c r="B8" s="248">
        <v>1</v>
      </c>
      <c r="C8" s="181">
        <v>0.45387</v>
      </c>
      <c r="D8" s="181">
        <v>2.0279999999999999E-2</v>
      </c>
      <c r="E8" s="181">
        <v>7.5199999999999998E-3</v>
      </c>
      <c r="F8" s="181">
        <v>0.24106</v>
      </c>
      <c r="G8" s="181">
        <v>2.6349999999999998E-2</v>
      </c>
      <c r="H8" s="181">
        <v>0.11992999999999999</v>
      </c>
      <c r="I8" s="181">
        <v>1.3500000000000001E-3</v>
      </c>
      <c r="J8" s="181">
        <v>3.0159999999999999E-2</v>
      </c>
      <c r="K8" s="181">
        <v>4.2729999999999997E-2</v>
      </c>
      <c r="L8" s="200">
        <v>5.3600000000000002E-3</v>
      </c>
      <c r="M8" s="202">
        <v>5.1389999999999998E-2</v>
      </c>
    </row>
    <row r="9" spans="1:13" s="30" customFormat="1" ht="12.75" customHeight="1">
      <c r="A9" s="731" t="s">
        <v>81</v>
      </c>
      <c r="B9" s="263">
        <v>53664.849000000002</v>
      </c>
      <c r="C9" s="250">
        <v>12329.695</v>
      </c>
      <c r="D9" s="250">
        <v>166.52600000000001</v>
      </c>
      <c r="E9" s="250">
        <v>11.063000000000001</v>
      </c>
      <c r="F9" s="250">
        <v>32139.47</v>
      </c>
      <c r="G9" s="250">
        <v>321.97899999999998</v>
      </c>
      <c r="H9" s="250">
        <v>5890.73</v>
      </c>
      <c r="I9" s="250">
        <v>195.09899999999999</v>
      </c>
      <c r="J9" s="250">
        <v>656.96799999999996</v>
      </c>
      <c r="K9" s="250">
        <v>894.56100000000004</v>
      </c>
      <c r="L9" s="206">
        <v>526.75699999999995</v>
      </c>
      <c r="M9" s="207">
        <v>532.00099999999998</v>
      </c>
    </row>
    <row r="10" spans="1:13" s="31" customFormat="1" ht="12.75" customHeight="1">
      <c r="A10" s="731"/>
      <c r="B10" s="248">
        <v>1</v>
      </c>
      <c r="C10" s="181">
        <v>0.22975000000000001</v>
      </c>
      <c r="D10" s="181">
        <v>3.0999999999999999E-3</v>
      </c>
      <c r="E10" s="181">
        <v>2.1000000000000001E-4</v>
      </c>
      <c r="F10" s="181">
        <v>0.59889000000000003</v>
      </c>
      <c r="G10" s="181">
        <v>6.0000000000000001E-3</v>
      </c>
      <c r="H10" s="181">
        <v>0.10977000000000001</v>
      </c>
      <c r="I10" s="181">
        <v>3.64E-3</v>
      </c>
      <c r="J10" s="181">
        <v>1.2239999999999999E-2</v>
      </c>
      <c r="K10" s="181">
        <v>1.6670000000000001E-2</v>
      </c>
      <c r="L10" s="200">
        <v>9.8200000000000006E-3</v>
      </c>
      <c r="M10" s="202">
        <v>9.9100000000000004E-3</v>
      </c>
    </row>
    <row r="11" spans="1:13" s="30" customFormat="1" ht="12.75" customHeight="1">
      <c r="A11" s="731" t="s">
        <v>82</v>
      </c>
      <c r="B11" s="263">
        <v>15521.384</v>
      </c>
      <c r="C11" s="250">
        <v>8189.9769999999999</v>
      </c>
      <c r="D11" s="250">
        <v>31.282</v>
      </c>
      <c r="E11" s="250">
        <v>25.044</v>
      </c>
      <c r="F11" s="250">
        <v>4474.8509999999997</v>
      </c>
      <c r="G11" s="250">
        <v>203.779</v>
      </c>
      <c r="H11" s="250">
        <v>1314.133</v>
      </c>
      <c r="I11" s="250">
        <v>20.343</v>
      </c>
      <c r="J11" s="250">
        <v>219.55799999999999</v>
      </c>
      <c r="K11" s="250">
        <v>627.42600000000004</v>
      </c>
      <c r="L11" s="206">
        <v>83.271000000000001</v>
      </c>
      <c r="M11" s="207">
        <v>331.72</v>
      </c>
    </row>
    <row r="12" spans="1:13" s="31" customFormat="1" ht="12.75" customHeight="1">
      <c r="A12" s="731"/>
      <c r="B12" s="248">
        <v>1</v>
      </c>
      <c r="C12" s="181">
        <v>0.52766000000000002</v>
      </c>
      <c r="D12" s="181">
        <v>2.0200000000000001E-3</v>
      </c>
      <c r="E12" s="181">
        <v>1.6100000000000001E-3</v>
      </c>
      <c r="F12" s="181">
        <v>0.2883</v>
      </c>
      <c r="G12" s="181">
        <v>1.3129999999999999E-2</v>
      </c>
      <c r="H12" s="181">
        <v>8.4669999999999995E-2</v>
      </c>
      <c r="I12" s="181">
        <v>1.31E-3</v>
      </c>
      <c r="J12" s="181">
        <v>1.4149999999999999E-2</v>
      </c>
      <c r="K12" s="181">
        <v>4.0419999999999998E-2</v>
      </c>
      <c r="L12" s="200">
        <v>5.3600000000000002E-3</v>
      </c>
      <c r="M12" s="202">
        <v>2.137E-2</v>
      </c>
    </row>
    <row r="13" spans="1:13" s="30" customFormat="1" ht="12.75" customHeight="1">
      <c r="A13" s="731" t="s">
        <v>83</v>
      </c>
      <c r="B13" s="263">
        <v>15429.86</v>
      </c>
      <c r="C13" s="250">
        <v>6520.5050000000001</v>
      </c>
      <c r="D13" s="250">
        <v>448.197</v>
      </c>
      <c r="E13" s="250">
        <v>382.892</v>
      </c>
      <c r="F13" s="250">
        <v>4372.5590000000002</v>
      </c>
      <c r="G13" s="250">
        <v>149.82300000000001</v>
      </c>
      <c r="H13" s="250">
        <v>2098.8139999999999</v>
      </c>
      <c r="I13" s="250">
        <v>10.776999999999999</v>
      </c>
      <c r="J13" s="250">
        <v>24.087</v>
      </c>
      <c r="K13" s="250">
        <v>793.67100000000005</v>
      </c>
      <c r="L13" s="206">
        <v>107.261</v>
      </c>
      <c r="M13" s="207">
        <v>521.274</v>
      </c>
    </row>
    <row r="14" spans="1:13" s="31" customFormat="1" ht="12.75" customHeight="1">
      <c r="A14" s="731"/>
      <c r="B14" s="248">
        <v>1</v>
      </c>
      <c r="C14" s="181">
        <v>0.42259000000000002</v>
      </c>
      <c r="D14" s="181">
        <v>2.9049999999999999E-2</v>
      </c>
      <c r="E14" s="181">
        <v>2.4819999999999998E-2</v>
      </c>
      <c r="F14" s="181">
        <v>0.28338000000000002</v>
      </c>
      <c r="G14" s="181">
        <v>9.7099999999999999E-3</v>
      </c>
      <c r="H14" s="181">
        <v>0.13602</v>
      </c>
      <c r="I14" s="181">
        <v>6.9999999999999999E-4</v>
      </c>
      <c r="J14" s="181">
        <v>1.56E-3</v>
      </c>
      <c r="K14" s="181">
        <v>5.144E-2</v>
      </c>
      <c r="L14" s="200">
        <v>6.9499999999999996E-3</v>
      </c>
      <c r="M14" s="202">
        <v>3.3779999999999998E-2</v>
      </c>
    </row>
    <row r="15" spans="1:13" s="30" customFormat="1" ht="12.75" customHeight="1">
      <c r="A15" s="731" t="s">
        <v>84</v>
      </c>
      <c r="B15" s="263">
        <v>20842.59</v>
      </c>
      <c r="C15" s="250">
        <v>9124.9959999999992</v>
      </c>
      <c r="D15" s="250">
        <v>0</v>
      </c>
      <c r="E15" s="250">
        <v>0</v>
      </c>
      <c r="F15" s="250">
        <v>6361.9560000000001</v>
      </c>
      <c r="G15" s="250">
        <v>195.40299999999999</v>
      </c>
      <c r="H15" s="250">
        <v>2782.5610000000001</v>
      </c>
      <c r="I15" s="250">
        <v>19.065000000000001</v>
      </c>
      <c r="J15" s="250">
        <v>106.636</v>
      </c>
      <c r="K15" s="250">
        <v>626.98</v>
      </c>
      <c r="L15" s="206">
        <v>0</v>
      </c>
      <c r="M15" s="207">
        <v>1624.9929999999999</v>
      </c>
    </row>
    <row r="16" spans="1:13" s="31" customFormat="1" ht="12.75" customHeight="1">
      <c r="A16" s="731"/>
      <c r="B16" s="248">
        <v>1</v>
      </c>
      <c r="C16" s="181">
        <v>0.43780999999999998</v>
      </c>
      <c r="D16" s="181" t="s">
        <v>501</v>
      </c>
      <c r="E16" s="181" t="s">
        <v>501</v>
      </c>
      <c r="F16" s="181">
        <v>0.30524000000000001</v>
      </c>
      <c r="G16" s="181">
        <v>9.3799999999999994E-3</v>
      </c>
      <c r="H16" s="181">
        <v>0.13350000000000001</v>
      </c>
      <c r="I16" s="181">
        <v>9.1E-4</v>
      </c>
      <c r="J16" s="181">
        <v>5.1200000000000004E-3</v>
      </c>
      <c r="K16" s="181">
        <v>3.0079999999999999E-2</v>
      </c>
      <c r="L16" s="200" t="s">
        <v>501</v>
      </c>
      <c r="M16" s="202">
        <v>7.7969999999999998E-2</v>
      </c>
    </row>
    <row r="17" spans="1:13" s="30" customFormat="1" ht="12.75" customHeight="1">
      <c r="A17" s="731" t="s">
        <v>85</v>
      </c>
      <c r="B17" s="263">
        <v>99382.337</v>
      </c>
      <c r="C17" s="250">
        <v>49120.88</v>
      </c>
      <c r="D17" s="250">
        <v>664.84299999999996</v>
      </c>
      <c r="E17" s="250">
        <v>144.31</v>
      </c>
      <c r="F17" s="250">
        <v>25641.285</v>
      </c>
      <c r="G17" s="250">
        <v>1113.4590000000001</v>
      </c>
      <c r="H17" s="250">
        <v>10765.68</v>
      </c>
      <c r="I17" s="250">
        <v>167.88499999999999</v>
      </c>
      <c r="J17" s="250">
        <v>704.33799999999997</v>
      </c>
      <c r="K17" s="250">
        <v>3140.4850000000001</v>
      </c>
      <c r="L17" s="206">
        <v>2618.9490000000001</v>
      </c>
      <c r="M17" s="207">
        <v>5300.223</v>
      </c>
    </row>
    <row r="18" spans="1:13" s="31" customFormat="1" ht="12.75" customHeight="1">
      <c r="A18" s="731"/>
      <c r="B18" s="248">
        <v>1</v>
      </c>
      <c r="C18" s="181">
        <v>0.49425999999999998</v>
      </c>
      <c r="D18" s="181">
        <v>6.6899999999999998E-3</v>
      </c>
      <c r="E18" s="181">
        <v>1.4499999999999999E-3</v>
      </c>
      <c r="F18" s="181">
        <v>0.25801000000000002</v>
      </c>
      <c r="G18" s="181">
        <v>1.12E-2</v>
      </c>
      <c r="H18" s="181">
        <v>0.10833</v>
      </c>
      <c r="I18" s="181">
        <v>1.6900000000000001E-3</v>
      </c>
      <c r="J18" s="181">
        <v>7.0899999999999999E-3</v>
      </c>
      <c r="K18" s="181">
        <v>3.1600000000000003E-2</v>
      </c>
      <c r="L18" s="200">
        <v>2.6349999999999998E-2</v>
      </c>
      <c r="M18" s="202">
        <v>5.3330000000000002E-2</v>
      </c>
    </row>
    <row r="19" spans="1:13" s="30" customFormat="1" ht="12.75" customHeight="1">
      <c r="A19" s="731" t="s">
        <v>86</v>
      </c>
      <c r="B19" s="263">
        <v>10349.869000000001</v>
      </c>
      <c r="C19" s="250">
        <v>5447.759</v>
      </c>
      <c r="D19" s="250">
        <v>71.322000000000003</v>
      </c>
      <c r="E19" s="250">
        <v>0</v>
      </c>
      <c r="F19" s="250">
        <v>2372.6</v>
      </c>
      <c r="G19" s="250">
        <v>116.429</v>
      </c>
      <c r="H19" s="250">
        <v>1543.3989999999999</v>
      </c>
      <c r="I19" s="250">
        <v>19.533999999999999</v>
      </c>
      <c r="J19" s="250">
        <v>28.452999999999999</v>
      </c>
      <c r="K19" s="250">
        <v>353.97300000000001</v>
      </c>
      <c r="L19" s="206">
        <v>109.61799999999999</v>
      </c>
      <c r="M19" s="207">
        <v>286.78199999999998</v>
      </c>
    </row>
    <row r="20" spans="1:13" s="31" customFormat="1" ht="12.75" customHeight="1">
      <c r="A20" s="731"/>
      <c r="B20" s="248">
        <v>1</v>
      </c>
      <c r="C20" s="181">
        <v>0.52636000000000005</v>
      </c>
      <c r="D20" s="181">
        <v>6.8900000000000003E-3</v>
      </c>
      <c r="E20" s="181" t="s">
        <v>501</v>
      </c>
      <c r="F20" s="181">
        <v>0.22924</v>
      </c>
      <c r="G20" s="181">
        <v>1.125E-2</v>
      </c>
      <c r="H20" s="181">
        <v>0.14912</v>
      </c>
      <c r="I20" s="181">
        <v>1.89E-3</v>
      </c>
      <c r="J20" s="181">
        <v>2.7499999999999998E-3</v>
      </c>
      <c r="K20" s="181">
        <v>3.4200000000000001E-2</v>
      </c>
      <c r="L20" s="200">
        <v>1.059E-2</v>
      </c>
      <c r="M20" s="202">
        <v>2.7709999999999999E-2</v>
      </c>
    </row>
    <row r="21" spans="1:13" s="30" customFormat="1" ht="12.75" customHeight="1">
      <c r="A21" s="731" t="s">
        <v>87</v>
      </c>
      <c r="B21" s="263">
        <v>211178.954</v>
      </c>
      <c r="C21" s="250">
        <v>111896.014</v>
      </c>
      <c r="D21" s="250">
        <v>4865.5439999999999</v>
      </c>
      <c r="E21" s="250">
        <v>368.35</v>
      </c>
      <c r="F21" s="250">
        <v>37995.572</v>
      </c>
      <c r="G21" s="250">
        <v>2643.2240000000002</v>
      </c>
      <c r="H21" s="250">
        <v>18875.437000000002</v>
      </c>
      <c r="I21" s="250">
        <v>537.57799999999997</v>
      </c>
      <c r="J21" s="250">
        <v>2365.8470000000002</v>
      </c>
      <c r="K21" s="250">
        <v>8160.9409999999998</v>
      </c>
      <c r="L21" s="206">
        <v>7649.74</v>
      </c>
      <c r="M21" s="207">
        <v>15820.707</v>
      </c>
    </row>
    <row r="22" spans="1:13" s="31" customFormat="1" ht="12.75" customHeight="1">
      <c r="A22" s="731"/>
      <c r="B22" s="248">
        <v>1</v>
      </c>
      <c r="C22" s="181">
        <v>0.52986</v>
      </c>
      <c r="D22" s="181">
        <v>2.3040000000000001E-2</v>
      </c>
      <c r="E22" s="181">
        <v>1.74E-3</v>
      </c>
      <c r="F22" s="181">
        <v>0.17992</v>
      </c>
      <c r="G22" s="181">
        <v>1.252E-2</v>
      </c>
      <c r="H22" s="181">
        <v>8.9380000000000001E-2</v>
      </c>
      <c r="I22" s="181">
        <v>2.5500000000000002E-3</v>
      </c>
      <c r="J22" s="181">
        <v>1.12E-2</v>
      </c>
      <c r="K22" s="181">
        <v>3.8640000000000001E-2</v>
      </c>
      <c r="L22" s="200">
        <v>3.6220000000000002E-2</v>
      </c>
      <c r="M22" s="202">
        <v>7.492E-2</v>
      </c>
    </row>
    <row r="23" spans="1:13" s="30" customFormat="1" ht="12.75" customHeight="1">
      <c r="A23" s="731" t="s">
        <v>88</v>
      </c>
      <c r="B23" s="263">
        <v>261305.014</v>
      </c>
      <c r="C23" s="250">
        <v>134627.34400000001</v>
      </c>
      <c r="D23" s="250">
        <v>3695.6709999999998</v>
      </c>
      <c r="E23" s="250">
        <v>519.02499999999998</v>
      </c>
      <c r="F23" s="250">
        <v>58470.120999999999</v>
      </c>
      <c r="G23" s="250">
        <v>3087.7190000000001</v>
      </c>
      <c r="H23" s="250">
        <v>26806.75</v>
      </c>
      <c r="I23" s="250">
        <v>267.67599999999999</v>
      </c>
      <c r="J23" s="250">
        <v>1701.818</v>
      </c>
      <c r="K23" s="250">
        <v>11009.450999999999</v>
      </c>
      <c r="L23" s="206">
        <v>3453.808</v>
      </c>
      <c r="M23" s="207">
        <v>17665.631000000001</v>
      </c>
    </row>
    <row r="24" spans="1:13" s="31" customFormat="1" ht="12.75" customHeight="1">
      <c r="A24" s="731"/>
      <c r="B24" s="248">
        <v>1</v>
      </c>
      <c r="C24" s="181">
        <v>0.51520999999999995</v>
      </c>
      <c r="D24" s="181">
        <v>1.414E-2</v>
      </c>
      <c r="E24" s="181">
        <v>1.99E-3</v>
      </c>
      <c r="F24" s="181">
        <v>0.22375999999999999</v>
      </c>
      <c r="G24" s="181">
        <v>1.1820000000000001E-2</v>
      </c>
      <c r="H24" s="181">
        <v>0.10259</v>
      </c>
      <c r="I24" s="181">
        <v>1.0200000000000001E-3</v>
      </c>
      <c r="J24" s="181">
        <v>6.5100000000000002E-3</v>
      </c>
      <c r="K24" s="181">
        <v>4.2130000000000001E-2</v>
      </c>
      <c r="L24" s="200">
        <v>1.3220000000000001E-2</v>
      </c>
      <c r="M24" s="202">
        <v>6.7610000000000003E-2</v>
      </c>
    </row>
    <row r="25" spans="1:13" s="30" customFormat="1" ht="12.75" customHeight="1">
      <c r="A25" s="731" t="s">
        <v>89</v>
      </c>
      <c r="B25" s="263">
        <v>45285.637999999999</v>
      </c>
      <c r="C25" s="250">
        <v>19611.399000000001</v>
      </c>
      <c r="D25" s="250">
        <v>533.23199999999997</v>
      </c>
      <c r="E25" s="250">
        <v>629.96600000000001</v>
      </c>
      <c r="F25" s="250">
        <v>15829.662</v>
      </c>
      <c r="G25" s="250">
        <v>872.22799999999995</v>
      </c>
      <c r="H25" s="250">
        <v>3692.2660000000001</v>
      </c>
      <c r="I25" s="250">
        <v>67.216999999999999</v>
      </c>
      <c r="J25" s="250">
        <v>499.745</v>
      </c>
      <c r="K25" s="250">
        <v>1352.6969999999999</v>
      </c>
      <c r="L25" s="206">
        <v>528.24599999999998</v>
      </c>
      <c r="M25" s="207">
        <v>1668.98</v>
      </c>
    </row>
    <row r="26" spans="1:13" s="31" customFormat="1" ht="12.75" customHeight="1">
      <c r="A26" s="731"/>
      <c r="B26" s="248">
        <v>1</v>
      </c>
      <c r="C26" s="181">
        <v>0.43306</v>
      </c>
      <c r="D26" s="181">
        <v>1.1769999999999999E-2</v>
      </c>
      <c r="E26" s="181">
        <v>1.391E-2</v>
      </c>
      <c r="F26" s="181">
        <v>0.34955000000000003</v>
      </c>
      <c r="G26" s="181">
        <v>1.9259999999999999E-2</v>
      </c>
      <c r="H26" s="181">
        <v>8.1530000000000005E-2</v>
      </c>
      <c r="I26" s="181">
        <v>1.48E-3</v>
      </c>
      <c r="J26" s="181">
        <v>1.1039999999999999E-2</v>
      </c>
      <c r="K26" s="181">
        <v>2.9870000000000001E-2</v>
      </c>
      <c r="L26" s="200">
        <v>1.166E-2</v>
      </c>
      <c r="M26" s="202">
        <v>3.6850000000000001E-2</v>
      </c>
    </row>
    <row r="27" spans="1:13" s="30" customFormat="1" ht="12.75" customHeight="1">
      <c r="A27" s="731" t="s">
        <v>90</v>
      </c>
      <c r="B27" s="263">
        <v>11189.615</v>
      </c>
      <c r="C27" s="250">
        <v>4491.83</v>
      </c>
      <c r="D27" s="250">
        <v>802.93600000000004</v>
      </c>
      <c r="E27" s="250">
        <v>1002.627</v>
      </c>
      <c r="F27" s="250">
        <v>2493.1370000000002</v>
      </c>
      <c r="G27" s="250">
        <v>375.25799999999998</v>
      </c>
      <c r="H27" s="250">
        <v>984.58500000000004</v>
      </c>
      <c r="I27" s="250">
        <v>1.95</v>
      </c>
      <c r="J27" s="250">
        <v>90.203999999999994</v>
      </c>
      <c r="K27" s="250">
        <v>327.82</v>
      </c>
      <c r="L27" s="206">
        <v>11.836</v>
      </c>
      <c r="M27" s="207">
        <v>607.43200000000002</v>
      </c>
    </row>
    <row r="28" spans="1:13" s="31" customFormat="1" ht="12.75" customHeight="1">
      <c r="A28" s="731"/>
      <c r="B28" s="248">
        <v>1</v>
      </c>
      <c r="C28" s="181">
        <v>0.40143000000000001</v>
      </c>
      <c r="D28" s="181">
        <v>7.1760000000000004E-2</v>
      </c>
      <c r="E28" s="181">
        <v>8.9599999999999999E-2</v>
      </c>
      <c r="F28" s="181">
        <v>0.22281000000000001</v>
      </c>
      <c r="G28" s="181">
        <v>3.354E-2</v>
      </c>
      <c r="H28" s="181">
        <v>8.7989999999999999E-2</v>
      </c>
      <c r="I28" s="181">
        <v>1.7000000000000001E-4</v>
      </c>
      <c r="J28" s="181">
        <v>8.0599999999999995E-3</v>
      </c>
      <c r="K28" s="181">
        <v>2.93E-2</v>
      </c>
      <c r="L28" s="200">
        <v>1.06E-3</v>
      </c>
      <c r="M28" s="202">
        <v>5.4289999999999998E-2</v>
      </c>
    </row>
    <row r="29" spans="1:13" s="30" customFormat="1" ht="12.75" customHeight="1">
      <c r="A29" s="731" t="s">
        <v>91</v>
      </c>
      <c r="B29" s="263">
        <v>30321.195</v>
      </c>
      <c r="C29" s="250">
        <v>14327.134</v>
      </c>
      <c r="D29" s="250">
        <v>359.02600000000001</v>
      </c>
      <c r="E29" s="250">
        <v>4.8499999999999996</v>
      </c>
      <c r="F29" s="250">
        <v>7157.665</v>
      </c>
      <c r="G29" s="250">
        <v>488.58100000000002</v>
      </c>
      <c r="H29" s="250">
        <v>4400.973</v>
      </c>
      <c r="I29" s="250">
        <v>38.252000000000002</v>
      </c>
      <c r="J29" s="250">
        <v>267.36599999999999</v>
      </c>
      <c r="K29" s="250">
        <v>1101.172</v>
      </c>
      <c r="L29" s="206">
        <v>364.625</v>
      </c>
      <c r="M29" s="207">
        <v>1811.5509999999999</v>
      </c>
    </row>
    <row r="30" spans="1:13" s="31" customFormat="1" ht="12.75" customHeight="1">
      <c r="A30" s="731"/>
      <c r="B30" s="248">
        <v>1</v>
      </c>
      <c r="C30" s="181">
        <v>0.47250999999999999</v>
      </c>
      <c r="D30" s="181">
        <v>1.184E-2</v>
      </c>
      <c r="E30" s="181">
        <v>1.6000000000000001E-4</v>
      </c>
      <c r="F30" s="181">
        <v>0.23605999999999999</v>
      </c>
      <c r="G30" s="181">
        <v>1.6109999999999999E-2</v>
      </c>
      <c r="H30" s="181">
        <v>0.14515</v>
      </c>
      <c r="I30" s="181">
        <v>1.2600000000000001E-3</v>
      </c>
      <c r="J30" s="181">
        <v>8.8199999999999997E-3</v>
      </c>
      <c r="K30" s="181">
        <v>3.6319999999999998E-2</v>
      </c>
      <c r="L30" s="200">
        <v>1.2030000000000001E-2</v>
      </c>
      <c r="M30" s="202">
        <v>5.9749999999999998E-2</v>
      </c>
    </row>
    <row r="31" spans="1:13" s="30" customFormat="1" ht="12.75" customHeight="1">
      <c r="A31" s="731" t="s">
        <v>92</v>
      </c>
      <c r="B31" s="263">
        <v>13627.611999999999</v>
      </c>
      <c r="C31" s="250">
        <v>7421.6369999999997</v>
      </c>
      <c r="D31" s="250">
        <v>133.32</v>
      </c>
      <c r="E31" s="250">
        <v>8.4749999999999996</v>
      </c>
      <c r="F31" s="250">
        <v>3010.364</v>
      </c>
      <c r="G31" s="250">
        <v>167.929</v>
      </c>
      <c r="H31" s="250">
        <v>1435.3030000000001</v>
      </c>
      <c r="I31" s="250">
        <v>9.1479999999999997</v>
      </c>
      <c r="J31" s="250">
        <v>158.11199999999999</v>
      </c>
      <c r="K31" s="250">
        <v>341.73099999999999</v>
      </c>
      <c r="L31" s="206">
        <v>125.378</v>
      </c>
      <c r="M31" s="207">
        <v>816.21500000000003</v>
      </c>
    </row>
    <row r="32" spans="1:13" s="31" customFormat="1" ht="12.75" customHeight="1">
      <c r="A32" s="731"/>
      <c r="B32" s="248">
        <v>1</v>
      </c>
      <c r="C32" s="181">
        <v>0.54459999999999997</v>
      </c>
      <c r="D32" s="181">
        <v>9.7800000000000005E-3</v>
      </c>
      <c r="E32" s="181">
        <v>6.2E-4</v>
      </c>
      <c r="F32" s="181">
        <v>0.22090000000000001</v>
      </c>
      <c r="G32" s="181">
        <v>1.2319999999999999E-2</v>
      </c>
      <c r="H32" s="181">
        <v>0.10532</v>
      </c>
      <c r="I32" s="181">
        <v>6.7000000000000002E-4</v>
      </c>
      <c r="J32" s="181">
        <v>1.1599999999999999E-2</v>
      </c>
      <c r="K32" s="181">
        <v>2.5080000000000002E-2</v>
      </c>
      <c r="L32" s="200">
        <v>9.1999999999999998E-3</v>
      </c>
      <c r="M32" s="202">
        <v>5.9889999999999999E-2</v>
      </c>
    </row>
    <row r="33" spans="1:13" s="30" customFormat="1" ht="12.75" customHeight="1">
      <c r="A33" s="731" t="s">
        <v>93</v>
      </c>
      <c r="B33" s="263">
        <v>45411.8</v>
      </c>
      <c r="C33" s="250">
        <v>19180.374</v>
      </c>
      <c r="D33" s="250">
        <v>1151.4939999999999</v>
      </c>
      <c r="E33" s="250">
        <v>490.12</v>
      </c>
      <c r="F33" s="250">
        <v>11684.063</v>
      </c>
      <c r="G33" s="250">
        <v>985.83100000000002</v>
      </c>
      <c r="H33" s="250">
        <v>5685.7529999999997</v>
      </c>
      <c r="I33" s="250">
        <v>60.151000000000003</v>
      </c>
      <c r="J33" s="250">
        <v>549.98</v>
      </c>
      <c r="K33" s="250">
        <v>1410.365</v>
      </c>
      <c r="L33" s="206">
        <v>834.26400000000001</v>
      </c>
      <c r="M33" s="207">
        <v>3379.4050000000002</v>
      </c>
    </row>
    <row r="34" spans="1:13" s="31" customFormat="1" ht="12.75" customHeight="1">
      <c r="A34" s="731"/>
      <c r="B34" s="248">
        <v>1</v>
      </c>
      <c r="C34" s="181">
        <v>0.42237000000000002</v>
      </c>
      <c r="D34" s="181">
        <v>2.5360000000000001E-2</v>
      </c>
      <c r="E34" s="181">
        <v>1.0789999999999999E-2</v>
      </c>
      <c r="F34" s="181">
        <v>0.25729000000000002</v>
      </c>
      <c r="G34" s="181">
        <v>2.171E-2</v>
      </c>
      <c r="H34" s="181">
        <v>0.12520000000000001</v>
      </c>
      <c r="I34" s="181">
        <v>1.32E-3</v>
      </c>
      <c r="J34" s="181">
        <v>1.2109999999999999E-2</v>
      </c>
      <c r="K34" s="181">
        <v>3.1060000000000001E-2</v>
      </c>
      <c r="L34" s="200">
        <v>1.8370000000000001E-2</v>
      </c>
      <c r="M34" s="202">
        <v>7.442E-2</v>
      </c>
    </row>
    <row r="35" spans="1:13" s="30" customFormat="1" ht="12.75" customHeight="1">
      <c r="A35" s="748" t="s">
        <v>94</v>
      </c>
      <c r="B35" s="263">
        <v>20548.969000000001</v>
      </c>
      <c r="C35" s="250">
        <v>9727.9809999999998</v>
      </c>
      <c r="D35" s="250">
        <v>185.828</v>
      </c>
      <c r="E35" s="250">
        <v>96.474000000000004</v>
      </c>
      <c r="F35" s="250">
        <v>5458.973</v>
      </c>
      <c r="G35" s="250">
        <v>200.14</v>
      </c>
      <c r="H35" s="250">
        <v>1956.6559999999999</v>
      </c>
      <c r="I35" s="250">
        <v>87.885000000000005</v>
      </c>
      <c r="J35" s="250">
        <v>352.90699999999998</v>
      </c>
      <c r="K35" s="250">
        <v>863.89800000000002</v>
      </c>
      <c r="L35" s="206">
        <v>211.53399999999999</v>
      </c>
      <c r="M35" s="207">
        <v>1406.693</v>
      </c>
    </row>
    <row r="36" spans="1:13" s="31" customFormat="1" ht="12.75" customHeight="1">
      <c r="A36" s="733"/>
      <c r="B36" s="251">
        <v>1</v>
      </c>
      <c r="C36" s="188">
        <v>0.47339999999999999</v>
      </c>
      <c r="D36" s="188">
        <v>9.0399999999999994E-3</v>
      </c>
      <c r="E36" s="188">
        <v>4.6899999999999997E-3</v>
      </c>
      <c r="F36" s="188">
        <v>0.26566000000000001</v>
      </c>
      <c r="G36" s="188">
        <v>9.7400000000000004E-3</v>
      </c>
      <c r="H36" s="188">
        <v>9.5219999999999999E-2</v>
      </c>
      <c r="I36" s="188">
        <v>4.28E-3</v>
      </c>
      <c r="J36" s="188">
        <v>1.7170000000000001E-2</v>
      </c>
      <c r="K36" s="188">
        <v>4.2040000000000001E-2</v>
      </c>
      <c r="L36" s="221">
        <v>1.0290000000000001E-2</v>
      </c>
      <c r="M36" s="223">
        <v>6.8459999999999993E-2</v>
      </c>
    </row>
    <row r="37" spans="1:13" s="30" customFormat="1" ht="12.75" customHeight="1">
      <c r="A37" s="784" t="s">
        <v>109</v>
      </c>
      <c r="B37" s="246">
        <v>1249886.2239999999</v>
      </c>
      <c r="C37" s="230">
        <v>579834.51399999997</v>
      </c>
      <c r="D37" s="230">
        <v>21575.205000000002</v>
      </c>
      <c r="E37" s="230">
        <v>7619.87</v>
      </c>
      <c r="F37" s="230">
        <v>320260.13299999997</v>
      </c>
      <c r="G37" s="230">
        <v>20888.476999999999</v>
      </c>
      <c r="H37" s="230">
        <v>135301.57199999999</v>
      </c>
      <c r="I37" s="230">
        <v>2010.866</v>
      </c>
      <c r="J37" s="230">
        <v>15756.895</v>
      </c>
      <c r="K37" s="230">
        <v>48396.26</v>
      </c>
      <c r="L37" s="261">
        <v>18194.449000000001</v>
      </c>
      <c r="M37" s="265">
        <v>80047.982999999993</v>
      </c>
    </row>
    <row r="38" spans="1:13" s="31" customFormat="1" ht="12.75" customHeight="1" thickBot="1">
      <c r="A38" s="785"/>
      <c r="B38" s="496">
        <v>1</v>
      </c>
      <c r="C38" s="430">
        <v>0.46390999999999999</v>
      </c>
      <c r="D38" s="430">
        <v>1.7260000000000001E-2</v>
      </c>
      <c r="E38" s="430">
        <v>6.1000000000000004E-3</v>
      </c>
      <c r="F38" s="430">
        <v>0.25623000000000001</v>
      </c>
      <c r="G38" s="430">
        <v>1.6709999999999999E-2</v>
      </c>
      <c r="H38" s="430">
        <v>0.10825</v>
      </c>
      <c r="I38" s="430">
        <v>1.6100000000000001E-3</v>
      </c>
      <c r="J38" s="430">
        <v>1.261E-2</v>
      </c>
      <c r="K38" s="430">
        <v>3.8719999999999997E-2</v>
      </c>
      <c r="L38" s="161">
        <v>1.456E-2</v>
      </c>
      <c r="M38" s="162">
        <v>6.404E-2</v>
      </c>
    </row>
    <row r="39" spans="1:13" s="500" customFormat="1"/>
    <row r="40" spans="1:13" s="500" customFormat="1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D40" s="1165"/>
      <c r="E40" s="1166"/>
      <c r="F40" s="1165"/>
      <c r="G40" s="1165"/>
    </row>
    <row r="41" spans="1:13" s="500" customFormat="1"/>
    <row r="42" spans="1:13" s="500" customFormat="1">
      <c r="A42" s="1158" t="s">
        <v>518</v>
      </c>
      <c r="B42" s="1159"/>
      <c r="C42" s="1159"/>
      <c r="D42" s="1159"/>
      <c r="E42" s="1159"/>
      <c r="F42" s="1159"/>
    </row>
    <row r="43" spans="1:13" s="500" customFormat="1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</row>
    <row r="44" spans="1:13" s="500" customFormat="1">
      <c r="A44" s="1160"/>
      <c r="B44" s="1159"/>
      <c r="C44" s="1159"/>
      <c r="D44" s="1159"/>
      <c r="E44" s="1159"/>
      <c r="F44" s="1159"/>
    </row>
    <row r="45" spans="1:13" s="500" customFormat="1">
      <c r="A45" s="1161" t="s">
        <v>520</v>
      </c>
      <c r="B45" s="1159"/>
      <c r="C45" s="1159"/>
      <c r="D45" s="1159"/>
      <c r="E45" s="1159"/>
      <c r="F45" s="1159"/>
    </row>
  </sheetData>
  <mergeCells count="23">
    <mergeCell ref="F43:H43"/>
    <mergeCell ref="A7:A8"/>
    <mergeCell ref="A9:A10"/>
    <mergeCell ref="A11:A12"/>
    <mergeCell ref="A1:M1"/>
    <mergeCell ref="A2:A4"/>
    <mergeCell ref="B2:B4"/>
    <mergeCell ref="C2:M2"/>
    <mergeCell ref="C3:M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5:IV5">
    <cfRule type="cellIs" dxfId="904" priority="48" stopIfTrue="1" operator="equal">
      <formula>0</formula>
    </cfRule>
  </conditionalFormatting>
  <conditionalFormatting sqref="A6:IV6">
    <cfRule type="cellIs" dxfId="903" priority="46" stopIfTrue="1" operator="equal">
      <formula>1</formula>
    </cfRule>
    <cfRule type="cellIs" dxfId="902" priority="47" stopIfTrue="1" operator="lessThan">
      <formula>0.0005</formula>
    </cfRule>
  </conditionalFormatting>
  <conditionalFormatting sqref="A8:IV8">
    <cfRule type="cellIs" dxfId="901" priority="49" stopIfTrue="1" operator="equal">
      <formula>1</formula>
    </cfRule>
    <cfRule type="cellIs" dxfId="900" priority="50" stopIfTrue="1" operator="lessThan">
      <formula>0.0005</formula>
    </cfRule>
  </conditionalFormatting>
  <conditionalFormatting sqref="A9:IV9">
    <cfRule type="cellIs" dxfId="899" priority="45" stopIfTrue="1" operator="equal">
      <formula>0</formula>
    </cfRule>
  </conditionalFormatting>
  <conditionalFormatting sqref="A10:IV10">
    <cfRule type="cellIs" dxfId="898" priority="43" stopIfTrue="1" operator="equal">
      <formula>1</formula>
    </cfRule>
    <cfRule type="cellIs" dxfId="897" priority="44" stopIfTrue="1" operator="lessThan">
      <formula>0.0005</formula>
    </cfRule>
  </conditionalFormatting>
  <conditionalFormatting sqref="A11:IV11">
    <cfRule type="cellIs" dxfId="896" priority="42" stopIfTrue="1" operator="equal">
      <formula>0</formula>
    </cfRule>
  </conditionalFormatting>
  <conditionalFormatting sqref="A12:IV12">
    <cfRule type="cellIs" dxfId="895" priority="40" stopIfTrue="1" operator="equal">
      <formula>1</formula>
    </cfRule>
    <cfRule type="cellIs" dxfId="894" priority="41" stopIfTrue="1" operator="lessThan">
      <formula>0.0005</formula>
    </cfRule>
  </conditionalFormatting>
  <conditionalFormatting sqref="A13:IV13">
    <cfRule type="cellIs" dxfId="893" priority="39" stopIfTrue="1" operator="equal">
      <formula>0</formula>
    </cfRule>
  </conditionalFormatting>
  <conditionalFormatting sqref="A14:IV14">
    <cfRule type="cellIs" dxfId="892" priority="37" stopIfTrue="1" operator="equal">
      <formula>1</formula>
    </cfRule>
    <cfRule type="cellIs" dxfId="891" priority="38" stopIfTrue="1" operator="lessThan">
      <formula>0.0005</formula>
    </cfRule>
  </conditionalFormatting>
  <conditionalFormatting sqref="A15:IV15">
    <cfRule type="cellIs" dxfId="890" priority="36" stopIfTrue="1" operator="equal">
      <formula>0</formula>
    </cfRule>
  </conditionalFormatting>
  <conditionalFormatting sqref="A16:IV16">
    <cfRule type="cellIs" dxfId="889" priority="34" stopIfTrue="1" operator="equal">
      <formula>1</formula>
    </cfRule>
    <cfRule type="cellIs" dxfId="888" priority="35" stopIfTrue="1" operator="lessThan">
      <formula>0.0005</formula>
    </cfRule>
  </conditionalFormatting>
  <conditionalFormatting sqref="A17:IV17">
    <cfRule type="cellIs" dxfId="887" priority="33" stopIfTrue="1" operator="equal">
      <formula>0</formula>
    </cfRule>
  </conditionalFormatting>
  <conditionalFormatting sqref="A18:IV18">
    <cfRule type="cellIs" dxfId="886" priority="31" stopIfTrue="1" operator="equal">
      <formula>1</formula>
    </cfRule>
    <cfRule type="cellIs" dxfId="885" priority="32" stopIfTrue="1" operator="lessThan">
      <formula>0.0005</formula>
    </cfRule>
  </conditionalFormatting>
  <conditionalFormatting sqref="A19:IV19">
    <cfRule type="cellIs" dxfId="884" priority="30" stopIfTrue="1" operator="equal">
      <formula>0</formula>
    </cfRule>
  </conditionalFormatting>
  <conditionalFormatting sqref="A20:IV20">
    <cfRule type="cellIs" dxfId="883" priority="28" stopIfTrue="1" operator="equal">
      <formula>1</formula>
    </cfRule>
    <cfRule type="cellIs" dxfId="882" priority="29" stopIfTrue="1" operator="lessThan">
      <formula>0.0005</formula>
    </cfRule>
  </conditionalFormatting>
  <conditionalFormatting sqref="A21:IV21">
    <cfRule type="cellIs" dxfId="881" priority="27" stopIfTrue="1" operator="equal">
      <formula>0</formula>
    </cfRule>
  </conditionalFormatting>
  <conditionalFormatting sqref="A22:IV22">
    <cfRule type="cellIs" dxfId="880" priority="25" stopIfTrue="1" operator="equal">
      <formula>1</formula>
    </cfRule>
    <cfRule type="cellIs" dxfId="879" priority="26" stopIfTrue="1" operator="lessThan">
      <formula>0.0005</formula>
    </cfRule>
  </conditionalFormatting>
  <conditionalFormatting sqref="A23:IV23">
    <cfRule type="cellIs" dxfId="878" priority="24" stopIfTrue="1" operator="equal">
      <formula>0</formula>
    </cfRule>
  </conditionalFormatting>
  <conditionalFormatting sqref="A24:IV24">
    <cfRule type="cellIs" dxfId="877" priority="22" stopIfTrue="1" operator="equal">
      <formula>1</formula>
    </cfRule>
    <cfRule type="cellIs" dxfId="876" priority="23" stopIfTrue="1" operator="lessThan">
      <formula>0.0005</formula>
    </cfRule>
  </conditionalFormatting>
  <conditionalFormatting sqref="A25:IV25">
    <cfRule type="cellIs" dxfId="875" priority="21" stopIfTrue="1" operator="equal">
      <formula>0</formula>
    </cfRule>
  </conditionalFormatting>
  <conditionalFormatting sqref="A26:IV26">
    <cfRule type="cellIs" dxfId="874" priority="19" stopIfTrue="1" operator="equal">
      <formula>1</formula>
    </cfRule>
    <cfRule type="cellIs" dxfId="873" priority="20" stopIfTrue="1" operator="lessThan">
      <formula>0.0005</formula>
    </cfRule>
  </conditionalFormatting>
  <conditionalFormatting sqref="A27:IV27">
    <cfRule type="cellIs" dxfId="872" priority="18" stopIfTrue="1" operator="equal">
      <formula>0</formula>
    </cfRule>
  </conditionalFormatting>
  <conditionalFormatting sqref="A28:IV28">
    <cfRule type="cellIs" dxfId="871" priority="16" stopIfTrue="1" operator="equal">
      <formula>1</formula>
    </cfRule>
    <cfRule type="cellIs" dxfId="870" priority="17" stopIfTrue="1" operator="lessThan">
      <formula>0.0005</formula>
    </cfRule>
  </conditionalFormatting>
  <conditionalFormatting sqref="A29:IV29">
    <cfRule type="cellIs" dxfId="869" priority="15" stopIfTrue="1" operator="equal">
      <formula>0</formula>
    </cfRule>
  </conditionalFormatting>
  <conditionalFormatting sqref="A30:IV30">
    <cfRule type="cellIs" dxfId="868" priority="13" stopIfTrue="1" operator="equal">
      <formula>1</formula>
    </cfRule>
    <cfRule type="cellIs" dxfId="867" priority="14" stopIfTrue="1" operator="lessThan">
      <formula>0.0005</formula>
    </cfRule>
  </conditionalFormatting>
  <conditionalFormatting sqref="A31:IV31">
    <cfRule type="cellIs" dxfId="866" priority="12" stopIfTrue="1" operator="equal">
      <formula>0</formula>
    </cfRule>
  </conditionalFormatting>
  <conditionalFormatting sqref="A32:IV32">
    <cfRule type="cellIs" dxfId="865" priority="10" stopIfTrue="1" operator="equal">
      <formula>1</formula>
    </cfRule>
    <cfRule type="cellIs" dxfId="864" priority="11" stopIfTrue="1" operator="lessThan">
      <formula>0.0005</formula>
    </cfRule>
  </conditionalFormatting>
  <conditionalFormatting sqref="A33:IV33">
    <cfRule type="cellIs" dxfId="863" priority="9" stopIfTrue="1" operator="equal">
      <formula>0</formula>
    </cfRule>
  </conditionalFormatting>
  <conditionalFormatting sqref="A34:IV34">
    <cfRule type="cellIs" dxfId="862" priority="7" stopIfTrue="1" operator="equal">
      <formula>1</formula>
    </cfRule>
    <cfRule type="cellIs" dxfId="861" priority="8" stopIfTrue="1" operator="lessThan">
      <formula>0.0005</formula>
    </cfRule>
  </conditionalFormatting>
  <conditionalFormatting sqref="A35:IV35">
    <cfRule type="cellIs" dxfId="860" priority="6" stopIfTrue="1" operator="equal">
      <formula>0</formula>
    </cfRule>
  </conditionalFormatting>
  <conditionalFormatting sqref="A36:IV36">
    <cfRule type="cellIs" dxfId="859" priority="4" stopIfTrue="1" operator="equal">
      <formula>1</formula>
    </cfRule>
    <cfRule type="cellIs" dxfId="858" priority="5" stopIfTrue="1" operator="lessThan">
      <formula>0.0005</formula>
    </cfRule>
  </conditionalFormatting>
  <conditionalFormatting sqref="A37:IV37">
    <cfRule type="cellIs" dxfId="857" priority="3" stopIfTrue="1" operator="equal">
      <formula>0</formula>
    </cfRule>
  </conditionalFormatting>
  <conditionalFormatting sqref="A38:IV38">
    <cfRule type="cellIs" dxfId="856" priority="1" stopIfTrue="1" operator="equal">
      <formula>1</formula>
    </cfRule>
    <cfRule type="cellIs" dxfId="855" priority="2" stopIfTrue="1" operator="lessThan">
      <formula>0.0005</formula>
    </cfRule>
  </conditionalFormatting>
  <conditionalFormatting sqref="B7:IV7">
    <cfRule type="cellIs" dxfId="854" priority="54" stopIfTrue="1" operator="equal">
      <formula>0</formula>
    </cfRule>
  </conditionalFormatting>
  <hyperlinks>
    <hyperlink ref="F43" r:id="rId1" xr:uid="{CC4DDFF7-C398-4D28-A2F3-A4448DA5D0AC}"/>
    <hyperlink ref="F43:H43" r:id="rId2" display="http://dx.doi.org/10.4232/1.14582 " xr:uid="{7729D4A0-D40F-4EA7-B808-0B369E2CF0A4}"/>
    <hyperlink ref="A45" r:id="rId3" display="Publikation und Tabellen stehen unter der Lizenz CC BY-SA DEED 4.0." xr:uid="{71B87679-45E2-47C0-8975-FA94DE714649}"/>
  </hyperlinks>
  <pageMargins left="0.78740157480314965" right="0.78740157480314965" top="0.98425196850393704" bottom="0.98425196850393704" header="0.51181102362204722" footer="0.51181102362204722"/>
  <pageSetup paperSize="9" scale="46" orientation="portrait" r:id="rId4"/>
  <headerFooter scaleWithDoc="0" alignWithMargins="0"/>
  <legacyDrawingHF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D37D-5D73-4F0C-8CCB-76C01C207CA0}"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/>
  <cols>
    <col min="1" max="1" width="16.5703125" style="24" customWidth="1"/>
    <col min="2" max="4" width="18.7109375" style="24" customWidth="1"/>
    <col min="5" max="5" width="12.7109375" style="500" customWidth="1"/>
    <col min="6" max="16384" width="11.42578125" style="24"/>
  </cols>
  <sheetData>
    <row r="1" spans="1:13" ht="39.950000000000003" customHeight="1" thickBot="1">
      <c r="A1" s="793" t="str">
        <f>"Tabelle 6: Entgeltermäßigungen nach Ländern " &amp;Hilfswerte!B1</f>
        <v>Tabelle 6: Entgeltermäßigungen nach Ländern 2020</v>
      </c>
      <c r="B1" s="793"/>
      <c r="C1" s="793"/>
      <c r="D1" s="793"/>
      <c r="E1" s="793"/>
      <c r="F1" s="57"/>
      <c r="G1" s="57"/>
      <c r="H1" s="57"/>
      <c r="I1" s="57"/>
      <c r="J1" s="57"/>
      <c r="K1" s="57"/>
      <c r="L1" s="57"/>
      <c r="M1" s="57"/>
    </row>
    <row r="2" spans="1:13" ht="48" customHeight="1">
      <c r="A2" s="58" t="s">
        <v>14</v>
      </c>
      <c r="B2" s="59" t="s">
        <v>390</v>
      </c>
      <c r="C2" s="59" t="s">
        <v>429</v>
      </c>
      <c r="D2" s="60" t="s">
        <v>78</v>
      </c>
    </row>
    <row r="3" spans="1:13" ht="17.25" customHeight="1">
      <c r="A3" s="747" t="s">
        <v>79</v>
      </c>
      <c r="B3" s="266">
        <v>40073</v>
      </c>
      <c r="C3" s="266">
        <v>109260</v>
      </c>
      <c r="D3" s="267">
        <v>149333</v>
      </c>
    </row>
    <row r="4" spans="1:13" ht="17.25" customHeight="1">
      <c r="A4" s="731"/>
      <c r="B4" s="268">
        <v>0.26834999999999998</v>
      </c>
      <c r="C4" s="268">
        <v>0.73165000000000002</v>
      </c>
      <c r="D4" s="269">
        <v>1</v>
      </c>
    </row>
    <row r="5" spans="1:13" ht="17.25" customHeight="1">
      <c r="A5" s="731" t="s">
        <v>80</v>
      </c>
      <c r="B5" s="131">
        <v>48319</v>
      </c>
      <c r="C5" s="131">
        <v>19854</v>
      </c>
      <c r="D5" s="270">
        <v>68173</v>
      </c>
    </row>
    <row r="6" spans="1:13" ht="17.25" customHeight="1">
      <c r="A6" s="731"/>
      <c r="B6" s="268">
        <v>0.70877000000000001</v>
      </c>
      <c r="C6" s="268">
        <v>0.29122999999999999</v>
      </c>
      <c r="D6" s="269">
        <v>1</v>
      </c>
    </row>
    <row r="7" spans="1:13" ht="17.25" customHeight="1">
      <c r="A7" s="731" t="s">
        <v>81</v>
      </c>
      <c r="B7" s="131">
        <v>17461</v>
      </c>
      <c r="C7" s="131">
        <v>51318</v>
      </c>
      <c r="D7" s="270">
        <v>68779</v>
      </c>
    </row>
    <row r="8" spans="1:13" ht="17.25" customHeight="1">
      <c r="A8" s="731"/>
      <c r="B8" s="134">
        <v>0.25386999999999998</v>
      </c>
      <c r="C8" s="134">
        <v>0.74612999999999996</v>
      </c>
      <c r="D8" s="271">
        <v>1</v>
      </c>
    </row>
    <row r="9" spans="1:13" ht="17.25" customHeight="1">
      <c r="A9" s="731" t="s">
        <v>82</v>
      </c>
      <c r="B9" s="131">
        <v>6502</v>
      </c>
      <c r="C9" s="131">
        <v>6233</v>
      </c>
      <c r="D9" s="270">
        <v>12735</v>
      </c>
    </row>
    <row r="10" spans="1:13" ht="17.25" customHeight="1">
      <c r="A10" s="731"/>
      <c r="B10" s="134">
        <v>0.51056000000000001</v>
      </c>
      <c r="C10" s="134">
        <v>0.48943999999999999</v>
      </c>
      <c r="D10" s="271">
        <v>1</v>
      </c>
    </row>
    <row r="11" spans="1:13" ht="17.25" customHeight="1">
      <c r="A11" s="731" t="s">
        <v>83</v>
      </c>
      <c r="B11" s="131">
        <v>0</v>
      </c>
      <c r="C11" s="131">
        <v>0</v>
      </c>
      <c r="D11" s="270">
        <v>0</v>
      </c>
    </row>
    <row r="12" spans="1:13" ht="17.25" customHeight="1">
      <c r="A12" s="731"/>
      <c r="B12" s="134" t="s">
        <v>501</v>
      </c>
      <c r="C12" s="134" t="s">
        <v>501</v>
      </c>
      <c r="D12" s="271" t="s">
        <v>501</v>
      </c>
    </row>
    <row r="13" spans="1:13" ht="17.25" customHeight="1">
      <c r="A13" s="731" t="s">
        <v>84</v>
      </c>
      <c r="B13" s="131">
        <v>18496</v>
      </c>
      <c r="C13" s="131">
        <v>158</v>
      </c>
      <c r="D13" s="270">
        <v>18654</v>
      </c>
    </row>
    <row r="14" spans="1:13" ht="17.25" customHeight="1">
      <c r="A14" s="731"/>
      <c r="B14" s="134">
        <v>0.99153000000000002</v>
      </c>
      <c r="C14" s="134">
        <v>8.4700000000000001E-3</v>
      </c>
      <c r="D14" s="271">
        <v>1</v>
      </c>
    </row>
    <row r="15" spans="1:13" ht="17.25" customHeight="1">
      <c r="A15" s="731" t="s">
        <v>85</v>
      </c>
      <c r="B15" s="131">
        <v>24370</v>
      </c>
      <c r="C15" s="131">
        <v>54835</v>
      </c>
      <c r="D15" s="270">
        <v>79205</v>
      </c>
    </row>
    <row r="16" spans="1:13" ht="17.25" customHeight="1">
      <c r="A16" s="731"/>
      <c r="B16" s="134">
        <v>0.30768000000000001</v>
      </c>
      <c r="C16" s="134">
        <v>0.69232000000000005</v>
      </c>
      <c r="D16" s="271">
        <v>1</v>
      </c>
    </row>
    <row r="17" spans="1:4" ht="17.25" customHeight="1">
      <c r="A17" s="731" t="s">
        <v>86</v>
      </c>
      <c r="B17" s="131">
        <v>3166</v>
      </c>
      <c r="C17" s="131">
        <v>4154</v>
      </c>
      <c r="D17" s="270">
        <v>7320</v>
      </c>
    </row>
    <row r="18" spans="1:4" ht="17.25" customHeight="1">
      <c r="A18" s="731"/>
      <c r="B18" s="134">
        <v>0.43251000000000001</v>
      </c>
      <c r="C18" s="134">
        <v>0.56749000000000005</v>
      </c>
      <c r="D18" s="271">
        <v>1</v>
      </c>
    </row>
    <row r="19" spans="1:4" ht="17.25" customHeight="1">
      <c r="A19" s="731" t="s">
        <v>87</v>
      </c>
      <c r="B19" s="131">
        <v>28950</v>
      </c>
      <c r="C19" s="131">
        <v>32329</v>
      </c>
      <c r="D19" s="270">
        <v>61279</v>
      </c>
    </row>
    <row r="20" spans="1:4" ht="17.25" customHeight="1">
      <c r="A20" s="731"/>
      <c r="B20" s="134">
        <v>0.47243000000000002</v>
      </c>
      <c r="C20" s="134">
        <v>0.52756999999999998</v>
      </c>
      <c r="D20" s="271">
        <v>1</v>
      </c>
    </row>
    <row r="21" spans="1:4" ht="17.25" customHeight="1">
      <c r="A21" s="731" t="s">
        <v>88</v>
      </c>
      <c r="B21" s="131">
        <v>42634</v>
      </c>
      <c r="C21" s="131">
        <v>86330</v>
      </c>
      <c r="D21" s="270">
        <v>128964</v>
      </c>
    </row>
    <row r="22" spans="1:4" ht="17.25" customHeight="1">
      <c r="A22" s="731"/>
      <c r="B22" s="134">
        <v>0.33058999999999999</v>
      </c>
      <c r="C22" s="134">
        <v>0.66940999999999995</v>
      </c>
      <c r="D22" s="271">
        <v>1</v>
      </c>
    </row>
    <row r="23" spans="1:4" ht="17.25" customHeight="1">
      <c r="A23" s="731" t="s">
        <v>89</v>
      </c>
      <c r="B23" s="131">
        <v>4257</v>
      </c>
      <c r="C23" s="131">
        <v>15797</v>
      </c>
      <c r="D23" s="270">
        <v>20054</v>
      </c>
    </row>
    <row r="24" spans="1:4" ht="17.25" customHeight="1">
      <c r="A24" s="731"/>
      <c r="B24" s="134">
        <v>0.21228</v>
      </c>
      <c r="C24" s="134">
        <v>0.78771999999999998</v>
      </c>
      <c r="D24" s="271">
        <v>1</v>
      </c>
    </row>
    <row r="25" spans="1:4" ht="17.25" customHeight="1">
      <c r="A25" s="731" t="s">
        <v>90</v>
      </c>
      <c r="B25" s="131">
        <v>1126</v>
      </c>
      <c r="C25" s="131">
        <v>2695</v>
      </c>
      <c r="D25" s="270">
        <v>3821</v>
      </c>
    </row>
    <row r="26" spans="1:4" ht="17.25" customHeight="1">
      <c r="A26" s="731"/>
      <c r="B26" s="134">
        <v>0.29469000000000001</v>
      </c>
      <c r="C26" s="134">
        <v>0.70530999999999999</v>
      </c>
      <c r="D26" s="271">
        <v>1</v>
      </c>
    </row>
    <row r="27" spans="1:4" ht="17.25" customHeight="1">
      <c r="A27" s="731" t="s">
        <v>91</v>
      </c>
      <c r="B27" s="131">
        <v>4360</v>
      </c>
      <c r="C27" s="131">
        <v>3031</v>
      </c>
      <c r="D27" s="270">
        <v>7391</v>
      </c>
    </row>
    <row r="28" spans="1:4" ht="17.25" customHeight="1">
      <c r="A28" s="731"/>
      <c r="B28" s="134">
        <v>0.58991000000000005</v>
      </c>
      <c r="C28" s="134">
        <v>0.41009000000000001</v>
      </c>
      <c r="D28" s="271">
        <v>1</v>
      </c>
    </row>
    <row r="29" spans="1:4" ht="17.25" customHeight="1">
      <c r="A29" s="731" t="s">
        <v>92</v>
      </c>
      <c r="B29" s="131">
        <v>1092</v>
      </c>
      <c r="C29" s="131">
        <v>2476</v>
      </c>
      <c r="D29" s="270">
        <v>3568</v>
      </c>
    </row>
    <row r="30" spans="1:4" ht="17.25" customHeight="1">
      <c r="A30" s="731"/>
      <c r="B30" s="134">
        <v>0.30604999999999999</v>
      </c>
      <c r="C30" s="134">
        <v>0.69394999999999996</v>
      </c>
      <c r="D30" s="271">
        <v>1</v>
      </c>
    </row>
    <row r="31" spans="1:4" ht="17.25" customHeight="1">
      <c r="A31" s="731" t="s">
        <v>93</v>
      </c>
      <c r="B31" s="131">
        <v>4394</v>
      </c>
      <c r="C31" s="131">
        <v>8295</v>
      </c>
      <c r="D31" s="270">
        <v>12689</v>
      </c>
    </row>
    <row r="32" spans="1:4" ht="17.25" customHeight="1">
      <c r="A32" s="731"/>
      <c r="B32" s="134">
        <v>0.34627999999999998</v>
      </c>
      <c r="C32" s="134">
        <v>0.65371999999999997</v>
      </c>
      <c r="D32" s="271">
        <v>1</v>
      </c>
    </row>
    <row r="33" spans="1:9" ht="17.25" customHeight="1">
      <c r="A33" s="748" t="s">
        <v>94</v>
      </c>
      <c r="B33" s="255">
        <v>6570</v>
      </c>
      <c r="C33" s="131">
        <v>9622</v>
      </c>
      <c r="D33" s="270">
        <v>16192</v>
      </c>
    </row>
    <row r="34" spans="1:9" ht="17.25" customHeight="1">
      <c r="A34" s="733"/>
      <c r="B34" s="169">
        <v>0.40576000000000001</v>
      </c>
      <c r="C34" s="169">
        <v>0.59423999999999999</v>
      </c>
      <c r="D34" s="272">
        <v>1</v>
      </c>
    </row>
    <row r="35" spans="1:9" ht="17.25" customHeight="1">
      <c r="A35" s="729" t="s">
        <v>109</v>
      </c>
      <c r="B35" s="174">
        <v>251770</v>
      </c>
      <c r="C35" s="174">
        <v>406387</v>
      </c>
      <c r="D35" s="273">
        <v>658157</v>
      </c>
    </row>
    <row r="36" spans="1:9" ht="17.25" customHeight="1" thickBot="1">
      <c r="A36" s="730"/>
      <c r="B36" s="194">
        <v>0.38253999999999999</v>
      </c>
      <c r="C36" s="194">
        <v>0.61746000000000001</v>
      </c>
      <c r="D36" s="274">
        <v>1</v>
      </c>
    </row>
    <row r="37" spans="1:9" s="500" customFormat="1"/>
    <row r="38" spans="1:9">
      <c r="A38" s="1158" t="str">
        <f>"Anmerkungen. Datengrundlage: Volkshochschul-Statistik "&amp;Hilfswerte!B1&amp;"; Basis: "&amp;Tabelle1!$C$36&amp;" VHS."</f>
        <v>Anmerkungen. Datengrundlage: Volkshochschul-Statistik 2020; Basis: 852 VHS.</v>
      </c>
      <c r="B38" s="500"/>
      <c r="C38" s="500"/>
      <c r="D38" s="1165"/>
      <c r="E38" s="1166"/>
      <c r="F38" s="1165"/>
      <c r="G38" s="1165"/>
      <c r="H38" s="500"/>
      <c r="I38" s="500"/>
    </row>
    <row r="39" spans="1:9">
      <c r="A39" s="500"/>
      <c r="B39" s="500"/>
      <c r="C39" s="500"/>
      <c r="D39" s="500"/>
      <c r="F39" s="500"/>
      <c r="G39" s="500"/>
      <c r="H39" s="500"/>
      <c r="I39" s="500"/>
    </row>
    <row r="40" spans="1:9">
      <c r="A40" s="1158" t="s">
        <v>518</v>
      </c>
      <c r="B40" s="1159"/>
      <c r="C40" s="1159"/>
      <c r="D40" s="1159"/>
      <c r="E40" s="1159"/>
      <c r="F40" s="1159"/>
      <c r="G40" s="500"/>
      <c r="H40" s="500"/>
      <c r="I40" s="500"/>
    </row>
    <row r="41" spans="1:9">
      <c r="A41" s="1158" t="s">
        <v>519</v>
      </c>
      <c r="B41" s="1159"/>
      <c r="C41" s="1159"/>
      <c r="D41" s="1163" t="s">
        <v>506</v>
      </c>
      <c r="E41" s="1163"/>
      <c r="F41" s="1163"/>
      <c r="G41" s="500"/>
    </row>
    <row r="42" spans="1:9">
      <c r="A42" s="1160"/>
      <c r="B42" s="1159"/>
      <c r="C42" s="1159"/>
      <c r="D42" s="1159"/>
      <c r="E42" s="1159"/>
      <c r="F42" s="1159"/>
      <c r="G42" s="500"/>
      <c r="H42" s="500"/>
      <c r="I42" s="500"/>
    </row>
    <row r="43" spans="1:9">
      <c r="A43" s="1161" t="s">
        <v>520</v>
      </c>
      <c r="B43" s="1159"/>
      <c r="C43" s="1159"/>
      <c r="D43" s="1159"/>
      <c r="E43" s="1159"/>
      <c r="F43" s="1159"/>
      <c r="G43" s="500"/>
      <c r="H43" s="500"/>
      <c r="I43" s="500"/>
    </row>
  </sheetData>
  <mergeCells count="19">
    <mergeCell ref="D41:F41"/>
    <mergeCell ref="A11:A12"/>
    <mergeCell ref="A1:E1"/>
    <mergeCell ref="A3:A4"/>
    <mergeCell ref="A5:A6"/>
    <mergeCell ref="A7:A8"/>
    <mergeCell ref="A9:A1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conditionalFormatting sqref="A3:D3 A7:D7 A9:D9 A11:D11 A13:D13 A15:D15 A17:D17 A19:D19 A21:D21 A23:D23 A25:D25 A27:D27 A29:D29 A31:D31 A33:D33 A35:D35">
    <cfRule type="cellIs" dxfId="853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852" priority="10" stopIfTrue="1" operator="equal">
      <formula>1</formula>
    </cfRule>
    <cfRule type="cellIs" dxfId="851" priority="11" stopIfTrue="1" operator="lessThan">
      <formula>0.0005</formula>
    </cfRule>
  </conditionalFormatting>
  <conditionalFormatting sqref="A6:D6">
    <cfRule type="cellIs" dxfId="850" priority="4" stopIfTrue="1" operator="equal">
      <formula>1</formula>
    </cfRule>
    <cfRule type="cellIs" dxfId="849" priority="5" stopIfTrue="1" operator="lessThan">
      <formula>0.0005</formula>
    </cfRule>
  </conditionalFormatting>
  <conditionalFormatting sqref="B5:D5">
    <cfRule type="cellIs" dxfId="848" priority="1" stopIfTrue="1" operator="equal">
      <formula>0</formula>
    </cfRule>
  </conditionalFormatting>
  <hyperlinks>
    <hyperlink ref="D41" r:id="rId1" xr:uid="{AF3B676B-E4A5-419C-A0E9-F2C5DFAF8A0C}"/>
    <hyperlink ref="D41:F41" r:id="rId2" display="http://dx.doi.org/10.4232/1.14582 " xr:uid="{E0AA04D8-3AE8-4E7D-A37D-2BFD55ADA7A0}"/>
    <hyperlink ref="A43" r:id="rId3" display="Publikation und Tabellen stehen unter der Lizenz CC BY-SA DEED 4.0." xr:uid="{236CE308-E009-46FA-B46D-13B0D5C9751B}"/>
  </hyperlinks>
  <pageMargins left="0.7" right="0.7" top="0.78740157499999996" bottom="0.78740157499999996" header="0.3" footer="0.3"/>
  <pageSetup paperSize="9" scale="95" orientation="portrait" horizontalDpi="4294967295" verticalDpi="4294967295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1170-DEF3-4227-A959-A804F2F3E28F}">
  <dimension ref="A1:Q44"/>
  <sheetViews>
    <sheetView view="pageBreakPreview" topLeftCell="A3" zoomScaleNormal="100" zoomScaleSheetLayoutView="100" workbookViewId="0">
      <selection activeCell="A39" sqref="A39"/>
    </sheetView>
  </sheetViews>
  <sheetFormatPr baseColWidth="10" defaultRowHeight="12.75"/>
  <cols>
    <col min="1" max="1" width="9.42578125" style="24" customWidth="1"/>
    <col min="2" max="15" width="8.7109375" style="24" customWidth="1"/>
    <col min="16" max="16" width="12.42578125" style="24" customWidth="1"/>
    <col min="17" max="17" width="12.5703125" style="24" customWidth="1"/>
    <col min="18" max="16384" width="11.42578125" style="24"/>
  </cols>
  <sheetData>
    <row r="1" spans="1:17" ht="27" customHeight="1" thickBot="1">
      <c r="A1" s="734" t="str">
        <f>"Tabelle 7: Qualitätsmanagementsysteme nach Ländern " &amp;Hilfswerte!B1</f>
        <v>Tabelle 7: Qualitätsmanagementsysteme nach Ländern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</row>
    <row r="2" spans="1:17" ht="42.75" customHeight="1">
      <c r="A2" s="749" t="s">
        <v>14</v>
      </c>
      <c r="B2" s="814" t="s">
        <v>481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6" t="s">
        <v>28</v>
      </c>
      <c r="Q2" s="817"/>
    </row>
    <row r="3" spans="1:17" ht="102.75" customHeight="1">
      <c r="A3" s="750"/>
      <c r="B3" s="47" t="s">
        <v>46</v>
      </c>
      <c r="C3" s="47" t="s">
        <v>47</v>
      </c>
      <c r="D3" s="26" t="s">
        <v>48</v>
      </c>
      <c r="E3" s="47" t="s">
        <v>49</v>
      </c>
      <c r="F3" s="47" t="s">
        <v>430</v>
      </c>
      <c r="G3" s="26" t="s">
        <v>50</v>
      </c>
      <c r="H3" s="47" t="s">
        <v>51</v>
      </c>
      <c r="I3" s="47" t="s">
        <v>52</v>
      </c>
      <c r="J3" s="26" t="s">
        <v>53</v>
      </c>
      <c r="K3" s="47" t="s">
        <v>54</v>
      </c>
      <c r="L3" s="47" t="s">
        <v>55</v>
      </c>
      <c r="M3" s="47" t="s">
        <v>431</v>
      </c>
      <c r="N3" s="47" t="s">
        <v>432</v>
      </c>
      <c r="O3" s="47" t="s">
        <v>433</v>
      </c>
      <c r="P3" s="61" t="s">
        <v>391</v>
      </c>
      <c r="Q3" s="29" t="s">
        <v>392</v>
      </c>
    </row>
    <row r="4" spans="1:17">
      <c r="A4" s="747" t="s">
        <v>79</v>
      </c>
      <c r="B4" s="231">
        <v>51</v>
      </c>
      <c r="C4" s="275">
        <v>6</v>
      </c>
      <c r="D4" s="275">
        <v>9</v>
      </c>
      <c r="E4" s="275">
        <v>2</v>
      </c>
      <c r="F4" s="275">
        <v>50</v>
      </c>
      <c r="G4" s="275">
        <v>0</v>
      </c>
      <c r="H4" s="275">
        <v>0</v>
      </c>
      <c r="I4" s="275">
        <v>0</v>
      </c>
      <c r="J4" s="275">
        <v>2</v>
      </c>
      <c r="K4" s="275">
        <v>0</v>
      </c>
      <c r="L4" s="275">
        <v>0</v>
      </c>
      <c r="M4" s="275">
        <v>2</v>
      </c>
      <c r="N4" s="275">
        <v>2</v>
      </c>
      <c r="O4" s="231">
        <v>56</v>
      </c>
      <c r="P4" s="276">
        <v>111</v>
      </c>
      <c r="Q4" s="277">
        <v>111</v>
      </c>
    </row>
    <row r="5" spans="1:17">
      <c r="A5" s="731"/>
      <c r="B5" s="181">
        <v>0.30538999999999999</v>
      </c>
      <c r="C5" s="278">
        <v>3.5929999999999997E-2</v>
      </c>
      <c r="D5" s="278">
        <v>5.389E-2</v>
      </c>
      <c r="E5" s="278">
        <v>1.1979999999999999E-2</v>
      </c>
      <c r="F5" s="278">
        <v>0.2994</v>
      </c>
      <c r="G5" s="278" t="s">
        <v>501</v>
      </c>
      <c r="H5" s="278" t="s">
        <v>501</v>
      </c>
      <c r="I5" s="278" t="s">
        <v>501</v>
      </c>
      <c r="J5" s="278">
        <v>1.1979999999999999E-2</v>
      </c>
      <c r="K5" s="278" t="s">
        <v>501</v>
      </c>
      <c r="L5" s="278" t="s">
        <v>501</v>
      </c>
      <c r="M5" s="278">
        <v>1.1979999999999999E-2</v>
      </c>
      <c r="N5" s="278">
        <v>1.1979999999999999E-2</v>
      </c>
      <c r="O5" s="181">
        <v>0.33533000000000002</v>
      </c>
      <c r="P5" s="280">
        <v>0.66466999999999998</v>
      </c>
      <c r="Q5" s="281">
        <v>0.66466999999999998</v>
      </c>
    </row>
    <row r="6" spans="1:17" ht="12.75" customHeight="1">
      <c r="A6" s="731" t="s">
        <v>80</v>
      </c>
      <c r="B6" s="231">
        <v>39</v>
      </c>
      <c r="C6" s="275">
        <v>1</v>
      </c>
      <c r="D6" s="275">
        <v>134</v>
      </c>
      <c r="E6" s="275">
        <v>0</v>
      </c>
      <c r="F6" s="275">
        <v>0</v>
      </c>
      <c r="G6" s="275">
        <v>0</v>
      </c>
      <c r="H6" s="275">
        <v>0</v>
      </c>
      <c r="I6" s="275">
        <v>0</v>
      </c>
      <c r="J6" s="275">
        <v>3</v>
      </c>
      <c r="K6" s="275">
        <v>0</v>
      </c>
      <c r="L6" s="275">
        <v>0</v>
      </c>
      <c r="M6" s="275">
        <v>7</v>
      </c>
      <c r="N6" s="275">
        <v>0</v>
      </c>
      <c r="O6" s="231">
        <v>1</v>
      </c>
      <c r="P6" s="276">
        <v>165</v>
      </c>
      <c r="Q6" s="277">
        <v>165</v>
      </c>
    </row>
    <row r="7" spans="1:17" ht="12.75" customHeight="1">
      <c r="A7" s="731"/>
      <c r="B7" s="181">
        <v>0.23494000000000001</v>
      </c>
      <c r="C7" s="278">
        <v>6.0200000000000002E-3</v>
      </c>
      <c r="D7" s="278">
        <v>0.80723</v>
      </c>
      <c r="E7" s="278" t="s">
        <v>501</v>
      </c>
      <c r="F7" s="278" t="s">
        <v>501</v>
      </c>
      <c r="G7" s="278" t="s">
        <v>501</v>
      </c>
      <c r="H7" s="278" t="s">
        <v>501</v>
      </c>
      <c r="I7" s="278" t="s">
        <v>501</v>
      </c>
      <c r="J7" s="278">
        <v>1.8069999999999999E-2</v>
      </c>
      <c r="K7" s="278" t="s">
        <v>501</v>
      </c>
      <c r="L7" s="278" t="s">
        <v>501</v>
      </c>
      <c r="M7" s="278">
        <v>4.2169999999999999E-2</v>
      </c>
      <c r="N7" s="278" t="s">
        <v>501</v>
      </c>
      <c r="O7" s="181">
        <v>6.0200000000000002E-3</v>
      </c>
      <c r="P7" s="280">
        <v>0.99397999999999997</v>
      </c>
      <c r="Q7" s="281">
        <v>0.99397999999999997</v>
      </c>
    </row>
    <row r="8" spans="1:17" ht="12.75" customHeight="1">
      <c r="A8" s="731" t="s">
        <v>81</v>
      </c>
      <c r="B8" s="231">
        <v>12</v>
      </c>
      <c r="C8" s="275">
        <v>0</v>
      </c>
      <c r="D8" s="275">
        <v>12</v>
      </c>
      <c r="E8" s="275">
        <v>0</v>
      </c>
      <c r="F8" s="275">
        <v>0</v>
      </c>
      <c r="G8" s="275">
        <v>0</v>
      </c>
      <c r="H8" s="275">
        <v>0</v>
      </c>
      <c r="I8" s="275">
        <v>0</v>
      </c>
      <c r="J8" s="275">
        <v>0</v>
      </c>
      <c r="K8" s="275">
        <v>0</v>
      </c>
      <c r="L8" s="275">
        <v>0</v>
      </c>
      <c r="M8" s="275">
        <v>0</v>
      </c>
      <c r="N8" s="275">
        <v>0</v>
      </c>
      <c r="O8" s="231">
        <v>0</v>
      </c>
      <c r="P8" s="276">
        <v>12</v>
      </c>
      <c r="Q8" s="277">
        <v>12</v>
      </c>
    </row>
    <row r="9" spans="1:17" ht="12.75" customHeight="1">
      <c r="A9" s="731"/>
      <c r="B9" s="181">
        <v>1</v>
      </c>
      <c r="C9" s="278" t="s">
        <v>501</v>
      </c>
      <c r="D9" s="278">
        <v>1</v>
      </c>
      <c r="E9" s="278" t="s">
        <v>501</v>
      </c>
      <c r="F9" s="278" t="s">
        <v>501</v>
      </c>
      <c r="G9" s="278" t="s">
        <v>501</v>
      </c>
      <c r="H9" s="278" t="s">
        <v>501</v>
      </c>
      <c r="I9" s="278" t="s">
        <v>501</v>
      </c>
      <c r="J9" s="278" t="s">
        <v>501</v>
      </c>
      <c r="K9" s="278" t="s">
        <v>501</v>
      </c>
      <c r="L9" s="278" t="s">
        <v>501</v>
      </c>
      <c r="M9" s="278" t="s">
        <v>501</v>
      </c>
      <c r="N9" s="278" t="s">
        <v>501</v>
      </c>
      <c r="O9" s="181" t="s">
        <v>501</v>
      </c>
      <c r="P9" s="280">
        <v>1</v>
      </c>
      <c r="Q9" s="281">
        <v>1</v>
      </c>
    </row>
    <row r="10" spans="1:17" ht="12.75" customHeight="1">
      <c r="A10" s="731" t="s">
        <v>82</v>
      </c>
      <c r="B10" s="231">
        <v>2</v>
      </c>
      <c r="C10" s="275">
        <v>1</v>
      </c>
      <c r="D10" s="275">
        <v>0</v>
      </c>
      <c r="E10" s="275">
        <v>8</v>
      </c>
      <c r="F10" s="275">
        <v>0</v>
      </c>
      <c r="G10" s="275">
        <v>0</v>
      </c>
      <c r="H10" s="275">
        <v>0</v>
      </c>
      <c r="I10" s="275">
        <v>0</v>
      </c>
      <c r="J10" s="275">
        <v>0</v>
      </c>
      <c r="K10" s="275">
        <v>0</v>
      </c>
      <c r="L10" s="275">
        <v>0</v>
      </c>
      <c r="M10" s="275">
        <v>2</v>
      </c>
      <c r="N10" s="275">
        <v>2</v>
      </c>
      <c r="O10" s="231">
        <v>4</v>
      </c>
      <c r="P10" s="276">
        <v>13</v>
      </c>
      <c r="Q10" s="277">
        <v>15</v>
      </c>
    </row>
    <row r="11" spans="1:17" ht="12.75" customHeight="1">
      <c r="A11" s="731"/>
      <c r="B11" s="181">
        <v>0.10526000000000001</v>
      </c>
      <c r="C11" s="278">
        <v>5.2630000000000003E-2</v>
      </c>
      <c r="D11" s="278" t="s">
        <v>501</v>
      </c>
      <c r="E11" s="278">
        <v>0.42104999999999998</v>
      </c>
      <c r="F11" s="278" t="s">
        <v>501</v>
      </c>
      <c r="G11" s="278" t="s">
        <v>501</v>
      </c>
      <c r="H11" s="278" t="s">
        <v>501</v>
      </c>
      <c r="I11" s="278" t="s">
        <v>501</v>
      </c>
      <c r="J11" s="278" t="s">
        <v>501</v>
      </c>
      <c r="K11" s="278" t="s">
        <v>501</v>
      </c>
      <c r="L11" s="278" t="s">
        <v>501</v>
      </c>
      <c r="M11" s="278">
        <v>0.10526000000000001</v>
      </c>
      <c r="N11" s="278">
        <v>0.10526000000000001</v>
      </c>
      <c r="O11" s="181">
        <v>0.21052999999999999</v>
      </c>
      <c r="P11" s="280">
        <v>0.68420999999999998</v>
      </c>
      <c r="Q11" s="281">
        <v>0.78947000000000001</v>
      </c>
    </row>
    <row r="12" spans="1:17" ht="12.75" customHeight="1">
      <c r="A12" s="731" t="s">
        <v>83</v>
      </c>
      <c r="B12" s="231">
        <v>1</v>
      </c>
      <c r="C12" s="275">
        <v>1</v>
      </c>
      <c r="D12" s="275">
        <v>0</v>
      </c>
      <c r="E12" s="275">
        <v>0</v>
      </c>
      <c r="F12" s="275">
        <v>0</v>
      </c>
      <c r="G12" s="275">
        <v>0</v>
      </c>
      <c r="H12" s="275">
        <v>0</v>
      </c>
      <c r="I12" s="275">
        <v>0</v>
      </c>
      <c r="J12" s="275">
        <v>1</v>
      </c>
      <c r="K12" s="275">
        <v>0</v>
      </c>
      <c r="L12" s="275">
        <v>0</v>
      </c>
      <c r="M12" s="275">
        <v>0</v>
      </c>
      <c r="N12" s="275">
        <v>0</v>
      </c>
      <c r="O12" s="231">
        <v>0</v>
      </c>
      <c r="P12" s="276">
        <v>2</v>
      </c>
      <c r="Q12" s="277">
        <v>2</v>
      </c>
    </row>
    <row r="13" spans="1:17" ht="12.75" customHeight="1">
      <c r="A13" s="731"/>
      <c r="B13" s="181">
        <v>0.5</v>
      </c>
      <c r="C13" s="278">
        <v>0.5</v>
      </c>
      <c r="D13" s="278" t="s">
        <v>501</v>
      </c>
      <c r="E13" s="278" t="s">
        <v>501</v>
      </c>
      <c r="F13" s="278" t="s">
        <v>501</v>
      </c>
      <c r="G13" s="278" t="s">
        <v>501</v>
      </c>
      <c r="H13" s="278" t="s">
        <v>501</v>
      </c>
      <c r="I13" s="278" t="s">
        <v>501</v>
      </c>
      <c r="J13" s="278">
        <v>0.5</v>
      </c>
      <c r="K13" s="278" t="s">
        <v>501</v>
      </c>
      <c r="L13" s="278" t="s">
        <v>501</v>
      </c>
      <c r="M13" s="278" t="s">
        <v>501</v>
      </c>
      <c r="N13" s="278" t="s">
        <v>501</v>
      </c>
      <c r="O13" s="181" t="s">
        <v>501</v>
      </c>
      <c r="P13" s="280">
        <v>1</v>
      </c>
      <c r="Q13" s="281">
        <v>1</v>
      </c>
    </row>
    <row r="14" spans="1:17" ht="12.75" customHeight="1">
      <c r="A14" s="731" t="s">
        <v>84</v>
      </c>
      <c r="B14" s="231">
        <v>1</v>
      </c>
      <c r="C14" s="275">
        <v>1</v>
      </c>
      <c r="D14" s="275">
        <v>0</v>
      </c>
      <c r="E14" s="275">
        <v>0</v>
      </c>
      <c r="F14" s="275">
        <v>0</v>
      </c>
      <c r="G14" s="275">
        <v>0</v>
      </c>
      <c r="H14" s="275">
        <v>0</v>
      </c>
      <c r="I14" s="275">
        <v>0</v>
      </c>
      <c r="J14" s="275">
        <v>1</v>
      </c>
      <c r="K14" s="275">
        <v>1</v>
      </c>
      <c r="L14" s="275">
        <v>1</v>
      </c>
      <c r="M14" s="275">
        <v>0</v>
      </c>
      <c r="N14" s="275">
        <v>0</v>
      </c>
      <c r="O14" s="231">
        <v>0</v>
      </c>
      <c r="P14" s="276">
        <v>1</v>
      </c>
      <c r="Q14" s="277">
        <v>1</v>
      </c>
    </row>
    <row r="15" spans="1:17" ht="12.75" customHeight="1">
      <c r="A15" s="731"/>
      <c r="B15" s="181">
        <v>1</v>
      </c>
      <c r="C15" s="278">
        <v>1</v>
      </c>
      <c r="D15" s="278" t="s">
        <v>501</v>
      </c>
      <c r="E15" s="278" t="s">
        <v>501</v>
      </c>
      <c r="F15" s="278" t="s">
        <v>501</v>
      </c>
      <c r="G15" s="278" t="s">
        <v>501</v>
      </c>
      <c r="H15" s="278" t="s">
        <v>501</v>
      </c>
      <c r="I15" s="278" t="s">
        <v>501</v>
      </c>
      <c r="J15" s="278">
        <v>1</v>
      </c>
      <c r="K15" s="278">
        <v>1</v>
      </c>
      <c r="L15" s="278">
        <v>1</v>
      </c>
      <c r="M15" s="278" t="s">
        <v>501</v>
      </c>
      <c r="N15" s="278" t="s">
        <v>501</v>
      </c>
      <c r="O15" s="181" t="s">
        <v>501</v>
      </c>
      <c r="P15" s="280">
        <v>1</v>
      </c>
      <c r="Q15" s="281">
        <v>1</v>
      </c>
    </row>
    <row r="16" spans="1:17" ht="12.75" customHeight="1">
      <c r="A16" s="731" t="s">
        <v>85</v>
      </c>
      <c r="B16" s="231">
        <v>18</v>
      </c>
      <c r="C16" s="275">
        <v>0</v>
      </c>
      <c r="D16" s="275">
        <v>0</v>
      </c>
      <c r="E16" s="275">
        <v>12</v>
      </c>
      <c r="F16" s="275">
        <v>0</v>
      </c>
      <c r="G16" s="275">
        <v>0</v>
      </c>
      <c r="H16" s="275">
        <v>0</v>
      </c>
      <c r="I16" s="275">
        <v>0</v>
      </c>
      <c r="J16" s="275">
        <v>17</v>
      </c>
      <c r="K16" s="275">
        <v>2</v>
      </c>
      <c r="L16" s="275">
        <v>0</v>
      </c>
      <c r="M16" s="275">
        <v>3</v>
      </c>
      <c r="N16" s="275">
        <v>6</v>
      </c>
      <c r="O16" s="231">
        <v>0</v>
      </c>
      <c r="P16" s="276">
        <v>31</v>
      </c>
      <c r="Q16" s="277">
        <v>31</v>
      </c>
    </row>
    <row r="17" spans="1:17" ht="12.75" customHeight="1">
      <c r="A17" s="731"/>
      <c r="B17" s="181">
        <v>0.58065</v>
      </c>
      <c r="C17" s="278" t="s">
        <v>501</v>
      </c>
      <c r="D17" s="278" t="s">
        <v>501</v>
      </c>
      <c r="E17" s="278">
        <v>0.3871</v>
      </c>
      <c r="F17" s="278" t="s">
        <v>501</v>
      </c>
      <c r="G17" s="278" t="s">
        <v>501</v>
      </c>
      <c r="H17" s="278" t="s">
        <v>501</v>
      </c>
      <c r="I17" s="278" t="s">
        <v>501</v>
      </c>
      <c r="J17" s="278">
        <v>0.54839000000000004</v>
      </c>
      <c r="K17" s="278">
        <v>6.4519999999999994E-2</v>
      </c>
      <c r="L17" s="278" t="s">
        <v>501</v>
      </c>
      <c r="M17" s="278">
        <v>9.6769999999999995E-2</v>
      </c>
      <c r="N17" s="278">
        <v>0.19355</v>
      </c>
      <c r="O17" s="181" t="s">
        <v>501</v>
      </c>
      <c r="P17" s="280">
        <v>1</v>
      </c>
      <c r="Q17" s="281">
        <v>1</v>
      </c>
    </row>
    <row r="18" spans="1:17" ht="12.75" customHeight="1">
      <c r="A18" s="731" t="s">
        <v>86</v>
      </c>
      <c r="B18" s="231">
        <v>0</v>
      </c>
      <c r="C18" s="275">
        <v>0</v>
      </c>
      <c r="D18" s="275">
        <v>0</v>
      </c>
      <c r="E18" s="275">
        <v>8</v>
      </c>
      <c r="F18" s="275">
        <v>0</v>
      </c>
      <c r="G18" s="275">
        <v>0</v>
      </c>
      <c r="H18" s="275">
        <v>0</v>
      </c>
      <c r="I18" s="275">
        <v>0</v>
      </c>
      <c r="J18" s="275">
        <v>0</v>
      </c>
      <c r="K18" s="275">
        <v>0</v>
      </c>
      <c r="L18" s="275">
        <v>0</v>
      </c>
      <c r="M18" s="275">
        <v>0</v>
      </c>
      <c r="N18" s="275">
        <v>0</v>
      </c>
      <c r="O18" s="231">
        <v>0</v>
      </c>
      <c r="P18" s="276">
        <v>8</v>
      </c>
      <c r="Q18" s="277">
        <v>8</v>
      </c>
    </row>
    <row r="19" spans="1:17" ht="12.75" customHeight="1">
      <c r="A19" s="731"/>
      <c r="B19" s="181" t="s">
        <v>501</v>
      </c>
      <c r="C19" s="278" t="s">
        <v>501</v>
      </c>
      <c r="D19" s="278" t="s">
        <v>501</v>
      </c>
      <c r="E19" s="278">
        <v>1</v>
      </c>
      <c r="F19" s="278" t="s">
        <v>501</v>
      </c>
      <c r="G19" s="278" t="s">
        <v>501</v>
      </c>
      <c r="H19" s="278" t="s">
        <v>501</v>
      </c>
      <c r="I19" s="278" t="s">
        <v>501</v>
      </c>
      <c r="J19" s="278" t="s">
        <v>501</v>
      </c>
      <c r="K19" s="278" t="s">
        <v>501</v>
      </c>
      <c r="L19" s="278" t="s">
        <v>501</v>
      </c>
      <c r="M19" s="278" t="s">
        <v>501</v>
      </c>
      <c r="N19" s="278" t="s">
        <v>501</v>
      </c>
      <c r="O19" s="181" t="s">
        <v>501</v>
      </c>
      <c r="P19" s="280">
        <v>1</v>
      </c>
      <c r="Q19" s="281">
        <v>1</v>
      </c>
    </row>
    <row r="20" spans="1:17" ht="12.75" customHeight="1">
      <c r="A20" s="731" t="s">
        <v>87</v>
      </c>
      <c r="B20" s="231">
        <v>42</v>
      </c>
      <c r="C20" s="275">
        <v>14</v>
      </c>
      <c r="D20" s="275">
        <v>1</v>
      </c>
      <c r="E20" s="275">
        <v>21</v>
      </c>
      <c r="F20" s="275">
        <v>3</v>
      </c>
      <c r="G20" s="275">
        <v>0</v>
      </c>
      <c r="H20" s="275">
        <v>0</v>
      </c>
      <c r="I20" s="275">
        <v>0</v>
      </c>
      <c r="J20" s="275">
        <v>4</v>
      </c>
      <c r="K20" s="275">
        <v>2</v>
      </c>
      <c r="L20" s="275">
        <v>0</v>
      </c>
      <c r="M20" s="275">
        <v>7</v>
      </c>
      <c r="N20" s="275">
        <v>3</v>
      </c>
      <c r="O20" s="231">
        <v>0</v>
      </c>
      <c r="P20" s="276">
        <v>56</v>
      </c>
      <c r="Q20" s="277">
        <v>56</v>
      </c>
    </row>
    <row r="21" spans="1:17" ht="12.75" customHeight="1">
      <c r="A21" s="731"/>
      <c r="B21" s="181">
        <v>0.75</v>
      </c>
      <c r="C21" s="278">
        <v>0.25</v>
      </c>
      <c r="D21" s="278">
        <v>1.7860000000000001E-2</v>
      </c>
      <c r="E21" s="278">
        <v>0.375</v>
      </c>
      <c r="F21" s="278">
        <v>5.357E-2</v>
      </c>
      <c r="G21" s="278" t="s">
        <v>501</v>
      </c>
      <c r="H21" s="278" t="s">
        <v>501</v>
      </c>
      <c r="I21" s="278" t="s">
        <v>501</v>
      </c>
      <c r="J21" s="278">
        <v>7.1429999999999993E-2</v>
      </c>
      <c r="K21" s="278">
        <v>3.5709999999999999E-2</v>
      </c>
      <c r="L21" s="278" t="s">
        <v>501</v>
      </c>
      <c r="M21" s="278">
        <v>0.125</v>
      </c>
      <c r="N21" s="278">
        <v>5.357E-2</v>
      </c>
      <c r="O21" s="181" t="s">
        <v>501</v>
      </c>
      <c r="P21" s="280">
        <v>1</v>
      </c>
      <c r="Q21" s="281">
        <v>1</v>
      </c>
    </row>
    <row r="22" spans="1:17" ht="12.75" customHeight="1">
      <c r="A22" s="731" t="s">
        <v>88</v>
      </c>
      <c r="B22" s="231">
        <v>46</v>
      </c>
      <c r="C22" s="275">
        <v>74</v>
      </c>
      <c r="D22" s="275">
        <v>1</v>
      </c>
      <c r="E22" s="275">
        <v>21</v>
      </c>
      <c r="F22" s="275">
        <v>0</v>
      </c>
      <c r="G22" s="275">
        <v>0</v>
      </c>
      <c r="H22" s="275">
        <v>0</v>
      </c>
      <c r="I22" s="275">
        <v>0</v>
      </c>
      <c r="J22" s="275">
        <v>12</v>
      </c>
      <c r="K22" s="275">
        <v>11</v>
      </c>
      <c r="L22" s="275">
        <v>2</v>
      </c>
      <c r="M22" s="275">
        <v>3</v>
      </c>
      <c r="N22" s="275">
        <v>6</v>
      </c>
      <c r="O22" s="231">
        <v>0</v>
      </c>
      <c r="P22" s="276">
        <v>125</v>
      </c>
      <c r="Q22" s="277">
        <v>125</v>
      </c>
    </row>
    <row r="23" spans="1:17" ht="12.75" customHeight="1">
      <c r="A23" s="731"/>
      <c r="B23" s="181">
        <v>0.36799999999999999</v>
      </c>
      <c r="C23" s="278">
        <v>0.59199999999999997</v>
      </c>
      <c r="D23" s="278">
        <v>8.0000000000000002E-3</v>
      </c>
      <c r="E23" s="278">
        <v>0.16800000000000001</v>
      </c>
      <c r="F23" s="278" t="s">
        <v>501</v>
      </c>
      <c r="G23" s="278" t="s">
        <v>501</v>
      </c>
      <c r="H23" s="278" t="s">
        <v>501</v>
      </c>
      <c r="I23" s="278" t="s">
        <v>501</v>
      </c>
      <c r="J23" s="278">
        <v>9.6000000000000002E-2</v>
      </c>
      <c r="K23" s="278">
        <v>8.7999999999999995E-2</v>
      </c>
      <c r="L23" s="278">
        <v>1.6E-2</v>
      </c>
      <c r="M23" s="278">
        <v>2.4E-2</v>
      </c>
      <c r="N23" s="278">
        <v>4.8000000000000001E-2</v>
      </c>
      <c r="O23" s="181" t="s">
        <v>501</v>
      </c>
      <c r="P23" s="280">
        <v>1</v>
      </c>
      <c r="Q23" s="281">
        <v>1</v>
      </c>
    </row>
    <row r="24" spans="1:17" ht="12.75" customHeight="1">
      <c r="A24" s="731" t="s">
        <v>89</v>
      </c>
      <c r="B24" s="231">
        <v>11</v>
      </c>
      <c r="C24" s="275">
        <v>0</v>
      </c>
      <c r="D24" s="275">
        <v>0</v>
      </c>
      <c r="E24" s="275">
        <v>27</v>
      </c>
      <c r="F24" s="275">
        <v>1</v>
      </c>
      <c r="G24" s="275">
        <v>0</v>
      </c>
      <c r="H24" s="275">
        <v>0</v>
      </c>
      <c r="I24" s="275">
        <v>0</v>
      </c>
      <c r="J24" s="275">
        <v>0</v>
      </c>
      <c r="K24" s="275">
        <v>0</v>
      </c>
      <c r="L24" s="275">
        <v>0</v>
      </c>
      <c r="M24" s="275">
        <v>0</v>
      </c>
      <c r="N24" s="275">
        <v>4</v>
      </c>
      <c r="O24" s="231">
        <v>31</v>
      </c>
      <c r="P24" s="276">
        <v>33</v>
      </c>
      <c r="Q24" s="277">
        <v>33</v>
      </c>
    </row>
    <row r="25" spans="1:17" ht="12.75" customHeight="1">
      <c r="A25" s="731"/>
      <c r="B25" s="181">
        <v>0.17188000000000001</v>
      </c>
      <c r="C25" s="278" t="s">
        <v>501</v>
      </c>
      <c r="D25" s="278" t="s">
        <v>501</v>
      </c>
      <c r="E25" s="278">
        <v>0.42187999999999998</v>
      </c>
      <c r="F25" s="278">
        <v>1.5630000000000002E-2</v>
      </c>
      <c r="G25" s="278" t="s">
        <v>501</v>
      </c>
      <c r="H25" s="278" t="s">
        <v>501</v>
      </c>
      <c r="I25" s="278" t="s">
        <v>501</v>
      </c>
      <c r="J25" s="278" t="s">
        <v>501</v>
      </c>
      <c r="K25" s="278" t="s">
        <v>501</v>
      </c>
      <c r="L25" s="278" t="s">
        <v>501</v>
      </c>
      <c r="M25" s="278" t="s">
        <v>501</v>
      </c>
      <c r="N25" s="278">
        <v>6.25E-2</v>
      </c>
      <c r="O25" s="181">
        <v>0.48437999999999998</v>
      </c>
      <c r="P25" s="280">
        <v>0.51563000000000003</v>
      </c>
      <c r="Q25" s="281">
        <v>0.51563000000000003</v>
      </c>
    </row>
    <row r="26" spans="1:17" ht="12.75" customHeight="1">
      <c r="A26" s="731" t="s">
        <v>90</v>
      </c>
      <c r="B26" s="231">
        <v>11</v>
      </c>
      <c r="C26" s="275">
        <v>2</v>
      </c>
      <c r="D26" s="275">
        <v>0</v>
      </c>
      <c r="E26" s="275">
        <v>3</v>
      </c>
      <c r="F26" s="275">
        <v>0</v>
      </c>
      <c r="G26" s="275">
        <v>0</v>
      </c>
      <c r="H26" s="275">
        <v>0</v>
      </c>
      <c r="I26" s="275">
        <v>0</v>
      </c>
      <c r="J26" s="275">
        <v>1</v>
      </c>
      <c r="K26" s="275">
        <v>0</v>
      </c>
      <c r="L26" s="275">
        <v>0</v>
      </c>
      <c r="M26" s="275">
        <v>0</v>
      </c>
      <c r="N26" s="275">
        <v>1</v>
      </c>
      <c r="O26" s="231">
        <v>3</v>
      </c>
      <c r="P26" s="276">
        <v>12</v>
      </c>
      <c r="Q26" s="277">
        <v>12</v>
      </c>
    </row>
    <row r="27" spans="1:17" ht="12.75" customHeight="1">
      <c r="A27" s="731"/>
      <c r="B27" s="181">
        <v>0.73333000000000004</v>
      </c>
      <c r="C27" s="278">
        <v>0.13333</v>
      </c>
      <c r="D27" s="278" t="s">
        <v>501</v>
      </c>
      <c r="E27" s="278">
        <v>0.2</v>
      </c>
      <c r="F27" s="278" t="s">
        <v>501</v>
      </c>
      <c r="G27" s="278" t="s">
        <v>501</v>
      </c>
      <c r="H27" s="278" t="s">
        <v>501</v>
      </c>
      <c r="I27" s="278" t="s">
        <v>501</v>
      </c>
      <c r="J27" s="278">
        <v>6.6669999999999993E-2</v>
      </c>
      <c r="K27" s="278" t="s">
        <v>501</v>
      </c>
      <c r="L27" s="278" t="s">
        <v>501</v>
      </c>
      <c r="M27" s="278" t="s">
        <v>501</v>
      </c>
      <c r="N27" s="278">
        <v>6.6669999999999993E-2</v>
      </c>
      <c r="O27" s="181">
        <v>0.2</v>
      </c>
      <c r="P27" s="280">
        <v>0.8</v>
      </c>
      <c r="Q27" s="281">
        <v>0.8</v>
      </c>
    </row>
    <row r="28" spans="1:17" ht="12.75" customHeight="1">
      <c r="A28" s="731" t="s">
        <v>91</v>
      </c>
      <c r="B28" s="231">
        <v>4</v>
      </c>
      <c r="C28" s="275">
        <v>2</v>
      </c>
      <c r="D28" s="275">
        <v>0</v>
      </c>
      <c r="E28" s="275">
        <v>5</v>
      </c>
      <c r="F28" s="275">
        <v>0</v>
      </c>
      <c r="G28" s="275">
        <v>9</v>
      </c>
      <c r="H28" s="275">
        <v>0</v>
      </c>
      <c r="I28" s="275">
        <v>0</v>
      </c>
      <c r="J28" s="275">
        <v>0</v>
      </c>
      <c r="K28" s="275">
        <v>0</v>
      </c>
      <c r="L28" s="275">
        <v>0</v>
      </c>
      <c r="M28" s="275">
        <v>0</v>
      </c>
      <c r="N28" s="275">
        <v>0</v>
      </c>
      <c r="O28" s="231">
        <v>0</v>
      </c>
      <c r="P28" s="276">
        <v>16</v>
      </c>
      <c r="Q28" s="277">
        <v>16</v>
      </c>
    </row>
    <row r="29" spans="1:17" ht="12.75" customHeight="1">
      <c r="A29" s="731"/>
      <c r="B29" s="181">
        <v>0.25</v>
      </c>
      <c r="C29" s="278">
        <v>0.125</v>
      </c>
      <c r="D29" s="278" t="s">
        <v>501</v>
      </c>
      <c r="E29" s="278">
        <v>0.3125</v>
      </c>
      <c r="F29" s="278" t="s">
        <v>501</v>
      </c>
      <c r="G29" s="278">
        <v>0.5625</v>
      </c>
      <c r="H29" s="278" t="s">
        <v>501</v>
      </c>
      <c r="I29" s="278" t="s">
        <v>501</v>
      </c>
      <c r="J29" s="278" t="s">
        <v>501</v>
      </c>
      <c r="K29" s="278" t="s">
        <v>501</v>
      </c>
      <c r="L29" s="278" t="s">
        <v>501</v>
      </c>
      <c r="M29" s="278" t="s">
        <v>501</v>
      </c>
      <c r="N29" s="278" t="s">
        <v>501</v>
      </c>
      <c r="O29" s="181" t="s">
        <v>501</v>
      </c>
      <c r="P29" s="280">
        <v>1</v>
      </c>
      <c r="Q29" s="281">
        <v>1</v>
      </c>
    </row>
    <row r="30" spans="1:17" ht="12.75" customHeight="1">
      <c r="A30" s="731" t="s">
        <v>92</v>
      </c>
      <c r="B30" s="231">
        <v>5</v>
      </c>
      <c r="C30" s="275">
        <v>6</v>
      </c>
      <c r="D30" s="275">
        <v>0</v>
      </c>
      <c r="E30" s="275">
        <v>3</v>
      </c>
      <c r="F30" s="275">
        <v>1</v>
      </c>
      <c r="G30" s="275">
        <v>0</v>
      </c>
      <c r="H30" s="275">
        <v>0</v>
      </c>
      <c r="I30" s="275">
        <v>0</v>
      </c>
      <c r="J30" s="275">
        <v>0</v>
      </c>
      <c r="K30" s="275">
        <v>0</v>
      </c>
      <c r="L30" s="275">
        <v>0</v>
      </c>
      <c r="M30" s="275">
        <v>0</v>
      </c>
      <c r="N30" s="275">
        <v>2</v>
      </c>
      <c r="O30" s="231">
        <v>1</v>
      </c>
      <c r="P30" s="276">
        <v>11</v>
      </c>
      <c r="Q30" s="277">
        <v>13</v>
      </c>
    </row>
    <row r="31" spans="1:17" ht="12.75" customHeight="1">
      <c r="A31" s="731"/>
      <c r="B31" s="181">
        <v>0.35714000000000001</v>
      </c>
      <c r="C31" s="278">
        <v>0.42857000000000001</v>
      </c>
      <c r="D31" s="278" t="s">
        <v>501</v>
      </c>
      <c r="E31" s="278">
        <v>0.21429000000000001</v>
      </c>
      <c r="F31" s="278">
        <v>7.1429999999999993E-2</v>
      </c>
      <c r="G31" s="278" t="s">
        <v>501</v>
      </c>
      <c r="H31" s="278" t="s">
        <v>501</v>
      </c>
      <c r="I31" s="278" t="s">
        <v>501</v>
      </c>
      <c r="J31" s="278" t="s">
        <v>501</v>
      </c>
      <c r="K31" s="278" t="s">
        <v>501</v>
      </c>
      <c r="L31" s="278" t="s">
        <v>501</v>
      </c>
      <c r="M31" s="278" t="s">
        <v>501</v>
      </c>
      <c r="N31" s="278">
        <v>0.14285999999999999</v>
      </c>
      <c r="O31" s="181">
        <v>7.1429999999999993E-2</v>
      </c>
      <c r="P31" s="280">
        <v>0.78571000000000002</v>
      </c>
      <c r="Q31" s="281">
        <v>0.92857000000000001</v>
      </c>
    </row>
    <row r="32" spans="1:17" ht="12.75" customHeight="1">
      <c r="A32" s="731" t="s">
        <v>93</v>
      </c>
      <c r="B32" s="231">
        <v>24</v>
      </c>
      <c r="C32" s="275">
        <v>0</v>
      </c>
      <c r="D32" s="275">
        <v>0</v>
      </c>
      <c r="E32" s="275">
        <v>3</v>
      </c>
      <c r="F32" s="275">
        <v>31</v>
      </c>
      <c r="G32" s="275">
        <v>0</v>
      </c>
      <c r="H32" s="275">
        <v>0</v>
      </c>
      <c r="I32" s="275">
        <v>0</v>
      </c>
      <c r="J32" s="275">
        <v>10</v>
      </c>
      <c r="K32" s="275">
        <v>0</v>
      </c>
      <c r="L32" s="275">
        <v>0</v>
      </c>
      <c r="M32" s="275">
        <v>4</v>
      </c>
      <c r="N32" s="275">
        <v>7</v>
      </c>
      <c r="O32" s="231">
        <v>79</v>
      </c>
      <c r="P32" s="276">
        <v>51</v>
      </c>
      <c r="Q32" s="277">
        <v>54</v>
      </c>
    </row>
    <row r="33" spans="1:17" ht="12.75" customHeight="1">
      <c r="A33" s="731"/>
      <c r="B33" s="181">
        <v>0.18045</v>
      </c>
      <c r="C33" s="278" t="s">
        <v>501</v>
      </c>
      <c r="D33" s="278" t="s">
        <v>501</v>
      </c>
      <c r="E33" s="278">
        <v>2.256E-2</v>
      </c>
      <c r="F33" s="278">
        <v>0.23308000000000001</v>
      </c>
      <c r="G33" s="278" t="s">
        <v>501</v>
      </c>
      <c r="H33" s="278" t="s">
        <v>501</v>
      </c>
      <c r="I33" s="278" t="s">
        <v>501</v>
      </c>
      <c r="J33" s="278">
        <v>7.5190000000000007E-2</v>
      </c>
      <c r="K33" s="278" t="s">
        <v>501</v>
      </c>
      <c r="L33" s="278" t="s">
        <v>501</v>
      </c>
      <c r="M33" s="278">
        <v>3.0079999999999999E-2</v>
      </c>
      <c r="N33" s="278">
        <v>5.2630000000000003E-2</v>
      </c>
      <c r="O33" s="181">
        <v>0.59397999999999995</v>
      </c>
      <c r="P33" s="280">
        <v>0.38346000000000002</v>
      </c>
      <c r="Q33" s="281">
        <v>0.40601999999999999</v>
      </c>
    </row>
    <row r="34" spans="1:17" ht="12.75" customHeight="1">
      <c r="A34" s="732" t="s">
        <v>94</v>
      </c>
      <c r="B34" s="231">
        <v>1</v>
      </c>
      <c r="C34" s="275">
        <v>0</v>
      </c>
      <c r="D34" s="275">
        <v>0</v>
      </c>
      <c r="E34" s="275">
        <v>5</v>
      </c>
      <c r="F34" s="275">
        <v>0</v>
      </c>
      <c r="G34" s="275">
        <v>0</v>
      </c>
      <c r="H34" s="275">
        <v>0</v>
      </c>
      <c r="I34" s="275">
        <v>18</v>
      </c>
      <c r="J34" s="275">
        <v>1</v>
      </c>
      <c r="K34" s="275">
        <v>0</v>
      </c>
      <c r="L34" s="275">
        <v>0</v>
      </c>
      <c r="M34" s="275">
        <v>0</v>
      </c>
      <c r="N34" s="275">
        <v>1</v>
      </c>
      <c r="O34" s="231">
        <v>0</v>
      </c>
      <c r="P34" s="276">
        <v>23</v>
      </c>
      <c r="Q34" s="277">
        <v>23</v>
      </c>
    </row>
    <row r="35" spans="1:17" ht="12.75" customHeight="1">
      <c r="A35" s="733"/>
      <c r="B35" s="196">
        <v>4.3479999999999998E-2</v>
      </c>
      <c r="C35" s="283" t="s">
        <v>501</v>
      </c>
      <c r="D35" s="283" t="s">
        <v>501</v>
      </c>
      <c r="E35" s="283">
        <v>0.21739</v>
      </c>
      <c r="F35" s="283" t="s">
        <v>501</v>
      </c>
      <c r="G35" s="283" t="s">
        <v>501</v>
      </c>
      <c r="H35" s="283" t="s">
        <v>501</v>
      </c>
      <c r="I35" s="283">
        <v>0.78261000000000003</v>
      </c>
      <c r="J35" s="283">
        <v>4.3479999999999998E-2</v>
      </c>
      <c r="K35" s="283" t="s">
        <v>501</v>
      </c>
      <c r="L35" s="283" t="s">
        <v>501</v>
      </c>
      <c r="M35" s="283" t="s">
        <v>501</v>
      </c>
      <c r="N35" s="283">
        <v>4.3479999999999998E-2</v>
      </c>
      <c r="O35" s="196" t="s">
        <v>501</v>
      </c>
      <c r="P35" s="284">
        <v>1</v>
      </c>
      <c r="Q35" s="198">
        <v>1</v>
      </c>
    </row>
    <row r="36" spans="1:17">
      <c r="A36" s="784" t="s">
        <v>109</v>
      </c>
      <c r="B36" s="233">
        <v>268</v>
      </c>
      <c r="C36" s="279">
        <v>108</v>
      </c>
      <c r="D36" s="279">
        <v>157</v>
      </c>
      <c r="E36" s="279">
        <v>118</v>
      </c>
      <c r="F36" s="279">
        <v>86</v>
      </c>
      <c r="G36" s="279">
        <v>9</v>
      </c>
      <c r="H36" s="279">
        <v>0</v>
      </c>
      <c r="I36" s="279">
        <v>18</v>
      </c>
      <c r="J36" s="279">
        <v>52</v>
      </c>
      <c r="K36" s="279">
        <v>16</v>
      </c>
      <c r="L36" s="279">
        <v>3</v>
      </c>
      <c r="M36" s="279">
        <v>28</v>
      </c>
      <c r="N36" s="279">
        <v>34</v>
      </c>
      <c r="O36" s="234">
        <v>175</v>
      </c>
      <c r="P36" s="285">
        <v>670</v>
      </c>
      <c r="Q36" s="286">
        <v>677</v>
      </c>
    </row>
    <row r="37" spans="1:17" ht="13.5" thickBot="1">
      <c r="A37" s="785"/>
      <c r="B37" s="430">
        <v>0.31455</v>
      </c>
      <c r="C37" s="497">
        <v>0.12676000000000001</v>
      </c>
      <c r="D37" s="497">
        <v>0.18426999999999999</v>
      </c>
      <c r="E37" s="497">
        <v>0.13850000000000001</v>
      </c>
      <c r="F37" s="497">
        <v>0.10094</v>
      </c>
      <c r="G37" s="497">
        <v>1.056E-2</v>
      </c>
      <c r="H37" s="497" t="s">
        <v>501</v>
      </c>
      <c r="I37" s="497">
        <v>2.1129999999999999E-2</v>
      </c>
      <c r="J37" s="497">
        <v>6.1030000000000001E-2</v>
      </c>
      <c r="K37" s="497">
        <v>1.8780000000000002E-2</v>
      </c>
      <c r="L37" s="497">
        <v>3.5200000000000001E-3</v>
      </c>
      <c r="M37" s="497">
        <v>3.286E-2</v>
      </c>
      <c r="N37" s="497">
        <v>3.9910000000000001E-2</v>
      </c>
      <c r="O37" s="430">
        <v>0.2054</v>
      </c>
      <c r="P37" s="498">
        <v>0.78637999999999997</v>
      </c>
      <c r="Q37" s="433">
        <v>0.79459999999999997</v>
      </c>
    </row>
    <row r="38" spans="1:17" s="500" customFormat="1"/>
    <row r="39" spans="1:17" s="500" customFormat="1">
      <c r="A39" s="1158" t="str">
        <f>"Anmerkungen. Datengrundlage: Volkshochschul-Statistik "&amp;Hilfswerte!$B$2&amp;"; Basis: "&amp;Tabelle1!$C$36&amp;" VHS."</f>
        <v>Anmerkungen. Datengrundlage: Volkshochschul-Statistik ; Basis: 852 VHS.</v>
      </c>
      <c r="D39" s="1165"/>
      <c r="E39" s="1166"/>
      <c r="F39" s="1165"/>
    </row>
    <row r="40" spans="1:17" s="500" customFormat="1"/>
    <row r="41" spans="1:17" s="500" customFormat="1">
      <c r="A41" s="1158" t="s">
        <v>518</v>
      </c>
      <c r="B41" s="1159"/>
      <c r="C41" s="1159"/>
      <c r="D41" s="1159"/>
      <c r="E41" s="1159"/>
      <c r="F41" s="1159"/>
    </row>
    <row r="42" spans="1:17" s="500" customFormat="1">
      <c r="A42" s="1158" t="s">
        <v>519</v>
      </c>
      <c r="B42" s="1159"/>
      <c r="C42" s="1159"/>
      <c r="D42" s="1163" t="s">
        <v>506</v>
      </c>
      <c r="E42" s="1163"/>
      <c r="F42" s="1163"/>
    </row>
    <row r="43" spans="1:17" s="500" customFormat="1">
      <c r="A43" s="1160"/>
      <c r="B43" s="1159"/>
      <c r="C43" s="1159"/>
      <c r="D43" s="1159"/>
      <c r="E43" s="1159"/>
      <c r="F43" s="1159"/>
    </row>
    <row r="44" spans="1:17" s="500" customFormat="1">
      <c r="A44" s="1161" t="s">
        <v>520</v>
      </c>
      <c r="B44" s="1159"/>
      <c r="C44" s="1159"/>
      <c r="D44" s="1159"/>
      <c r="E44" s="1159"/>
      <c r="F44" s="1159"/>
    </row>
  </sheetData>
  <mergeCells count="22">
    <mergeCell ref="D42:F42"/>
    <mergeCell ref="A6:A7"/>
    <mergeCell ref="A8:A9"/>
    <mergeCell ref="A10:A11"/>
    <mergeCell ref="A1:Q1"/>
    <mergeCell ref="A2:A3"/>
    <mergeCell ref="B2:O2"/>
    <mergeCell ref="P2:Q2"/>
    <mergeCell ref="A4:A5"/>
    <mergeCell ref="A14:A15"/>
    <mergeCell ref="A16:A17"/>
    <mergeCell ref="A32:A33"/>
    <mergeCell ref="A34:A35"/>
    <mergeCell ref="A12:A13"/>
    <mergeCell ref="A28:A29"/>
    <mergeCell ref="A18:A19"/>
    <mergeCell ref="A36:A37"/>
    <mergeCell ref="A20:A21"/>
    <mergeCell ref="A22:A23"/>
    <mergeCell ref="A24:A25"/>
    <mergeCell ref="A26:A27"/>
    <mergeCell ref="A30:A31"/>
  </mergeCells>
  <conditionalFormatting sqref="A5 A7 A9 A11 A13 A15 A17 A19 A21 A23 A25 A27 A29 A31 A33 A35">
    <cfRule type="cellIs" dxfId="847" priority="34" stopIfTrue="1" operator="equal">
      <formula>1</formula>
    </cfRule>
  </conditionalFormatting>
  <conditionalFormatting sqref="A5 A7:Q7 A9 A11 A13 A15 A17 A19 A21 A23 A25 A27 A29 A31 A33 A35">
    <cfRule type="cellIs" dxfId="846" priority="35" stopIfTrue="1" operator="lessThan">
      <formula>0.0005</formula>
    </cfRule>
  </conditionalFormatting>
  <conditionalFormatting sqref="A4:Q4">
    <cfRule type="cellIs" dxfId="845" priority="32" stopIfTrue="1" operator="equal">
      <formula>0</formula>
    </cfRule>
  </conditionalFormatting>
  <conditionalFormatting sqref="A8:Q8">
    <cfRule type="cellIs" dxfId="844" priority="29" stopIfTrue="1" operator="equal">
      <formula>0</formula>
    </cfRule>
  </conditionalFormatting>
  <conditionalFormatting sqref="A10:Q10">
    <cfRule type="cellIs" dxfId="843" priority="27" stopIfTrue="1" operator="equal">
      <formula>0</formula>
    </cfRule>
  </conditionalFormatting>
  <conditionalFormatting sqref="A12:Q12">
    <cfRule type="cellIs" dxfId="842" priority="25" stopIfTrue="1" operator="equal">
      <formula>0</formula>
    </cfRule>
  </conditionalFormatting>
  <conditionalFormatting sqref="A14:Q14">
    <cfRule type="cellIs" dxfId="841" priority="23" stopIfTrue="1" operator="equal">
      <formula>0</formula>
    </cfRule>
  </conditionalFormatting>
  <conditionalFormatting sqref="A16:Q16">
    <cfRule type="cellIs" dxfId="840" priority="21" stopIfTrue="1" operator="equal">
      <formula>0</formula>
    </cfRule>
  </conditionalFormatting>
  <conditionalFormatting sqref="A18:Q18">
    <cfRule type="cellIs" dxfId="839" priority="19" stopIfTrue="1" operator="equal">
      <formula>0</formula>
    </cfRule>
  </conditionalFormatting>
  <conditionalFormatting sqref="A20:Q20">
    <cfRule type="cellIs" dxfId="838" priority="17" stopIfTrue="1" operator="equal">
      <formula>0</formula>
    </cfRule>
  </conditionalFormatting>
  <conditionalFormatting sqref="A22:Q22">
    <cfRule type="cellIs" dxfId="837" priority="15" stopIfTrue="1" operator="equal">
      <formula>0</formula>
    </cfRule>
  </conditionalFormatting>
  <conditionalFormatting sqref="A24:Q24">
    <cfRule type="cellIs" dxfId="836" priority="13" stopIfTrue="1" operator="equal">
      <formula>0</formula>
    </cfRule>
  </conditionalFormatting>
  <conditionalFormatting sqref="A26:Q26">
    <cfRule type="cellIs" dxfId="835" priority="11" stopIfTrue="1" operator="equal">
      <formula>0</formula>
    </cfRule>
  </conditionalFormatting>
  <conditionalFormatting sqref="A28:Q28">
    <cfRule type="cellIs" dxfId="834" priority="9" stopIfTrue="1" operator="equal">
      <formula>0</formula>
    </cfRule>
  </conditionalFormatting>
  <conditionalFormatting sqref="A30:Q30">
    <cfRule type="cellIs" dxfId="833" priority="7" stopIfTrue="1" operator="equal">
      <formula>0</formula>
    </cfRule>
  </conditionalFormatting>
  <conditionalFormatting sqref="A32:Q32">
    <cfRule type="cellIs" dxfId="832" priority="5" stopIfTrue="1" operator="equal">
      <formula>0</formula>
    </cfRule>
  </conditionalFormatting>
  <conditionalFormatting sqref="A34:Q34">
    <cfRule type="cellIs" dxfId="831" priority="3" stopIfTrue="1" operator="equal">
      <formula>0</formula>
    </cfRule>
  </conditionalFormatting>
  <conditionalFormatting sqref="A36:Q36">
    <cfRule type="cellIs" dxfId="830" priority="1" stopIfTrue="1" operator="equal">
      <formula>0</formula>
    </cfRule>
  </conditionalFormatting>
  <conditionalFormatting sqref="A37:Q37">
    <cfRule type="cellIs" dxfId="829" priority="2" stopIfTrue="1" operator="lessThan">
      <formula>0.0005</formula>
    </cfRule>
  </conditionalFormatting>
  <conditionalFormatting sqref="B5:Q5">
    <cfRule type="cellIs" dxfId="828" priority="33" stopIfTrue="1" operator="lessThan">
      <formula>0.0005</formula>
    </cfRule>
  </conditionalFormatting>
  <conditionalFormatting sqref="B6:Q6">
    <cfRule type="cellIs" dxfId="827" priority="31" stopIfTrue="1" operator="equal">
      <formula>0</formula>
    </cfRule>
  </conditionalFormatting>
  <conditionalFormatting sqref="B9:Q9">
    <cfRule type="cellIs" dxfId="826" priority="30" stopIfTrue="1" operator="lessThan">
      <formula>0.0005</formula>
    </cfRule>
  </conditionalFormatting>
  <conditionalFormatting sqref="B11:Q11">
    <cfRule type="cellIs" dxfId="825" priority="28" stopIfTrue="1" operator="lessThan">
      <formula>0.0005</formula>
    </cfRule>
  </conditionalFormatting>
  <conditionalFormatting sqref="B13:Q13">
    <cfRule type="cellIs" dxfId="824" priority="26" stopIfTrue="1" operator="lessThan">
      <formula>0.0005</formula>
    </cfRule>
  </conditionalFormatting>
  <conditionalFormatting sqref="B15:Q15">
    <cfRule type="cellIs" dxfId="823" priority="24" stopIfTrue="1" operator="lessThan">
      <formula>0.0005</formula>
    </cfRule>
  </conditionalFormatting>
  <conditionalFormatting sqref="B17:Q17">
    <cfRule type="cellIs" dxfId="822" priority="22" stopIfTrue="1" operator="lessThan">
      <formula>0.0005</formula>
    </cfRule>
  </conditionalFormatting>
  <conditionalFormatting sqref="B19:Q19">
    <cfRule type="cellIs" dxfId="821" priority="20" stopIfTrue="1" operator="lessThan">
      <formula>0.0005</formula>
    </cfRule>
  </conditionalFormatting>
  <conditionalFormatting sqref="B21:Q21">
    <cfRule type="cellIs" dxfId="820" priority="18" stopIfTrue="1" operator="lessThan">
      <formula>0.0005</formula>
    </cfRule>
  </conditionalFormatting>
  <conditionalFormatting sqref="B23:Q23">
    <cfRule type="cellIs" dxfId="819" priority="16" stopIfTrue="1" operator="lessThan">
      <formula>0.0005</formula>
    </cfRule>
  </conditionalFormatting>
  <conditionalFormatting sqref="B25:Q25">
    <cfRule type="cellIs" dxfId="818" priority="14" stopIfTrue="1" operator="lessThan">
      <formula>0.0005</formula>
    </cfRule>
  </conditionalFormatting>
  <conditionalFormatting sqref="B27:Q27">
    <cfRule type="cellIs" dxfId="817" priority="12" stopIfTrue="1" operator="lessThan">
      <formula>0.0005</formula>
    </cfRule>
  </conditionalFormatting>
  <conditionalFormatting sqref="B29:Q29">
    <cfRule type="cellIs" dxfId="816" priority="10" stopIfTrue="1" operator="lessThan">
      <formula>0.0005</formula>
    </cfRule>
  </conditionalFormatting>
  <conditionalFormatting sqref="B31:Q31">
    <cfRule type="cellIs" dxfId="815" priority="8" stopIfTrue="1" operator="lessThan">
      <formula>0.0005</formula>
    </cfRule>
  </conditionalFormatting>
  <conditionalFormatting sqref="B33:Q33">
    <cfRule type="cellIs" dxfId="814" priority="6" stopIfTrue="1" operator="lessThan">
      <formula>0.0005</formula>
    </cfRule>
  </conditionalFormatting>
  <conditionalFormatting sqref="B35:Q35">
    <cfRule type="cellIs" dxfId="813" priority="4" stopIfTrue="1" operator="lessThan">
      <formula>0.0005</formula>
    </cfRule>
  </conditionalFormatting>
  <hyperlinks>
    <hyperlink ref="D42" r:id="rId1" xr:uid="{AD94A43D-459E-4C8F-98E0-E8C1CBE85862}"/>
    <hyperlink ref="D42:F42" r:id="rId2" display="http://dx.doi.org/10.4232/1.14582 " xr:uid="{18D0D793-BD8C-4DFC-877C-92AA91B7326E}"/>
    <hyperlink ref="A44" r:id="rId3" display="Publikation und Tabellen stehen unter der Lizenz CC BY-SA DEED 4.0." xr:uid="{26563702-46E3-4390-A434-963B0AF84F05}"/>
  </hyperlinks>
  <pageMargins left="0.7" right="0.7" top="0.78740157499999996" bottom="0.78740157499999996" header="0.3" footer="0.3"/>
  <pageSetup paperSize="9" scale="55" orientation="portrait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F664-B189-44CE-9881-A8302DC05730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4" customWidth="1"/>
    <col min="2" max="26" width="9.7109375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39.950000000000003" customHeight="1" thickBot="1">
      <c r="A1" s="734" t="str">
        <f>"Tabelle 8: Kurse, Unterrichtsstunden und Belegungen nach Ländern und Programmbereichen " &amp;Hilfswerte!B1&amp; " insgesamt"</f>
        <v>Tabelle 8: Kurse, Unterrichtsstunden und Belegungen nach Ländern und Programmbereichen 2020 insgesamt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 t="str">
        <f>"noch Tabelle 8: Kurse, Unterrichtsstunden und  Belegungen nach Ländern und Programmbereichen " &amp;Hilfswerte!B1&amp; " insgesamt"</f>
        <v>noch Tabelle 8: Kurse, Unterrichtsstunden und  Belegungen nach Ländern und Programmbereichen 2020 insgesamt</v>
      </c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54"/>
      <c r="AB1" s="54"/>
      <c r="AC1" s="54"/>
    </row>
    <row r="2" spans="1:32" s="23" customFormat="1" ht="18" customHeight="1">
      <c r="A2" s="749" t="s">
        <v>14</v>
      </c>
      <c r="B2" s="807" t="s">
        <v>28</v>
      </c>
      <c r="C2" s="827"/>
      <c r="D2" s="827"/>
      <c r="E2" s="814" t="s">
        <v>59</v>
      </c>
      <c r="F2" s="815"/>
      <c r="G2" s="815"/>
      <c r="H2" s="815"/>
      <c r="I2" s="815"/>
      <c r="J2" s="815"/>
      <c r="K2" s="815"/>
      <c r="L2" s="815"/>
      <c r="M2" s="829"/>
      <c r="N2" s="830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32" s="63" customFormat="1" ht="41.25" customHeight="1">
      <c r="A3" s="750"/>
      <c r="B3" s="808"/>
      <c r="C3" s="828"/>
      <c r="D3" s="828"/>
      <c r="E3" s="824" t="s">
        <v>1</v>
      </c>
      <c r="F3" s="744"/>
      <c r="G3" s="745"/>
      <c r="H3" s="824" t="s">
        <v>2</v>
      </c>
      <c r="I3" s="744"/>
      <c r="J3" s="745"/>
      <c r="K3" s="824" t="s">
        <v>21</v>
      </c>
      <c r="L3" s="744"/>
      <c r="M3" s="745"/>
      <c r="N3" s="831"/>
      <c r="O3" s="823" t="s">
        <v>22</v>
      </c>
      <c r="P3" s="823"/>
      <c r="Q3" s="823"/>
      <c r="R3" s="823" t="s">
        <v>382</v>
      </c>
      <c r="S3" s="823"/>
      <c r="T3" s="823"/>
      <c r="U3" s="823" t="s">
        <v>42</v>
      </c>
      <c r="V3" s="823"/>
      <c r="W3" s="824"/>
      <c r="X3" s="824" t="s">
        <v>43</v>
      </c>
      <c r="Y3" s="744"/>
      <c r="Z3" s="746"/>
      <c r="AB3" s="825"/>
      <c r="AC3" s="825"/>
      <c r="AD3" s="825"/>
      <c r="AE3" s="825"/>
      <c r="AF3" s="825"/>
    </row>
    <row r="4" spans="1:32" ht="36">
      <c r="A4" s="751"/>
      <c r="B4" s="287" t="s">
        <v>18</v>
      </c>
      <c r="C4" s="287" t="s">
        <v>19</v>
      </c>
      <c r="D4" s="287" t="s">
        <v>20</v>
      </c>
      <c r="E4" s="287" t="s">
        <v>18</v>
      </c>
      <c r="F4" s="287" t="s">
        <v>19</v>
      </c>
      <c r="G4" s="288" t="s">
        <v>20</v>
      </c>
      <c r="H4" s="287" t="s">
        <v>18</v>
      </c>
      <c r="I4" s="287" t="s">
        <v>19</v>
      </c>
      <c r="J4" s="288" t="s">
        <v>20</v>
      </c>
      <c r="K4" s="287" t="s">
        <v>18</v>
      </c>
      <c r="L4" s="287" t="s">
        <v>19</v>
      </c>
      <c r="M4" s="288" t="s">
        <v>20</v>
      </c>
      <c r="N4" s="832"/>
      <c r="O4" s="287" t="s">
        <v>18</v>
      </c>
      <c r="P4" s="287" t="s">
        <v>19</v>
      </c>
      <c r="Q4" s="288" t="s">
        <v>20</v>
      </c>
      <c r="R4" s="287" t="s">
        <v>18</v>
      </c>
      <c r="S4" s="287" t="s">
        <v>19</v>
      </c>
      <c r="T4" s="288" t="s">
        <v>20</v>
      </c>
      <c r="U4" s="287" t="s">
        <v>18</v>
      </c>
      <c r="V4" s="287" t="s">
        <v>19</v>
      </c>
      <c r="W4" s="287" t="s">
        <v>20</v>
      </c>
      <c r="X4" s="287" t="s">
        <v>18</v>
      </c>
      <c r="Y4" s="287" t="s">
        <v>19</v>
      </c>
      <c r="Z4" s="309" t="s">
        <v>20</v>
      </c>
      <c r="AB4" s="825"/>
      <c r="AC4" s="825"/>
      <c r="AD4" s="825"/>
      <c r="AE4" s="825"/>
      <c r="AF4" s="825"/>
    </row>
    <row r="5" spans="1:32" s="30" customFormat="1" ht="12.75" customHeight="1">
      <c r="A5" s="747" t="s">
        <v>79</v>
      </c>
      <c r="B5" s="231">
        <v>82471</v>
      </c>
      <c r="C5" s="231">
        <v>1695093</v>
      </c>
      <c r="D5" s="289">
        <v>770596</v>
      </c>
      <c r="E5" s="231">
        <v>4516</v>
      </c>
      <c r="F5" s="231">
        <v>50215</v>
      </c>
      <c r="G5" s="289">
        <v>55167</v>
      </c>
      <c r="H5" s="231">
        <v>12094</v>
      </c>
      <c r="I5" s="231">
        <v>149367</v>
      </c>
      <c r="J5" s="289">
        <v>97782</v>
      </c>
      <c r="K5" s="231">
        <v>31813</v>
      </c>
      <c r="L5" s="231">
        <v>238561</v>
      </c>
      <c r="M5" s="289">
        <v>328968</v>
      </c>
      <c r="N5" s="826" t="s">
        <v>79</v>
      </c>
      <c r="O5" s="231">
        <v>27200</v>
      </c>
      <c r="P5" s="231">
        <v>1002086</v>
      </c>
      <c r="Q5" s="241">
        <v>241973</v>
      </c>
      <c r="R5" s="231">
        <v>5528</v>
      </c>
      <c r="S5" s="231">
        <v>105613</v>
      </c>
      <c r="T5" s="241">
        <v>35712</v>
      </c>
      <c r="U5" s="231">
        <v>938</v>
      </c>
      <c r="V5" s="231">
        <v>134052</v>
      </c>
      <c r="W5" s="241">
        <v>8380</v>
      </c>
      <c r="X5" s="231">
        <v>382</v>
      </c>
      <c r="Y5" s="231">
        <v>15199</v>
      </c>
      <c r="Z5" s="277">
        <v>2614</v>
      </c>
      <c r="AB5" s="825"/>
      <c r="AC5" s="825"/>
      <c r="AD5" s="825"/>
      <c r="AE5" s="825"/>
      <c r="AF5" s="825"/>
    </row>
    <row r="6" spans="1:32" s="30" customFormat="1" ht="12.75" customHeight="1">
      <c r="A6" s="731"/>
      <c r="B6" s="65">
        <v>1</v>
      </c>
      <c r="C6" s="66">
        <v>1</v>
      </c>
      <c r="D6" s="66">
        <v>1</v>
      </c>
      <c r="E6" s="67">
        <v>5.4760000000000003E-2</v>
      </c>
      <c r="F6" s="62">
        <v>2.962E-2</v>
      </c>
      <c r="G6" s="68">
        <v>7.1590000000000001E-2</v>
      </c>
      <c r="H6" s="67">
        <v>0.14665</v>
      </c>
      <c r="I6" s="62">
        <v>8.8120000000000004E-2</v>
      </c>
      <c r="J6" s="68">
        <v>0.12689</v>
      </c>
      <c r="K6" s="67">
        <v>0.38574999999999998</v>
      </c>
      <c r="L6" s="62">
        <v>0.14074</v>
      </c>
      <c r="M6" s="68">
        <v>0.4269</v>
      </c>
      <c r="N6" s="822"/>
      <c r="O6" s="67">
        <v>0.32980999999999999</v>
      </c>
      <c r="P6" s="62">
        <v>0.59116999999999997</v>
      </c>
      <c r="Q6" s="62">
        <v>0.31401000000000001</v>
      </c>
      <c r="R6" s="67">
        <v>6.7030000000000006E-2</v>
      </c>
      <c r="S6" s="62">
        <v>6.2309999999999997E-2</v>
      </c>
      <c r="T6" s="68">
        <v>4.6339999999999999E-2</v>
      </c>
      <c r="U6" s="67">
        <v>1.137E-2</v>
      </c>
      <c r="V6" s="62">
        <v>7.9079999999999998E-2</v>
      </c>
      <c r="W6" s="68">
        <v>1.0869999999999999E-2</v>
      </c>
      <c r="X6" s="67">
        <v>4.6299999999999996E-3</v>
      </c>
      <c r="Y6" s="62">
        <v>8.9700000000000005E-3</v>
      </c>
      <c r="Z6" s="72">
        <v>3.3899999999999998E-3</v>
      </c>
      <c r="AB6" s="825"/>
      <c r="AC6" s="825"/>
      <c r="AD6" s="825"/>
      <c r="AE6" s="825"/>
      <c r="AF6" s="825"/>
    </row>
    <row r="7" spans="1:32" s="30" customFormat="1" ht="12.75" customHeight="1">
      <c r="A7" s="731" t="s">
        <v>80</v>
      </c>
      <c r="B7" s="231">
        <v>84640</v>
      </c>
      <c r="C7" s="231">
        <v>1524708</v>
      </c>
      <c r="D7" s="241">
        <v>801352</v>
      </c>
      <c r="E7" s="231">
        <v>4515</v>
      </c>
      <c r="F7" s="231">
        <v>43402</v>
      </c>
      <c r="G7" s="241">
        <v>58430</v>
      </c>
      <c r="H7" s="231">
        <v>13312</v>
      </c>
      <c r="I7" s="231">
        <v>164694</v>
      </c>
      <c r="J7" s="241">
        <v>113881</v>
      </c>
      <c r="K7" s="231">
        <v>34765</v>
      </c>
      <c r="L7" s="231">
        <v>318640</v>
      </c>
      <c r="M7" s="241">
        <v>371651</v>
      </c>
      <c r="N7" s="822" t="s">
        <v>80</v>
      </c>
      <c r="O7" s="231">
        <v>25972</v>
      </c>
      <c r="P7" s="231">
        <v>771118</v>
      </c>
      <c r="Q7" s="241">
        <v>216576</v>
      </c>
      <c r="R7" s="231">
        <v>4436</v>
      </c>
      <c r="S7" s="231">
        <v>112346</v>
      </c>
      <c r="T7" s="241">
        <v>28553</v>
      </c>
      <c r="U7" s="231">
        <v>1106</v>
      </c>
      <c r="V7" s="231">
        <v>77038</v>
      </c>
      <c r="W7" s="241">
        <v>7236</v>
      </c>
      <c r="X7" s="231">
        <v>534</v>
      </c>
      <c r="Y7" s="231">
        <v>37470</v>
      </c>
      <c r="Z7" s="277">
        <v>5025</v>
      </c>
      <c r="AB7" s="825"/>
      <c r="AC7" s="825"/>
      <c r="AD7" s="825"/>
      <c r="AE7" s="825"/>
      <c r="AF7" s="825"/>
    </row>
    <row r="8" spans="1:32" s="69" customFormat="1" ht="12.75" customHeight="1">
      <c r="A8" s="731"/>
      <c r="B8" s="65">
        <v>1</v>
      </c>
      <c r="C8" s="66">
        <v>1</v>
      </c>
      <c r="D8" s="66">
        <v>1</v>
      </c>
      <c r="E8" s="67">
        <v>5.3339999999999999E-2</v>
      </c>
      <c r="F8" s="62">
        <v>2.8469999999999999E-2</v>
      </c>
      <c r="G8" s="68">
        <v>7.2910000000000003E-2</v>
      </c>
      <c r="H8" s="67">
        <v>0.15728</v>
      </c>
      <c r="I8" s="62">
        <v>0.10802</v>
      </c>
      <c r="J8" s="68">
        <v>0.14210999999999999</v>
      </c>
      <c r="K8" s="67">
        <v>0.41073999999999999</v>
      </c>
      <c r="L8" s="62">
        <v>0.20898</v>
      </c>
      <c r="M8" s="68">
        <v>0.46378000000000003</v>
      </c>
      <c r="N8" s="822"/>
      <c r="O8" s="67">
        <v>0.30685000000000001</v>
      </c>
      <c r="P8" s="62">
        <v>0.50575000000000003</v>
      </c>
      <c r="Q8" s="62">
        <v>0.27026</v>
      </c>
      <c r="R8" s="67">
        <v>5.2409999999999998E-2</v>
      </c>
      <c r="S8" s="62">
        <v>7.3679999999999995E-2</v>
      </c>
      <c r="T8" s="68">
        <v>3.5630000000000002E-2</v>
      </c>
      <c r="U8" s="67">
        <v>1.307E-2</v>
      </c>
      <c r="V8" s="62">
        <v>5.0529999999999999E-2</v>
      </c>
      <c r="W8" s="68">
        <v>9.0299999999999998E-3</v>
      </c>
      <c r="X8" s="67">
        <v>6.3099999999999996E-3</v>
      </c>
      <c r="Y8" s="62">
        <v>2.4580000000000001E-2</v>
      </c>
      <c r="Z8" s="72">
        <v>6.2700000000000004E-3</v>
      </c>
      <c r="AB8" s="825"/>
      <c r="AC8" s="825"/>
      <c r="AD8" s="825"/>
      <c r="AE8" s="825"/>
      <c r="AF8" s="825"/>
    </row>
    <row r="9" spans="1:32" s="30" customFormat="1" ht="12.75" customHeight="1">
      <c r="A9" s="731" t="s">
        <v>81</v>
      </c>
      <c r="B9" s="231">
        <v>15330</v>
      </c>
      <c r="C9" s="231">
        <v>580408</v>
      </c>
      <c r="D9" s="241">
        <v>131853</v>
      </c>
      <c r="E9" s="231">
        <v>549</v>
      </c>
      <c r="F9" s="231">
        <v>9962</v>
      </c>
      <c r="G9" s="241">
        <v>6377</v>
      </c>
      <c r="H9" s="231">
        <v>2518</v>
      </c>
      <c r="I9" s="231">
        <v>53059</v>
      </c>
      <c r="J9" s="241">
        <v>19333</v>
      </c>
      <c r="K9" s="231">
        <v>2624</v>
      </c>
      <c r="L9" s="231">
        <v>38135</v>
      </c>
      <c r="M9" s="241">
        <v>24544</v>
      </c>
      <c r="N9" s="822" t="s">
        <v>81</v>
      </c>
      <c r="O9" s="231">
        <v>7904</v>
      </c>
      <c r="P9" s="231">
        <v>426096</v>
      </c>
      <c r="Q9" s="241">
        <v>69299</v>
      </c>
      <c r="R9" s="231">
        <v>1448</v>
      </c>
      <c r="S9" s="231">
        <v>39082</v>
      </c>
      <c r="T9" s="241">
        <v>10336</v>
      </c>
      <c r="U9" s="231">
        <v>21</v>
      </c>
      <c r="V9" s="231">
        <v>1767</v>
      </c>
      <c r="W9" s="241">
        <v>187</v>
      </c>
      <c r="X9" s="231">
        <v>266</v>
      </c>
      <c r="Y9" s="231">
        <v>12307</v>
      </c>
      <c r="Z9" s="277">
        <v>1777</v>
      </c>
      <c r="AB9" s="825"/>
      <c r="AC9" s="825"/>
      <c r="AD9" s="825"/>
      <c r="AE9" s="825"/>
      <c r="AF9" s="825"/>
    </row>
    <row r="10" spans="1:32" s="69" customFormat="1" ht="12.75" customHeight="1">
      <c r="A10" s="731"/>
      <c r="B10" s="65">
        <v>1</v>
      </c>
      <c r="C10" s="66">
        <v>1</v>
      </c>
      <c r="D10" s="66">
        <v>1</v>
      </c>
      <c r="E10" s="67">
        <v>3.5810000000000002E-2</v>
      </c>
      <c r="F10" s="62">
        <v>1.7160000000000002E-2</v>
      </c>
      <c r="G10" s="68">
        <v>4.836E-2</v>
      </c>
      <c r="H10" s="67">
        <v>0.16425000000000001</v>
      </c>
      <c r="I10" s="62">
        <v>9.1420000000000001E-2</v>
      </c>
      <c r="J10" s="68">
        <v>0.14663000000000001</v>
      </c>
      <c r="K10" s="67">
        <v>0.17116999999999999</v>
      </c>
      <c r="L10" s="62">
        <v>6.5699999999999995E-2</v>
      </c>
      <c r="M10" s="68">
        <v>0.18615000000000001</v>
      </c>
      <c r="N10" s="822"/>
      <c r="O10" s="67">
        <v>0.51558999999999999</v>
      </c>
      <c r="P10" s="62">
        <v>0.73412999999999995</v>
      </c>
      <c r="Q10" s="62">
        <v>0.52558000000000005</v>
      </c>
      <c r="R10" s="67">
        <v>9.4460000000000002E-2</v>
      </c>
      <c r="S10" s="62">
        <v>6.7339999999999997E-2</v>
      </c>
      <c r="T10" s="68">
        <v>7.8390000000000001E-2</v>
      </c>
      <c r="U10" s="67">
        <v>1.3699999999999999E-3</v>
      </c>
      <c r="V10" s="62">
        <v>3.0400000000000002E-3</v>
      </c>
      <c r="W10" s="68">
        <v>1.42E-3</v>
      </c>
      <c r="X10" s="67">
        <v>1.7350000000000001E-2</v>
      </c>
      <c r="Y10" s="62">
        <v>2.12E-2</v>
      </c>
      <c r="Z10" s="72">
        <v>1.3480000000000001E-2</v>
      </c>
      <c r="AB10" s="825"/>
      <c r="AC10" s="825"/>
      <c r="AD10" s="825"/>
      <c r="AE10" s="825"/>
      <c r="AF10" s="825"/>
    </row>
    <row r="11" spans="1:32" s="30" customFormat="1" ht="12.75" customHeight="1">
      <c r="A11" s="731" t="s">
        <v>82</v>
      </c>
      <c r="B11" s="231">
        <v>5922</v>
      </c>
      <c r="C11" s="231">
        <v>149812</v>
      </c>
      <c r="D11" s="241">
        <v>49929</v>
      </c>
      <c r="E11" s="231">
        <v>248</v>
      </c>
      <c r="F11" s="231">
        <v>1927</v>
      </c>
      <c r="G11" s="241">
        <v>2291</v>
      </c>
      <c r="H11" s="231">
        <v>1089</v>
      </c>
      <c r="I11" s="231">
        <v>17110</v>
      </c>
      <c r="J11" s="241">
        <v>8340</v>
      </c>
      <c r="K11" s="231">
        <v>1631</v>
      </c>
      <c r="L11" s="231">
        <v>18869</v>
      </c>
      <c r="M11" s="241">
        <v>16169</v>
      </c>
      <c r="N11" s="822" t="s">
        <v>82</v>
      </c>
      <c r="O11" s="231">
        <v>2209</v>
      </c>
      <c r="P11" s="231">
        <v>79656</v>
      </c>
      <c r="Q11" s="241">
        <v>17817</v>
      </c>
      <c r="R11" s="231">
        <v>565</v>
      </c>
      <c r="S11" s="231">
        <v>10314</v>
      </c>
      <c r="T11" s="241">
        <v>3807</v>
      </c>
      <c r="U11" s="231">
        <v>39</v>
      </c>
      <c r="V11" s="231">
        <v>16198</v>
      </c>
      <c r="W11" s="241">
        <v>529</v>
      </c>
      <c r="X11" s="231">
        <v>141</v>
      </c>
      <c r="Y11" s="231">
        <v>5738</v>
      </c>
      <c r="Z11" s="277">
        <v>976</v>
      </c>
      <c r="AB11" s="825"/>
      <c r="AC11" s="825"/>
      <c r="AD11" s="825"/>
      <c r="AE11" s="825"/>
      <c r="AF11" s="825"/>
    </row>
    <row r="12" spans="1:32" s="69" customFormat="1" ht="12.75" customHeight="1">
      <c r="A12" s="731"/>
      <c r="B12" s="65">
        <v>1</v>
      </c>
      <c r="C12" s="66">
        <v>1</v>
      </c>
      <c r="D12" s="66">
        <v>1</v>
      </c>
      <c r="E12" s="67">
        <v>4.1880000000000001E-2</v>
      </c>
      <c r="F12" s="62">
        <v>1.286E-2</v>
      </c>
      <c r="G12" s="68">
        <v>4.589E-2</v>
      </c>
      <c r="H12" s="67">
        <v>0.18389</v>
      </c>
      <c r="I12" s="62">
        <v>0.11421000000000001</v>
      </c>
      <c r="J12" s="68">
        <v>0.16703999999999999</v>
      </c>
      <c r="K12" s="67">
        <v>0.27540999999999999</v>
      </c>
      <c r="L12" s="62">
        <v>0.12595000000000001</v>
      </c>
      <c r="M12" s="68">
        <v>0.32384000000000002</v>
      </c>
      <c r="N12" s="822"/>
      <c r="O12" s="67">
        <v>0.37302000000000002</v>
      </c>
      <c r="P12" s="62">
        <v>0.53171000000000002</v>
      </c>
      <c r="Q12" s="62">
        <v>0.35685</v>
      </c>
      <c r="R12" s="67">
        <v>9.5409999999999995E-2</v>
      </c>
      <c r="S12" s="62">
        <v>6.8849999999999995E-2</v>
      </c>
      <c r="T12" s="68">
        <v>7.6249999999999998E-2</v>
      </c>
      <c r="U12" s="67">
        <v>6.5900000000000004E-3</v>
      </c>
      <c r="V12" s="62">
        <v>0.10811999999999999</v>
      </c>
      <c r="W12" s="68">
        <v>1.06E-2</v>
      </c>
      <c r="X12" s="67">
        <v>2.3810000000000001E-2</v>
      </c>
      <c r="Y12" s="62">
        <v>3.8300000000000001E-2</v>
      </c>
      <c r="Z12" s="72">
        <v>1.9550000000000001E-2</v>
      </c>
    </row>
    <row r="13" spans="1:32" s="30" customFormat="1" ht="12.75" customHeight="1">
      <c r="A13" s="731" t="s">
        <v>83</v>
      </c>
      <c r="B13" s="231">
        <v>2327</v>
      </c>
      <c r="C13" s="231">
        <v>86410</v>
      </c>
      <c r="D13" s="241">
        <v>23265</v>
      </c>
      <c r="E13" s="231">
        <v>215</v>
      </c>
      <c r="F13" s="231">
        <v>5145</v>
      </c>
      <c r="G13" s="241">
        <v>2479</v>
      </c>
      <c r="H13" s="231">
        <v>359</v>
      </c>
      <c r="I13" s="231">
        <v>6170</v>
      </c>
      <c r="J13" s="241">
        <v>3300</v>
      </c>
      <c r="K13" s="231">
        <v>364</v>
      </c>
      <c r="L13" s="231">
        <v>5295</v>
      </c>
      <c r="M13" s="241">
        <v>3768</v>
      </c>
      <c r="N13" s="822" t="s">
        <v>83</v>
      </c>
      <c r="O13" s="231">
        <v>1083</v>
      </c>
      <c r="P13" s="231">
        <v>55726</v>
      </c>
      <c r="Q13" s="241">
        <v>11206</v>
      </c>
      <c r="R13" s="231">
        <v>245</v>
      </c>
      <c r="S13" s="231">
        <v>6809</v>
      </c>
      <c r="T13" s="241">
        <v>1765</v>
      </c>
      <c r="U13" s="231">
        <v>14</v>
      </c>
      <c r="V13" s="231">
        <v>2515</v>
      </c>
      <c r="W13" s="241">
        <v>189</v>
      </c>
      <c r="X13" s="231">
        <v>47</v>
      </c>
      <c r="Y13" s="231">
        <v>4750</v>
      </c>
      <c r="Z13" s="277">
        <v>558</v>
      </c>
      <c r="AB13" s="33"/>
    </row>
    <row r="14" spans="1:32" s="69" customFormat="1" ht="12.75" customHeight="1">
      <c r="A14" s="731"/>
      <c r="B14" s="65">
        <v>1</v>
      </c>
      <c r="C14" s="66">
        <v>1</v>
      </c>
      <c r="D14" s="66">
        <v>1</v>
      </c>
      <c r="E14" s="67">
        <v>9.239E-2</v>
      </c>
      <c r="F14" s="62">
        <v>5.9540000000000003E-2</v>
      </c>
      <c r="G14" s="68">
        <v>0.10655000000000001</v>
      </c>
      <c r="H14" s="67">
        <v>0.15428</v>
      </c>
      <c r="I14" s="62">
        <v>7.1400000000000005E-2</v>
      </c>
      <c r="J14" s="68">
        <v>0.14183999999999999</v>
      </c>
      <c r="K14" s="67">
        <v>0.15642</v>
      </c>
      <c r="L14" s="62">
        <v>6.1280000000000001E-2</v>
      </c>
      <c r="M14" s="68">
        <v>0.16195999999999999</v>
      </c>
      <c r="N14" s="822"/>
      <c r="O14" s="67">
        <v>0.46540999999999999</v>
      </c>
      <c r="P14" s="62">
        <v>0.64490000000000003</v>
      </c>
      <c r="Q14" s="62">
        <v>0.48166999999999999</v>
      </c>
      <c r="R14" s="67">
        <v>0.10528999999999999</v>
      </c>
      <c r="S14" s="62">
        <v>7.8799999999999995E-2</v>
      </c>
      <c r="T14" s="68">
        <v>7.5870000000000007E-2</v>
      </c>
      <c r="U14" s="67">
        <v>6.0200000000000002E-3</v>
      </c>
      <c r="V14" s="62">
        <v>2.911E-2</v>
      </c>
      <c r="W14" s="68">
        <v>8.1200000000000005E-3</v>
      </c>
      <c r="X14" s="67">
        <v>2.0199999999999999E-2</v>
      </c>
      <c r="Y14" s="62">
        <v>5.4969999999999998E-2</v>
      </c>
      <c r="Z14" s="72">
        <v>2.3980000000000001E-2</v>
      </c>
      <c r="AB14" s="33"/>
    </row>
    <row r="15" spans="1:32" s="30" customFormat="1" ht="12" customHeight="1">
      <c r="A15" s="731" t="s">
        <v>84</v>
      </c>
      <c r="B15" s="231">
        <v>6885</v>
      </c>
      <c r="C15" s="231">
        <v>164239</v>
      </c>
      <c r="D15" s="241">
        <v>68659</v>
      </c>
      <c r="E15" s="231">
        <v>415</v>
      </c>
      <c r="F15" s="231">
        <v>4397</v>
      </c>
      <c r="G15" s="241">
        <v>4645</v>
      </c>
      <c r="H15" s="231">
        <v>1634</v>
      </c>
      <c r="I15" s="231">
        <v>26659</v>
      </c>
      <c r="J15" s="241">
        <v>15184</v>
      </c>
      <c r="K15" s="231">
        <v>1008</v>
      </c>
      <c r="L15" s="231">
        <v>10863</v>
      </c>
      <c r="M15" s="241">
        <v>9672</v>
      </c>
      <c r="N15" s="822" t="s">
        <v>84</v>
      </c>
      <c r="O15" s="231">
        <v>2959</v>
      </c>
      <c r="P15" s="231">
        <v>98761</v>
      </c>
      <c r="Q15" s="241">
        <v>32264</v>
      </c>
      <c r="R15" s="231">
        <v>705</v>
      </c>
      <c r="S15" s="231">
        <v>10596</v>
      </c>
      <c r="T15" s="241">
        <v>5331</v>
      </c>
      <c r="U15" s="231">
        <v>0</v>
      </c>
      <c r="V15" s="231">
        <v>0</v>
      </c>
      <c r="W15" s="241">
        <v>0</v>
      </c>
      <c r="X15" s="231">
        <v>164</v>
      </c>
      <c r="Y15" s="231">
        <v>12963</v>
      </c>
      <c r="Z15" s="277">
        <v>1563</v>
      </c>
      <c r="AB15" s="33"/>
    </row>
    <row r="16" spans="1:32" s="69" customFormat="1" ht="12" customHeight="1">
      <c r="A16" s="731"/>
      <c r="B16" s="65">
        <v>1</v>
      </c>
      <c r="C16" s="66">
        <v>1</v>
      </c>
      <c r="D16" s="66">
        <v>1</v>
      </c>
      <c r="E16" s="67">
        <v>6.028E-2</v>
      </c>
      <c r="F16" s="62">
        <v>2.6769999999999999E-2</v>
      </c>
      <c r="G16" s="68">
        <v>6.7650000000000002E-2</v>
      </c>
      <c r="H16" s="67">
        <v>0.23733000000000001</v>
      </c>
      <c r="I16" s="62">
        <v>0.16231999999999999</v>
      </c>
      <c r="J16" s="68">
        <v>0.22115000000000001</v>
      </c>
      <c r="K16" s="67">
        <v>0.14641000000000001</v>
      </c>
      <c r="L16" s="62">
        <v>6.6140000000000004E-2</v>
      </c>
      <c r="M16" s="68">
        <v>0.14087</v>
      </c>
      <c r="N16" s="822"/>
      <c r="O16" s="67">
        <v>0.42976999999999999</v>
      </c>
      <c r="P16" s="62">
        <v>0.60131999999999997</v>
      </c>
      <c r="Q16" s="62">
        <v>0.46992</v>
      </c>
      <c r="R16" s="67">
        <v>0.1024</v>
      </c>
      <c r="S16" s="62">
        <v>6.4519999999999994E-2</v>
      </c>
      <c r="T16" s="68">
        <v>7.7640000000000001E-2</v>
      </c>
      <c r="U16" s="67" t="s">
        <v>501</v>
      </c>
      <c r="V16" s="62" t="s">
        <v>501</v>
      </c>
      <c r="W16" s="68" t="s">
        <v>501</v>
      </c>
      <c r="X16" s="67">
        <v>2.3820000000000001E-2</v>
      </c>
      <c r="Y16" s="62">
        <v>7.893E-2</v>
      </c>
      <c r="Z16" s="72">
        <v>2.2759999999999999E-2</v>
      </c>
      <c r="AB16" s="33"/>
    </row>
    <row r="17" spans="1:26" s="30" customFormat="1" ht="12.75" customHeight="1">
      <c r="A17" s="731" t="s">
        <v>85</v>
      </c>
      <c r="B17" s="231">
        <v>26470</v>
      </c>
      <c r="C17" s="231">
        <v>733631</v>
      </c>
      <c r="D17" s="241">
        <v>243155</v>
      </c>
      <c r="E17" s="231">
        <v>1343</v>
      </c>
      <c r="F17" s="231">
        <v>17551</v>
      </c>
      <c r="G17" s="241">
        <v>15793</v>
      </c>
      <c r="H17" s="231">
        <v>4266</v>
      </c>
      <c r="I17" s="231">
        <v>58201</v>
      </c>
      <c r="J17" s="241">
        <v>28519</v>
      </c>
      <c r="K17" s="231">
        <v>7739</v>
      </c>
      <c r="L17" s="231">
        <v>83845</v>
      </c>
      <c r="M17" s="241">
        <v>82702</v>
      </c>
      <c r="N17" s="822" t="s">
        <v>85</v>
      </c>
      <c r="O17" s="231">
        <v>10287</v>
      </c>
      <c r="P17" s="231">
        <v>470917</v>
      </c>
      <c r="Q17" s="241">
        <v>94865</v>
      </c>
      <c r="R17" s="231">
        <v>2444</v>
      </c>
      <c r="S17" s="231">
        <v>59692</v>
      </c>
      <c r="T17" s="241">
        <v>17358</v>
      </c>
      <c r="U17" s="231">
        <v>54</v>
      </c>
      <c r="V17" s="231">
        <v>10664</v>
      </c>
      <c r="W17" s="241">
        <v>732</v>
      </c>
      <c r="X17" s="231">
        <v>337</v>
      </c>
      <c r="Y17" s="231">
        <v>32761</v>
      </c>
      <c r="Z17" s="277">
        <v>3186</v>
      </c>
    </row>
    <row r="18" spans="1:26" s="69" customFormat="1" ht="12.75" customHeight="1">
      <c r="A18" s="731"/>
      <c r="B18" s="65">
        <v>1</v>
      </c>
      <c r="C18" s="66">
        <v>1</v>
      </c>
      <c r="D18" s="66">
        <v>1</v>
      </c>
      <c r="E18" s="67">
        <v>5.074E-2</v>
      </c>
      <c r="F18" s="62">
        <v>2.392E-2</v>
      </c>
      <c r="G18" s="68">
        <v>6.4949999999999994E-2</v>
      </c>
      <c r="H18" s="67">
        <v>0.16116</v>
      </c>
      <c r="I18" s="62">
        <v>7.9329999999999998E-2</v>
      </c>
      <c r="J18" s="68">
        <v>0.11729000000000001</v>
      </c>
      <c r="K18" s="67">
        <v>0.29237000000000002</v>
      </c>
      <c r="L18" s="62">
        <v>0.11429</v>
      </c>
      <c r="M18" s="68">
        <v>0.34011999999999998</v>
      </c>
      <c r="N18" s="822"/>
      <c r="O18" s="67">
        <v>0.38862999999999998</v>
      </c>
      <c r="P18" s="62">
        <v>0.64190000000000003</v>
      </c>
      <c r="Q18" s="62">
        <v>0.39013999999999999</v>
      </c>
      <c r="R18" s="67">
        <v>9.2329999999999995E-2</v>
      </c>
      <c r="S18" s="62">
        <v>8.1369999999999998E-2</v>
      </c>
      <c r="T18" s="68">
        <v>7.1389999999999995E-2</v>
      </c>
      <c r="U18" s="67">
        <v>2.0400000000000001E-3</v>
      </c>
      <c r="V18" s="62">
        <v>1.4540000000000001E-2</v>
      </c>
      <c r="W18" s="68">
        <v>3.0100000000000001E-3</v>
      </c>
      <c r="X18" s="67">
        <v>1.273E-2</v>
      </c>
      <c r="Y18" s="62">
        <v>4.4659999999999998E-2</v>
      </c>
      <c r="Z18" s="72">
        <v>1.3100000000000001E-2</v>
      </c>
    </row>
    <row r="19" spans="1:26" s="30" customFormat="1" ht="12.75" customHeight="1">
      <c r="A19" s="731" t="s">
        <v>86</v>
      </c>
      <c r="B19" s="231">
        <v>3082</v>
      </c>
      <c r="C19" s="231">
        <v>80305</v>
      </c>
      <c r="D19" s="241">
        <v>31282</v>
      </c>
      <c r="E19" s="231">
        <v>156</v>
      </c>
      <c r="F19" s="231">
        <v>1230</v>
      </c>
      <c r="G19" s="241">
        <v>2248</v>
      </c>
      <c r="H19" s="231">
        <v>484</v>
      </c>
      <c r="I19" s="231">
        <v>6666</v>
      </c>
      <c r="J19" s="241">
        <v>4620</v>
      </c>
      <c r="K19" s="231">
        <v>1013</v>
      </c>
      <c r="L19" s="231">
        <v>9972</v>
      </c>
      <c r="M19" s="241">
        <v>10519</v>
      </c>
      <c r="N19" s="822" t="s">
        <v>86</v>
      </c>
      <c r="O19" s="231">
        <v>1034</v>
      </c>
      <c r="P19" s="231">
        <v>31359</v>
      </c>
      <c r="Q19" s="241">
        <v>10111</v>
      </c>
      <c r="R19" s="231">
        <v>210</v>
      </c>
      <c r="S19" s="231">
        <v>3424</v>
      </c>
      <c r="T19" s="241">
        <v>1704</v>
      </c>
      <c r="U19" s="231">
        <v>102</v>
      </c>
      <c r="V19" s="231">
        <v>26478</v>
      </c>
      <c r="W19" s="241">
        <v>1429</v>
      </c>
      <c r="X19" s="231">
        <v>83</v>
      </c>
      <c r="Y19" s="231">
        <v>1176</v>
      </c>
      <c r="Z19" s="277">
        <v>651</v>
      </c>
    </row>
    <row r="20" spans="1:26" s="69" customFormat="1" ht="12.75" customHeight="1">
      <c r="A20" s="731"/>
      <c r="B20" s="65">
        <v>1</v>
      </c>
      <c r="C20" s="66">
        <v>1</v>
      </c>
      <c r="D20" s="66">
        <v>1</v>
      </c>
      <c r="E20" s="67">
        <v>5.0619999999999998E-2</v>
      </c>
      <c r="F20" s="62">
        <v>1.532E-2</v>
      </c>
      <c r="G20" s="68">
        <v>7.1859999999999993E-2</v>
      </c>
      <c r="H20" s="67">
        <v>0.15704000000000001</v>
      </c>
      <c r="I20" s="62">
        <v>8.301E-2</v>
      </c>
      <c r="J20" s="68">
        <v>0.14768999999999999</v>
      </c>
      <c r="K20" s="67">
        <v>0.32868000000000003</v>
      </c>
      <c r="L20" s="62">
        <v>0.12418</v>
      </c>
      <c r="M20" s="68">
        <v>0.33626</v>
      </c>
      <c r="N20" s="822"/>
      <c r="O20" s="67">
        <v>0.33550000000000002</v>
      </c>
      <c r="P20" s="62">
        <v>0.39050000000000001</v>
      </c>
      <c r="Q20" s="62">
        <v>0.32322000000000001</v>
      </c>
      <c r="R20" s="67">
        <v>6.8140000000000006E-2</v>
      </c>
      <c r="S20" s="62">
        <v>4.2639999999999997E-2</v>
      </c>
      <c r="T20" s="68">
        <v>5.4469999999999998E-2</v>
      </c>
      <c r="U20" s="67">
        <v>3.3099999999999997E-2</v>
      </c>
      <c r="V20" s="62">
        <v>0.32972000000000001</v>
      </c>
      <c r="W20" s="68">
        <v>4.5679999999999998E-2</v>
      </c>
      <c r="X20" s="67">
        <v>2.6929999999999999E-2</v>
      </c>
      <c r="Y20" s="62">
        <v>1.464E-2</v>
      </c>
      <c r="Z20" s="72">
        <v>2.0809999999999999E-2</v>
      </c>
    </row>
    <row r="21" spans="1:26" s="30" customFormat="1" ht="12.75" customHeight="1">
      <c r="A21" s="731" t="s">
        <v>87</v>
      </c>
      <c r="B21" s="231">
        <v>38073</v>
      </c>
      <c r="C21" s="231">
        <v>1492778</v>
      </c>
      <c r="D21" s="241">
        <v>370423</v>
      </c>
      <c r="E21" s="231">
        <v>3663</v>
      </c>
      <c r="F21" s="231">
        <v>76891</v>
      </c>
      <c r="G21" s="241">
        <v>41922</v>
      </c>
      <c r="H21" s="231">
        <v>4896</v>
      </c>
      <c r="I21" s="231">
        <v>72815</v>
      </c>
      <c r="J21" s="241">
        <v>44211</v>
      </c>
      <c r="K21" s="231">
        <v>10610</v>
      </c>
      <c r="L21" s="231">
        <v>132554</v>
      </c>
      <c r="M21" s="241">
        <v>107042</v>
      </c>
      <c r="N21" s="822" t="s">
        <v>87</v>
      </c>
      <c r="O21" s="231">
        <v>13230</v>
      </c>
      <c r="P21" s="231">
        <v>738513</v>
      </c>
      <c r="Q21" s="241">
        <v>131532</v>
      </c>
      <c r="R21" s="231">
        <v>3960</v>
      </c>
      <c r="S21" s="231">
        <v>218020</v>
      </c>
      <c r="T21" s="241">
        <v>33689</v>
      </c>
      <c r="U21" s="231">
        <v>724</v>
      </c>
      <c r="V21" s="231">
        <v>152260</v>
      </c>
      <c r="W21" s="241">
        <v>5232</v>
      </c>
      <c r="X21" s="231">
        <v>990</v>
      </c>
      <c r="Y21" s="231">
        <v>101725</v>
      </c>
      <c r="Z21" s="277">
        <v>6795</v>
      </c>
    </row>
    <row r="22" spans="1:26" s="69" customFormat="1" ht="12.75" customHeight="1">
      <c r="A22" s="731"/>
      <c r="B22" s="65">
        <v>1</v>
      </c>
      <c r="C22" s="66">
        <v>1</v>
      </c>
      <c r="D22" s="66">
        <v>1</v>
      </c>
      <c r="E22" s="67">
        <v>9.6210000000000004E-2</v>
      </c>
      <c r="F22" s="62">
        <v>5.151E-2</v>
      </c>
      <c r="G22" s="68">
        <v>0.11317000000000001</v>
      </c>
      <c r="H22" s="67">
        <v>0.12859999999999999</v>
      </c>
      <c r="I22" s="62">
        <v>4.8779999999999997E-2</v>
      </c>
      <c r="J22" s="68">
        <v>0.11935</v>
      </c>
      <c r="K22" s="67">
        <v>0.27867999999999998</v>
      </c>
      <c r="L22" s="62">
        <v>8.8800000000000004E-2</v>
      </c>
      <c r="M22" s="68">
        <v>0.28897</v>
      </c>
      <c r="N22" s="822"/>
      <c r="O22" s="67">
        <v>0.34749000000000002</v>
      </c>
      <c r="P22" s="62">
        <v>0.49471999999999999</v>
      </c>
      <c r="Q22" s="62">
        <v>0.35509000000000002</v>
      </c>
      <c r="R22" s="67">
        <v>0.10401000000000001</v>
      </c>
      <c r="S22" s="62">
        <v>0.14605000000000001</v>
      </c>
      <c r="T22" s="68">
        <v>9.0950000000000003E-2</v>
      </c>
      <c r="U22" s="67">
        <v>1.9019999999999999E-2</v>
      </c>
      <c r="V22" s="62">
        <v>0.10199999999999999</v>
      </c>
      <c r="W22" s="68">
        <v>1.4120000000000001E-2</v>
      </c>
      <c r="X22" s="67">
        <v>2.5999999999999999E-2</v>
      </c>
      <c r="Y22" s="62">
        <v>6.8140000000000006E-2</v>
      </c>
      <c r="Z22" s="72">
        <v>1.8339999999999999E-2</v>
      </c>
    </row>
    <row r="23" spans="1:26" s="30" customFormat="1" ht="12.75" customHeight="1">
      <c r="A23" s="731" t="s">
        <v>88</v>
      </c>
      <c r="B23" s="231">
        <v>61063</v>
      </c>
      <c r="C23" s="231">
        <v>1721151</v>
      </c>
      <c r="D23" s="241">
        <v>622496</v>
      </c>
      <c r="E23" s="231">
        <v>3191</v>
      </c>
      <c r="F23" s="231">
        <v>38750</v>
      </c>
      <c r="G23" s="241">
        <v>47831</v>
      </c>
      <c r="H23" s="231">
        <v>7572</v>
      </c>
      <c r="I23" s="231">
        <v>106952</v>
      </c>
      <c r="J23" s="241">
        <v>71417</v>
      </c>
      <c r="K23" s="231">
        <v>16875</v>
      </c>
      <c r="L23" s="231">
        <v>161171</v>
      </c>
      <c r="M23" s="241">
        <v>186465</v>
      </c>
      <c r="N23" s="822" t="s">
        <v>88</v>
      </c>
      <c r="O23" s="231">
        <v>26344</v>
      </c>
      <c r="P23" s="231">
        <v>1066003</v>
      </c>
      <c r="Q23" s="241">
        <v>262125</v>
      </c>
      <c r="R23" s="231">
        <v>5530</v>
      </c>
      <c r="S23" s="231">
        <v>124697</v>
      </c>
      <c r="T23" s="241">
        <v>37890</v>
      </c>
      <c r="U23" s="231">
        <v>882</v>
      </c>
      <c r="V23" s="231">
        <v>193267</v>
      </c>
      <c r="W23" s="241">
        <v>11222</v>
      </c>
      <c r="X23" s="231">
        <v>669</v>
      </c>
      <c r="Y23" s="231">
        <v>30311</v>
      </c>
      <c r="Z23" s="277">
        <v>5546</v>
      </c>
    </row>
    <row r="24" spans="1:26" s="69" customFormat="1" ht="12.75" customHeight="1">
      <c r="A24" s="731"/>
      <c r="B24" s="65">
        <v>1</v>
      </c>
      <c r="C24" s="66">
        <v>1</v>
      </c>
      <c r="D24" s="66">
        <v>1</v>
      </c>
      <c r="E24" s="67">
        <v>5.2260000000000001E-2</v>
      </c>
      <c r="F24" s="62">
        <v>2.2509999999999999E-2</v>
      </c>
      <c r="G24" s="68">
        <v>7.6840000000000006E-2</v>
      </c>
      <c r="H24" s="67">
        <v>0.124</v>
      </c>
      <c r="I24" s="62">
        <v>6.2140000000000001E-2</v>
      </c>
      <c r="J24" s="68">
        <v>0.11473</v>
      </c>
      <c r="K24" s="67">
        <v>0.27634999999999998</v>
      </c>
      <c r="L24" s="62">
        <v>9.3640000000000001E-2</v>
      </c>
      <c r="M24" s="68">
        <v>0.29953999999999997</v>
      </c>
      <c r="N24" s="822"/>
      <c r="O24" s="67">
        <v>0.43142000000000003</v>
      </c>
      <c r="P24" s="62">
        <v>0.61934999999999996</v>
      </c>
      <c r="Q24" s="62">
        <v>0.42109000000000002</v>
      </c>
      <c r="R24" s="67">
        <v>9.0560000000000002E-2</v>
      </c>
      <c r="S24" s="62">
        <v>7.2450000000000001E-2</v>
      </c>
      <c r="T24" s="68">
        <v>6.087E-2</v>
      </c>
      <c r="U24" s="67">
        <v>1.444E-2</v>
      </c>
      <c r="V24" s="62">
        <v>0.11229</v>
      </c>
      <c r="W24" s="68">
        <v>1.8030000000000001E-2</v>
      </c>
      <c r="X24" s="67">
        <v>1.0959999999999999E-2</v>
      </c>
      <c r="Y24" s="62">
        <v>1.7610000000000001E-2</v>
      </c>
      <c r="Z24" s="72">
        <v>8.9099999999999995E-3</v>
      </c>
    </row>
    <row r="25" spans="1:26" s="30" customFormat="1" ht="12.75" customHeight="1">
      <c r="A25" s="731" t="s">
        <v>89</v>
      </c>
      <c r="B25" s="231">
        <v>17480</v>
      </c>
      <c r="C25" s="231">
        <v>492556</v>
      </c>
      <c r="D25" s="241">
        <v>166345</v>
      </c>
      <c r="E25" s="231">
        <v>811</v>
      </c>
      <c r="F25" s="231">
        <v>29710</v>
      </c>
      <c r="G25" s="241">
        <v>11329</v>
      </c>
      <c r="H25" s="231">
        <v>2395</v>
      </c>
      <c r="I25" s="231">
        <v>37062</v>
      </c>
      <c r="J25" s="241">
        <v>19595</v>
      </c>
      <c r="K25" s="231">
        <v>5623</v>
      </c>
      <c r="L25" s="231">
        <v>59288</v>
      </c>
      <c r="M25" s="241">
        <v>60154</v>
      </c>
      <c r="N25" s="822" t="s">
        <v>89</v>
      </c>
      <c r="O25" s="231">
        <v>7000</v>
      </c>
      <c r="P25" s="231">
        <v>303812</v>
      </c>
      <c r="Q25" s="241">
        <v>62492</v>
      </c>
      <c r="R25" s="231">
        <v>1308</v>
      </c>
      <c r="S25" s="231">
        <v>26587</v>
      </c>
      <c r="T25" s="241">
        <v>9661</v>
      </c>
      <c r="U25" s="231">
        <v>165</v>
      </c>
      <c r="V25" s="231">
        <v>24455</v>
      </c>
      <c r="W25" s="241">
        <v>1742</v>
      </c>
      <c r="X25" s="231">
        <v>178</v>
      </c>
      <c r="Y25" s="231">
        <v>11642</v>
      </c>
      <c r="Z25" s="277">
        <v>1372</v>
      </c>
    </row>
    <row r="26" spans="1:26" s="69" customFormat="1" ht="12.75" customHeight="1">
      <c r="A26" s="731"/>
      <c r="B26" s="65">
        <v>1</v>
      </c>
      <c r="C26" s="66">
        <v>1</v>
      </c>
      <c r="D26" s="66">
        <v>1</v>
      </c>
      <c r="E26" s="67">
        <v>4.6399999999999997E-2</v>
      </c>
      <c r="F26" s="62">
        <v>6.0319999999999999E-2</v>
      </c>
      <c r="G26" s="68">
        <v>6.8110000000000004E-2</v>
      </c>
      <c r="H26" s="67">
        <v>0.13700999999999999</v>
      </c>
      <c r="I26" s="62">
        <v>7.5240000000000001E-2</v>
      </c>
      <c r="J26" s="68">
        <v>0.1178</v>
      </c>
      <c r="K26" s="67">
        <v>0.32168000000000002</v>
      </c>
      <c r="L26" s="62">
        <v>0.12037</v>
      </c>
      <c r="M26" s="68">
        <v>0.36162</v>
      </c>
      <c r="N26" s="822"/>
      <c r="O26" s="67">
        <v>0.40045999999999998</v>
      </c>
      <c r="P26" s="62">
        <v>0.61680999999999997</v>
      </c>
      <c r="Q26" s="62">
        <v>0.37568000000000001</v>
      </c>
      <c r="R26" s="67">
        <v>7.4829999999999994E-2</v>
      </c>
      <c r="S26" s="62">
        <v>5.398E-2</v>
      </c>
      <c r="T26" s="68">
        <v>5.808E-2</v>
      </c>
      <c r="U26" s="67">
        <v>9.4400000000000005E-3</v>
      </c>
      <c r="V26" s="62">
        <v>4.965E-2</v>
      </c>
      <c r="W26" s="68">
        <v>1.047E-2</v>
      </c>
      <c r="X26" s="67">
        <v>1.018E-2</v>
      </c>
      <c r="Y26" s="62">
        <v>2.3640000000000001E-2</v>
      </c>
      <c r="Z26" s="72">
        <v>8.2500000000000004E-3</v>
      </c>
    </row>
    <row r="27" spans="1:26" s="30" customFormat="1" ht="12.75" customHeight="1">
      <c r="A27" s="731" t="s">
        <v>90</v>
      </c>
      <c r="B27" s="231">
        <v>4614</v>
      </c>
      <c r="C27" s="231">
        <v>94347</v>
      </c>
      <c r="D27" s="241">
        <v>37607</v>
      </c>
      <c r="E27" s="231">
        <v>142</v>
      </c>
      <c r="F27" s="231">
        <v>1860</v>
      </c>
      <c r="G27" s="241">
        <v>1539</v>
      </c>
      <c r="H27" s="231">
        <v>670</v>
      </c>
      <c r="I27" s="231">
        <v>9894</v>
      </c>
      <c r="J27" s="241">
        <v>5382</v>
      </c>
      <c r="K27" s="231">
        <v>1205</v>
      </c>
      <c r="L27" s="231">
        <v>11678</v>
      </c>
      <c r="M27" s="241">
        <v>12252</v>
      </c>
      <c r="N27" s="822" t="s">
        <v>90</v>
      </c>
      <c r="O27" s="231">
        <v>1756</v>
      </c>
      <c r="P27" s="231">
        <v>59223</v>
      </c>
      <c r="Q27" s="241">
        <v>14205</v>
      </c>
      <c r="R27" s="231">
        <v>300</v>
      </c>
      <c r="S27" s="231">
        <v>4477</v>
      </c>
      <c r="T27" s="241">
        <v>1774</v>
      </c>
      <c r="U27" s="231">
        <v>452</v>
      </c>
      <c r="V27" s="231">
        <v>3862</v>
      </c>
      <c r="W27" s="241">
        <v>1940</v>
      </c>
      <c r="X27" s="231">
        <v>89</v>
      </c>
      <c r="Y27" s="231">
        <v>3353</v>
      </c>
      <c r="Z27" s="277">
        <v>515</v>
      </c>
    </row>
    <row r="28" spans="1:26" s="69" customFormat="1" ht="12.75" customHeight="1">
      <c r="A28" s="731"/>
      <c r="B28" s="65">
        <v>1</v>
      </c>
      <c r="C28" s="66">
        <v>1</v>
      </c>
      <c r="D28" s="66">
        <v>1</v>
      </c>
      <c r="E28" s="67">
        <v>3.0779999999999998E-2</v>
      </c>
      <c r="F28" s="62">
        <v>1.9709999999999998E-2</v>
      </c>
      <c r="G28" s="68">
        <v>4.0919999999999998E-2</v>
      </c>
      <c r="H28" s="67">
        <v>0.14521000000000001</v>
      </c>
      <c r="I28" s="62">
        <v>0.10487</v>
      </c>
      <c r="J28" s="68">
        <v>0.14310999999999999</v>
      </c>
      <c r="K28" s="67">
        <v>0.26116</v>
      </c>
      <c r="L28" s="62">
        <v>0.12378</v>
      </c>
      <c r="M28" s="68">
        <v>0.32579000000000002</v>
      </c>
      <c r="N28" s="822"/>
      <c r="O28" s="67">
        <v>0.38057999999999997</v>
      </c>
      <c r="P28" s="62">
        <v>0.62770999999999999</v>
      </c>
      <c r="Q28" s="62">
        <v>0.37772</v>
      </c>
      <c r="R28" s="67">
        <v>6.5019999999999994E-2</v>
      </c>
      <c r="S28" s="62">
        <v>4.7449999999999999E-2</v>
      </c>
      <c r="T28" s="68">
        <v>4.7169999999999997E-2</v>
      </c>
      <c r="U28" s="67">
        <v>9.7960000000000005E-2</v>
      </c>
      <c r="V28" s="62">
        <v>4.0930000000000001E-2</v>
      </c>
      <c r="W28" s="68">
        <v>5.1589999999999997E-2</v>
      </c>
      <c r="X28" s="67">
        <v>1.9290000000000002E-2</v>
      </c>
      <c r="Y28" s="62">
        <v>3.5540000000000002E-2</v>
      </c>
      <c r="Z28" s="72">
        <v>1.3690000000000001E-2</v>
      </c>
    </row>
    <row r="29" spans="1:26" s="30" customFormat="1" ht="12.75" customHeight="1">
      <c r="A29" s="731" t="s">
        <v>91</v>
      </c>
      <c r="B29" s="231">
        <v>10025</v>
      </c>
      <c r="C29" s="231">
        <v>231247</v>
      </c>
      <c r="D29" s="241">
        <v>92963</v>
      </c>
      <c r="E29" s="231">
        <v>489</v>
      </c>
      <c r="F29" s="231">
        <v>6151</v>
      </c>
      <c r="G29" s="241">
        <v>6960</v>
      </c>
      <c r="H29" s="231">
        <v>1197</v>
      </c>
      <c r="I29" s="231">
        <v>16926</v>
      </c>
      <c r="J29" s="241">
        <v>9905</v>
      </c>
      <c r="K29" s="231">
        <v>3566</v>
      </c>
      <c r="L29" s="231">
        <v>38689</v>
      </c>
      <c r="M29" s="241">
        <v>35678</v>
      </c>
      <c r="N29" s="822" t="s">
        <v>91</v>
      </c>
      <c r="O29" s="231">
        <v>3800</v>
      </c>
      <c r="P29" s="231">
        <v>151898</v>
      </c>
      <c r="Q29" s="241">
        <v>33973</v>
      </c>
      <c r="R29" s="231">
        <v>739</v>
      </c>
      <c r="S29" s="231">
        <v>12216</v>
      </c>
      <c r="T29" s="241">
        <v>4729</v>
      </c>
      <c r="U29" s="231">
        <v>19</v>
      </c>
      <c r="V29" s="231">
        <v>325</v>
      </c>
      <c r="W29" s="241">
        <v>153</v>
      </c>
      <c r="X29" s="231">
        <v>215</v>
      </c>
      <c r="Y29" s="231">
        <v>5042</v>
      </c>
      <c r="Z29" s="277">
        <v>1565</v>
      </c>
    </row>
    <row r="30" spans="1:26" s="69" customFormat="1" ht="12.75" customHeight="1">
      <c r="A30" s="731"/>
      <c r="B30" s="65">
        <v>1</v>
      </c>
      <c r="C30" s="66">
        <v>1</v>
      </c>
      <c r="D30" s="66">
        <v>1</v>
      </c>
      <c r="E30" s="67">
        <v>4.8779999999999997E-2</v>
      </c>
      <c r="F30" s="62">
        <v>2.6599999999999999E-2</v>
      </c>
      <c r="G30" s="68">
        <v>7.4870000000000006E-2</v>
      </c>
      <c r="H30" s="67">
        <v>0.11940000000000001</v>
      </c>
      <c r="I30" s="62">
        <v>7.3190000000000005E-2</v>
      </c>
      <c r="J30" s="68">
        <v>0.10655000000000001</v>
      </c>
      <c r="K30" s="67">
        <v>0.35571000000000003</v>
      </c>
      <c r="L30" s="62">
        <v>0.16730999999999999</v>
      </c>
      <c r="M30" s="68">
        <v>0.38379000000000002</v>
      </c>
      <c r="N30" s="822"/>
      <c r="O30" s="67">
        <v>0.37905</v>
      </c>
      <c r="P30" s="62">
        <v>0.65686</v>
      </c>
      <c r="Q30" s="62">
        <v>0.36545</v>
      </c>
      <c r="R30" s="67">
        <v>7.3719999999999994E-2</v>
      </c>
      <c r="S30" s="62">
        <v>5.2830000000000002E-2</v>
      </c>
      <c r="T30" s="68">
        <v>5.0869999999999999E-2</v>
      </c>
      <c r="U30" s="67">
        <v>1.9E-3</v>
      </c>
      <c r="V30" s="62">
        <v>1.41E-3</v>
      </c>
      <c r="W30" s="68">
        <v>1.65E-3</v>
      </c>
      <c r="X30" s="67">
        <v>2.145E-2</v>
      </c>
      <c r="Y30" s="62">
        <v>2.18E-2</v>
      </c>
      <c r="Z30" s="72">
        <v>1.6830000000000001E-2</v>
      </c>
    </row>
    <row r="31" spans="1:26" s="30" customFormat="1" ht="12.75" customHeight="1">
      <c r="A31" s="731" t="s">
        <v>92</v>
      </c>
      <c r="B31" s="231">
        <v>4907</v>
      </c>
      <c r="C31" s="231">
        <v>119583</v>
      </c>
      <c r="D31" s="241">
        <v>46447</v>
      </c>
      <c r="E31" s="231">
        <v>187</v>
      </c>
      <c r="F31" s="231">
        <v>2941</v>
      </c>
      <c r="G31" s="241">
        <v>2255</v>
      </c>
      <c r="H31" s="231">
        <v>707</v>
      </c>
      <c r="I31" s="231">
        <v>11569</v>
      </c>
      <c r="J31" s="241">
        <v>6414</v>
      </c>
      <c r="K31" s="231">
        <v>1515</v>
      </c>
      <c r="L31" s="231">
        <v>16260</v>
      </c>
      <c r="M31" s="241">
        <v>15734</v>
      </c>
      <c r="N31" s="822" t="s">
        <v>92</v>
      </c>
      <c r="O31" s="231">
        <v>1893</v>
      </c>
      <c r="P31" s="231">
        <v>70393</v>
      </c>
      <c r="Q31" s="241">
        <v>17569</v>
      </c>
      <c r="R31" s="231">
        <v>460</v>
      </c>
      <c r="S31" s="231">
        <v>8294</v>
      </c>
      <c r="T31" s="241">
        <v>3226</v>
      </c>
      <c r="U31" s="231">
        <v>22</v>
      </c>
      <c r="V31" s="231">
        <v>2645</v>
      </c>
      <c r="W31" s="241">
        <v>180</v>
      </c>
      <c r="X31" s="231">
        <v>123</v>
      </c>
      <c r="Y31" s="231">
        <v>7481</v>
      </c>
      <c r="Z31" s="277">
        <v>1069</v>
      </c>
    </row>
    <row r="32" spans="1:26" s="69" customFormat="1" ht="12.75" customHeight="1">
      <c r="A32" s="731"/>
      <c r="B32" s="65">
        <v>1</v>
      </c>
      <c r="C32" s="66">
        <v>1</v>
      </c>
      <c r="D32" s="66">
        <v>1</v>
      </c>
      <c r="E32" s="67">
        <v>3.8109999999999998E-2</v>
      </c>
      <c r="F32" s="62">
        <v>2.4590000000000001E-2</v>
      </c>
      <c r="G32" s="68">
        <v>4.8550000000000003E-2</v>
      </c>
      <c r="H32" s="67">
        <v>0.14408000000000001</v>
      </c>
      <c r="I32" s="62">
        <v>9.6740000000000007E-2</v>
      </c>
      <c r="J32" s="68">
        <v>0.13808999999999999</v>
      </c>
      <c r="K32" s="67">
        <v>0.30874000000000001</v>
      </c>
      <c r="L32" s="62">
        <v>0.13597000000000001</v>
      </c>
      <c r="M32" s="68">
        <v>0.33875</v>
      </c>
      <c r="N32" s="822"/>
      <c r="O32" s="67">
        <v>0.38578000000000001</v>
      </c>
      <c r="P32" s="62">
        <v>0.58865000000000001</v>
      </c>
      <c r="Q32" s="62">
        <v>0.37825999999999999</v>
      </c>
      <c r="R32" s="67">
        <v>9.3740000000000004E-2</v>
      </c>
      <c r="S32" s="62">
        <v>6.9360000000000005E-2</v>
      </c>
      <c r="T32" s="68">
        <v>6.9459999999999994E-2</v>
      </c>
      <c r="U32" s="67">
        <v>4.4799999999999996E-3</v>
      </c>
      <c r="V32" s="62">
        <v>2.2120000000000001E-2</v>
      </c>
      <c r="W32" s="68">
        <v>3.8800000000000002E-3</v>
      </c>
      <c r="X32" s="67">
        <v>2.5069999999999999E-2</v>
      </c>
      <c r="Y32" s="62">
        <v>6.2560000000000004E-2</v>
      </c>
      <c r="Z32" s="72">
        <v>2.3019999999999999E-2</v>
      </c>
    </row>
    <row r="33" spans="1:26" s="30" customFormat="1" ht="12.75" customHeight="1">
      <c r="A33" s="731" t="s">
        <v>93</v>
      </c>
      <c r="B33" s="231">
        <v>16266</v>
      </c>
      <c r="C33" s="231">
        <v>392271</v>
      </c>
      <c r="D33" s="241">
        <v>152878</v>
      </c>
      <c r="E33" s="231">
        <v>775</v>
      </c>
      <c r="F33" s="231">
        <v>9375</v>
      </c>
      <c r="G33" s="241">
        <v>8300</v>
      </c>
      <c r="H33" s="231">
        <v>2633</v>
      </c>
      <c r="I33" s="231">
        <v>44581</v>
      </c>
      <c r="J33" s="241">
        <v>22622</v>
      </c>
      <c r="K33" s="231">
        <v>6131</v>
      </c>
      <c r="L33" s="231">
        <v>69140</v>
      </c>
      <c r="M33" s="241">
        <v>62010</v>
      </c>
      <c r="N33" s="822" t="s">
        <v>93</v>
      </c>
      <c r="O33" s="231">
        <v>5467</v>
      </c>
      <c r="P33" s="231">
        <v>225141</v>
      </c>
      <c r="Q33" s="241">
        <v>51076</v>
      </c>
      <c r="R33" s="231">
        <v>1026</v>
      </c>
      <c r="S33" s="231">
        <v>23311</v>
      </c>
      <c r="T33" s="241">
        <v>7307</v>
      </c>
      <c r="U33" s="231">
        <v>55</v>
      </c>
      <c r="V33" s="231">
        <v>15301</v>
      </c>
      <c r="W33" s="241">
        <v>631</v>
      </c>
      <c r="X33" s="231">
        <v>179</v>
      </c>
      <c r="Y33" s="231">
        <v>5422</v>
      </c>
      <c r="Z33" s="277">
        <v>932</v>
      </c>
    </row>
    <row r="34" spans="1:26" s="69" customFormat="1" ht="12.75" customHeight="1">
      <c r="A34" s="731"/>
      <c r="B34" s="65">
        <v>1</v>
      </c>
      <c r="C34" s="66">
        <v>1</v>
      </c>
      <c r="D34" s="66">
        <v>1</v>
      </c>
      <c r="E34" s="67">
        <v>4.7649999999999998E-2</v>
      </c>
      <c r="F34" s="62">
        <v>2.3900000000000001E-2</v>
      </c>
      <c r="G34" s="68">
        <v>5.4289999999999998E-2</v>
      </c>
      <c r="H34" s="67">
        <v>0.16187000000000001</v>
      </c>
      <c r="I34" s="62">
        <v>0.11365</v>
      </c>
      <c r="J34" s="68">
        <v>0.14796999999999999</v>
      </c>
      <c r="K34" s="67">
        <v>0.37691999999999998</v>
      </c>
      <c r="L34" s="62">
        <v>0.17626</v>
      </c>
      <c r="M34" s="68">
        <v>0.40561999999999998</v>
      </c>
      <c r="N34" s="822"/>
      <c r="O34" s="67">
        <v>0.33610000000000001</v>
      </c>
      <c r="P34" s="62">
        <v>0.57394000000000001</v>
      </c>
      <c r="Q34" s="62">
        <v>0.33410000000000001</v>
      </c>
      <c r="R34" s="67">
        <v>6.3079999999999997E-2</v>
      </c>
      <c r="S34" s="62">
        <v>5.9429999999999997E-2</v>
      </c>
      <c r="T34" s="68">
        <v>4.7800000000000002E-2</v>
      </c>
      <c r="U34" s="67">
        <v>3.3800000000000002E-3</v>
      </c>
      <c r="V34" s="62">
        <v>3.9010000000000003E-2</v>
      </c>
      <c r="W34" s="68">
        <v>4.13E-3</v>
      </c>
      <c r="X34" s="67">
        <v>1.0999999999999999E-2</v>
      </c>
      <c r="Y34" s="62">
        <v>1.3820000000000001E-2</v>
      </c>
      <c r="Z34" s="72">
        <v>6.1000000000000004E-3</v>
      </c>
    </row>
    <row r="35" spans="1:26" s="30" customFormat="1" ht="12.75" customHeight="1">
      <c r="A35" s="732" t="s">
        <v>94</v>
      </c>
      <c r="B35" s="236">
        <v>5873</v>
      </c>
      <c r="C35" s="250">
        <v>171484</v>
      </c>
      <c r="D35" s="237">
        <v>54526</v>
      </c>
      <c r="E35" s="250">
        <v>272</v>
      </c>
      <c r="F35" s="250">
        <v>4454</v>
      </c>
      <c r="G35" s="237">
        <v>4266</v>
      </c>
      <c r="H35" s="250">
        <v>945</v>
      </c>
      <c r="I35" s="250">
        <v>15729</v>
      </c>
      <c r="J35" s="237">
        <v>7527</v>
      </c>
      <c r="K35" s="250">
        <v>1898</v>
      </c>
      <c r="L35" s="250">
        <v>22501</v>
      </c>
      <c r="M35" s="237">
        <v>18747</v>
      </c>
      <c r="N35" s="818" t="s">
        <v>94</v>
      </c>
      <c r="O35" s="231">
        <v>2084</v>
      </c>
      <c r="P35" s="231">
        <v>103941</v>
      </c>
      <c r="Q35" s="241">
        <v>19411</v>
      </c>
      <c r="R35" s="250">
        <v>449</v>
      </c>
      <c r="S35" s="250">
        <v>6961</v>
      </c>
      <c r="T35" s="237">
        <v>3023</v>
      </c>
      <c r="U35" s="250">
        <v>69</v>
      </c>
      <c r="V35" s="250">
        <v>11272</v>
      </c>
      <c r="W35" s="237">
        <v>534</v>
      </c>
      <c r="X35" s="250">
        <v>156</v>
      </c>
      <c r="Y35" s="250">
        <v>6626</v>
      </c>
      <c r="Z35" s="306">
        <v>1018</v>
      </c>
    </row>
    <row r="36" spans="1:26" s="69" customFormat="1" ht="12.75" customHeight="1">
      <c r="A36" s="733"/>
      <c r="B36" s="290">
        <v>1</v>
      </c>
      <c r="C36" s="291">
        <v>1</v>
      </c>
      <c r="D36" s="291">
        <v>1</v>
      </c>
      <c r="E36" s="292">
        <v>4.6309999999999997E-2</v>
      </c>
      <c r="F36" s="293">
        <v>2.597E-2</v>
      </c>
      <c r="G36" s="294">
        <v>7.8240000000000004E-2</v>
      </c>
      <c r="H36" s="292">
        <v>0.16091</v>
      </c>
      <c r="I36" s="293">
        <v>9.1719999999999996E-2</v>
      </c>
      <c r="J36" s="294">
        <v>0.13804</v>
      </c>
      <c r="K36" s="292">
        <v>0.32317000000000001</v>
      </c>
      <c r="L36" s="293">
        <v>0.13120999999999999</v>
      </c>
      <c r="M36" s="294">
        <v>0.34382000000000001</v>
      </c>
      <c r="N36" s="819"/>
      <c r="O36" s="296">
        <v>0.35483999999999999</v>
      </c>
      <c r="P36" s="297">
        <v>0.60612999999999995</v>
      </c>
      <c r="Q36" s="297">
        <v>0.35599999999999998</v>
      </c>
      <c r="R36" s="292">
        <v>7.6450000000000004E-2</v>
      </c>
      <c r="S36" s="293">
        <v>4.0590000000000001E-2</v>
      </c>
      <c r="T36" s="294">
        <v>5.5440000000000003E-2</v>
      </c>
      <c r="U36" s="292">
        <v>1.175E-2</v>
      </c>
      <c r="V36" s="293">
        <v>6.5729999999999997E-2</v>
      </c>
      <c r="W36" s="294">
        <v>9.7900000000000001E-3</v>
      </c>
      <c r="X36" s="292">
        <v>2.656E-2</v>
      </c>
      <c r="Y36" s="293">
        <v>3.8640000000000001E-2</v>
      </c>
      <c r="Z36" s="307">
        <v>1.8669999999999999E-2</v>
      </c>
    </row>
    <row r="37" spans="1:26" s="33" customFormat="1" ht="12.75" customHeight="1">
      <c r="A37" s="784" t="s">
        <v>109</v>
      </c>
      <c r="B37" s="230">
        <v>385428</v>
      </c>
      <c r="C37" s="230">
        <v>9730023</v>
      </c>
      <c r="D37" s="295">
        <v>3663776</v>
      </c>
      <c r="E37" s="230">
        <v>21487</v>
      </c>
      <c r="F37" s="230">
        <v>303961</v>
      </c>
      <c r="G37" s="295">
        <v>271832</v>
      </c>
      <c r="H37" s="230">
        <v>56771</v>
      </c>
      <c r="I37" s="230">
        <v>797454</v>
      </c>
      <c r="J37" s="295">
        <v>478032</v>
      </c>
      <c r="K37" s="230">
        <v>128380</v>
      </c>
      <c r="L37" s="230">
        <v>1235461</v>
      </c>
      <c r="M37" s="295">
        <v>1346075</v>
      </c>
      <c r="N37" s="820" t="s">
        <v>109</v>
      </c>
      <c r="O37" s="233">
        <v>140222</v>
      </c>
      <c r="P37" s="234">
        <v>5654643</v>
      </c>
      <c r="Q37" s="244">
        <v>1286494</v>
      </c>
      <c r="R37" s="230">
        <v>29353</v>
      </c>
      <c r="S37" s="230">
        <v>772439</v>
      </c>
      <c r="T37" s="295">
        <v>205865</v>
      </c>
      <c r="U37" s="230">
        <v>4662</v>
      </c>
      <c r="V37" s="230">
        <v>672099</v>
      </c>
      <c r="W37" s="295">
        <v>40316</v>
      </c>
      <c r="X37" s="230">
        <v>4553</v>
      </c>
      <c r="Y37" s="230">
        <v>293966</v>
      </c>
      <c r="Z37" s="282">
        <v>35162</v>
      </c>
    </row>
    <row r="38" spans="1:26" s="70" customFormat="1" ht="12.75" customHeight="1" thickBot="1">
      <c r="A38" s="785"/>
      <c r="B38" s="302">
        <v>1</v>
      </c>
      <c r="C38" s="303">
        <v>1</v>
      </c>
      <c r="D38" s="303">
        <v>1</v>
      </c>
      <c r="E38" s="304">
        <v>5.5750000000000001E-2</v>
      </c>
      <c r="F38" s="305">
        <v>3.124E-2</v>
      </c>
      <c r="G38" s="499">
        <v>7.4190000000000006E-2</v>
      </c>
      <c r="H38" s="304">
        <v>0.14729</v>
      </c>
      <c r="I38" s="305">
        <v>8.1960000000000005E-2</v>
      </c>
      <c r="J38" s="499">
        <v>0.13048000000000001</v>
      </c>
      <c r="K38" s="304">
        <v>0.33307999999999999</v>
      </c>
      <c r="L38" s="305">
        <v>0.12697</v>
      </c>
      <c r="M38" s="499">
        <v>0.3674</v>
      </c>
      <c r="N38" s="821"/>
      <c r="O38" s="304">
        <v>0.36381000000000002</v>
      </c>
      <c r="P38" s="305">
        <v>0.58115000000000006</v>
      </c>
      <c r="Q38" s="305">
        <v>0.35114000000000001</v>
      </c>
      <c r="R38" s="304">
        <v>7.6160000000000005E-2</v>
      </c>
      <c r="S38" s="305">
        <v>7.9390000000000002E-2</v>
      </c>
      <c r="T38" s="499">
        <v>5.6189999999999997E-2</v>
      </c>
      <c r="U38" s="304">
        <v>1.21E-2</v>
      </c>
      <c r="V38" s="305">
        <v>6.9070000000000006E-2</v>
      </c>
      <c r="W38" s="499">
        <v>1.0999999999999999E-2</v>
      </c>
      <c r="X38" s="304">
        <v>1.1809999999999999E-2</v>
      </c>
      <c r="Y38" s="305">
        <v>3.0210000000000001E-2</v>
      </c>
      <c r="Z38" s="308">
        <v>9.5999999999999992E-3</v>
      </c>
    </row>
    <row r="39" spans="1:26" s="500" customFormat="1">
      <c r="A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9"/>
    </row>
    <row r="40" spans="1:26" s="500" customFormat="1">
      <c r="A40" s="1158" t="str">
        <f>"Anmerkungen. Datengrundlage: Volkshochschul-Statistik "&amp;Hilfswerte!B3&amp;"; Basis: "&amp;Tabelle1!$C$36&amp;" VHS."</f>
        <v>Anmerkungen. Datengrundlage: Volkshochschul-Statistik ; Basis: 852 VHS.</v>
      </c>
      <c r="D40" s="1165"/>
      <c r="E40" s="1166"/>
      <c r="F40" s="1165"/>
      <c r="N40" s="1158" t="str">
        <f>"Anmerkungen. Datengrundlage: Volkshochschul-Statistik "&amp;Hilfswerte!O3&amp;"; Basis: "&amp;Tabelle1!$C$36&amp;" VHS."</f>
        <v>Anmerkungen. Datengrundlage: Volkshochschul-Statistik ; Basis: 852 VHS.</v>
      </c>
      <c r="Q40" s="1165"/>
      <c r="R40" s="1166"/>
      <c r="S40" s="1165"/>
    </row>
    <row r="41" spans="1:26" s="500" customFormat="1" ht="8.25" customHeight="1"/>
    <row r="42" spans="1:26" s="500" customFormat="1">
      <c r="A42" s="1158" t="s">
        <v>518</v>
      </c>
      <c r="B42" s="1159"/>
      <c r="C42" s="1159"/>
      <c r="D42" s="1159"/>
      <c r="E42" s="1159"/>
      <c r="F42" s="1159"/>
      <c r="N42" s="1158" t="s">
        <v>518</v>
      </c>
      <c r="O42" s="1159"/>
      <c r="P42" s="1159"/>
      <c r="Q42" s="1159"/>
      <c r="R42" s="1159"/>
      <c r="S42" s="1159"/>
    </row>
    <row r="43" spans="1:26" s="500" customFormat="1">
      <c r="A43" s="1158" t="s">
        <v>519</v>
      </c>
      <c r="B43" s="1159"/>
      <c r="C43" s="1159"/>
      <c r="F43" s="1167" t="s">
        <v>506</v>
      </c>
      <c r="G43" s="1167"/>
      <c r="H43" s="1167"/>
      <c r="N43" s="1158" t="s">
        <v>519</v>
      </c>
      <c r="O43" s="1159"/>
      <c r="P43" s="1159"/>
      <c r="S43" s="1167" t="s">
        <v>506</v>
      </c>
      <c r="T43" s="1167"/>
      <c r="U43" s="1167"/>
    </row>
    <row r="44" spans="1:26" s="500" customFormat="1" ht="8.25" customHeight="1">
      <c r="A44" s="1160"/>
      <c r="B44" s="1159"/>
      <c r="C44" s="1159"/>
      <c r="D44" s="1159"/>
      <c r="E44" s="1159"/>
      <c r="F44" s="1159"/>
      <c r="N44" s="1160"/>
      <c r="O44" s="1159"/>
      <c r="P44" s="1159"/>
      <c r="Q44" s="1159"/>
      <c r="R44" s="1159"/>
      <c r="S44" s="1159"/>
    </row>
    <row r="45" spans="1:26" s="500" customFormat="1">
      <c r="A45" s="1161" t="s">
        <v>520</v>
      </c>
      <c r="B45" s="1159"/>
      <c r="C45" s="1159"/>
      <c r="D45" s="1159"/>
      <c r="E45" s="1159"/>
      <c r="F45" s="1159"/>
      <c r="N45" s="1161" t="s">
        <v>520</v>
      </c>
      <c r="O45" s="1159"/>
      <c r="P45" s="1159"/>
      <c r="Q45" s="1159"/>
      <c r="R45" s="1159"/>
      <c r="S45" s="1159"/>
    </row>
  </sheetData>
  <mergeCells count="49">
    <mergeCell ref="A1:M1"/>
    <mergeCell ref="A2:A4"/>
    <mergeCell ref="B2:D3"/>
    <mergeCell ref="E2:M2"/>
    <mergeCell ref="N2:N4"/>
    <mergeCell ref="N1:Z1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812" priority="412" stopIfTrue="1" operator="equal">
      <formula>1</formula>
    </cfRule>
    <cfRule type="cellIs" dxfId="811" priority="413" stopIfTrue="1" operator="lessThan">
      <formula>0.0005</formula>
    </cfRule>
  </conditionalFormatting>
  <conditionalFormatting sqref="A5:Z5">
    <cfRule type="cellIs" dxfId="810" priority="193" stopIfTrue="1" operator="equal">
      <formula>0</formula>
    </cfRule>
  </conditionalFormatting>
  <conditionalFormatting sqref="A9:Z9">
    <cfRule type="cellIs" dxfId="809" priority="43" stopIfTrue="1" operator="equal">
      <formula>0</formula>
    </cfRule>
  </conditionalFormatting>
  <conditionalFormatting sqref="A11:Z11">
    <cfRule type="cellIs" dxfId="808" priority="40" stopIfTrue="1" operator="equal">
      <formula>0</formula>
    </cfRule>
  </conditionalFormatting>
  <conditionalFormatting sqref="A13:Z13">
    <cfRule type="cellIs" dxfId="807" priority="37" stopIfTrue="1" operator="equal">
      <formula>0</formula>
    </cfRule>
  </conditionalFormatting>
  <conditionalFormatting sqref="A15:Z15">
    <cfRule type="cellIs" dxfId="806" priority="34" stopIfTrue="1" operator="equal">
      <formula>0</formula>
    </cfRule>
  </conditionalFormatting>
  <conditionalFormatting sqref="A17:Z17">
    <cfRule type="cellIs" dxfId="805" priority="31" stopIfTrue="1" operator="equal">
      <formula>0</formula>
    </cfRule>
  </conditionalFormatting>
  <conditionalFormatting sqref="A19:Z19">
    <cfRule type="cellIs" dxfId="804" priority="28" stopIfTrue="1" operator="equal">
      <formula>0</formula>
    </cfRule>
  </conditionalFormatting>
  <conditionalFormatting sqref="A21:Z21">
    <cfRule type="cellIs" dxfId="803" priority="25" stopIfTrue="1" operator="equal">
      <formula>0</formula>
    </cfRule>
  </conditionalFormatting>
  <conditionalFormatting sqref="A23:Z23">
    <cfRule type="cellIs" dxfId="802" priority="22" stopIfTrue="1" operator="equal">
      <formula>0</formula>
    </cfRule>
  </conditionalFormatting>
  <conditionalFormatting sqref="A25:Z25">
    <cfRule type="cellIs" dxfId="801" priority="19" stopIfTrue="1" operator="equal">
      <formula>0</formula>
    </cfRule>
  </conditionalFormatting>
  <conditionalFormatting sqref="A27:Z27">
    <cfRule type="cellIs" dxfId="800" priority="16" stopIfTrue="1" operator="equal">
      <formula>0</formula>
    </cfRule>
  </conditionalFormatting>
  <conditionalFormatting sqref="A29:Z29">
    <cfRule type="cellIs" dxfId="799" priority="13" stopIfTrue="1" operator="equal">
      <formula>0</formula>
    </cfRule>
  </conditionalFormatting>
  <conditionalFormatting sqref="A31:Z31">
    <cfRule type="cellIs" dxfId="798" priority="10" stopIfTrue="1" operator="equal">
      <formula>0</formula>
    </cfRule>
  </conditionalFormatting>
  <conditionalFormatting sqref="A33:Z33">
    <cfRule type="cellIs" dxfId="797" priority="7" stopIfTrue="1" operator="equal">
      <formula>0</formula>
    </cfRule>
  </conditionalFormatting>
  <conditionalFormatting sqref="A35:Z35">
    <cfRule type="cellIs" dxfId="796" priority="4" stopIfTrue="1" operator="equal">
      <formula>0</formula>
    </cfRule>
  </conditionalFormatting>
  <conditionalFormatting sqref="B7:M7">
    <cfRule type="cellIs" dxfId="795" priority="385" stopIfTrue="1" operator="equal">
      <formula>0</formula>
    </cfRule>
  </conditionalFormatting>
  <conditionalFormatting sqref="B37:M37">
    <cfRule type="cellIs" dxfId="794" priority="205" stopIfTrue="1" operator="equal">
      <formula>0</formula>
    </cfRule>
  </conditionalFormatting>
  <conditionalFormatting sqref="N6 N8 N10 N12 N14 N16 N18 N20 N22 N24 N26 N28 N30 N32 N34 N36">
    <cfRule type="cellIs" dxfId="793" priority="409" stopIfTrue="1" operator="equal">
      <formula>1</formula>
    </cfRule>
    <cfRule type="cellIs" dxfId="792" priority="410" stopIfTrue="1" operator="lessThan">
      <formula>0.0005</formula>
    </cfRule>
  </conditionalFormatting>
  <conditionalFormatting sqref="O7:Z7">
    <cfRule type="cellIs" dxfId="791" priority="181" stopIfTrue="1" operator="equal">
      <formula>0</formula>
    </cfRule>
  </conditionalFormatting>
  <conditionalFormatting sqref="O37:Z37">
    <cfRule type="cellIs" dxfId="790" priority="1" stopIfTrue="1" operator="equal">
      <formula>0</formula>
    </cfRule>
  </conditionalFormatting>
  <hyperlinks>
    <hyperlink ref="F43" r:id="rId1" xr:uid="{B212B0C3-BACF-418F-9B63-C444BCC95EB5}"/>
    <hyperlink ref="F43:H43" r:id="rId2" display="http://dx.doi.org/10.4232/1.14582 " xr:uid="{9031123F-2315-4275-ABA4-DBD5C9C84B66}"/>
    <hyperlink ref="A45" r:id="rId3" display="Publikation und Tabellen stehen unter der Lizenz CC BY-SA DEED 4.0." xr:uid="{C2273D96-F3F8-428C-AA86-DF4CA6AC7E82}"/>
    <hyperlink ref="S43" r:id="rId4" xr:uid="{AAE89AAC-E5C7-477B-B371-660342525F3C}"/>
    <hyperlink ref="S43:U43" r:id="rId5" display="http://dx.doi.org/10.4232/1.14582 " xr:uid="{4918310E-BD7E-4D70-A271-42D5E1C1C359}"/>
    <hyperlink ref="N45" r:id="rId6" display="Publikation und Tabellen stehen unter der Lizenz CC BY-SA DEED 4.0." xr:uid="{98A8E4F3-87E4-4B2E-8DCE-943C289C2B3F}"/>
  </hyperlinks>
  <pageMargins left="0.78740157480314965" right="0.78740157480314965" top="0.98425196850393704" bottom="0.98425196850393704" header="0.51181102362204722" footer="0.51181102362204722"/>
  <pageSetup paperSize="9" scale="65" orientation="portrait" r:id="rId7"/>
  <headerFooter scaleWithDoc="0" alignWithMargins="0"/>
  <colBreaks count="2" manualBreakCount="2">
    <brk id="13" max="44" man="1"/>
    <brk id="26" max="39" man="1"/>
  </colBreaks>
  <legacyDrawingHF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877E-B48D-45C8-8559-97268A47FD53}">
  <dimension ref="A1:Q46"/>
  <sheetViews>
    <sheetView view="pageBreakPreview" topLeftCell="A6" zoomScaleNormal="90" zoomScaleSheetLayoutView="100" workbookViewId="0">
      <selection sqref="A1:P1"/>
    </sheetView>
  </sheetViews>
  <sheetFormatPr baseColWidth="10" defaultRowHeight="12.75"/>
  <cols>
    <col min="1" max="1" width="7.7109375" style="24" customWidth="1"/>
    <col min="2" max="16" width="10.42578125" style="24" customWidth="1"/>
    <col min="17" max="16384" width="11.42578125" style="24"/>
  </cols>
  <sheetData>
    <row r="1" spans="1:17" ht="39.950000000000003" customHeight="1" thickBot="1">
      <c r="A1" s="734" t="str">
        <f>"Tabelle 8.1: Kurse, Unterrichtsstunden und Belegungen nach Ländern und Kursmerkmalen " &amp;Hilfswerte!B1</f>
        <v>Tabelle 8.1: Kurse, Unterrichtsstunden und Belegungen nach Ländern und Kursmerkmalen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</row>
    <row r="2" spans="1:17" ht="13.5" customHeight="1">
      <c r="A2" s="749" t="s">
        <v>14</v>
      </c>
      <c r="B2" s="807" t="s">
        <v>28</v>
      </c>
      <c r="C2" s="827"/>
      <c r="D2" s="834"/>
      <c r="E2" s="814" t="s">
        <v>462</v>
      </c>
      <c r="F2" s="815"/>
      <c r="G2" s="815"/>
      <c r="H2" s="815"/>
      <c r="I2" s="815"/>
      <c r="J2" s="815"/>
      <c r="K2" s="815" t="s">
        <v>462</v>
      </c>
      <c r="L2" s="815"/>
      <c r="M2" s="815"/>
      <c r="N2" s="815"/>
      <c r="O2" s="815"/>
      <c r="P2" s="817"/>
    </row>
    <row r="3" spans="1:17" ht="12.75" customHeight="1">
      <c r="A3" s="750"/>
      <c r="B3" s="808"/>
      <c r="C3" s="828"/>
      <c r="D3" s="835"/>
      <c r="E3" s="744" t="s">
        <v>57</v>
      </c>
      <c r="F3" s="744"/>
      <c r="G3" s="745"/>
      <c r="H3" s="824" t="s">
        <v>486</v>
      </c>
      <c r="I3" s="744"/>
      <c r="J3" s="745"/>
      <c r="K3" s="744" t="s">
        <v>58</v>
      </c>
      <c r="L3" s="744"/>
      <c r="M3" s="745"/>
      <c r="N3" s="824" t="s">
        <v>487</v>
      </c>
      <c r="O3" s="744"/>
      <c r="P3" s="746"/>
    </row>
    <row r="4" spans="1:17" ht="24">
      <c r="A4" s="751"/>
      <c r="B4" s="298" t="s">
        <v>18</v>
      </c>
      <c r="C4" s="298" t="s">
        <v>44</v>
      </c>
      <c r="D4" s="300" t="s">
        <v>23</v>
      </c>
      <c r="E4" s="301" t="s">
        <v>18</v>
      </c>
      <c r="F4" s="298" t="s">
        <v>44</v>
      </c>
      <c r="G4" s="300" t="s">
        <v>23</v>
      </c>
      <c r="H4" s="298" t="s">
        <v>18</v>
      </c>
      <c r="I4" s="298" t="s">
        <v>44</v>
      </c>
      <c r="J4" s="300" t="s">
        <v>23</v>
      </c>
      <c r="K4" s="301" t="s">
        <v>18</v>
      </c>
      <c r="L4" s="298" t="s">
        <v>44</v>
      </c>
      <c r="M4" s="300" t="s">
        <v>23</v>
      </c>
      <c r="N4" s="298" t="s">
        <v>18</v>
      </c>
      <c r="O4" s="298" t="s">
        <v>44</v>
      </c>
      <c r="P4" s="299" t="s">
        <v>23</v>
      </c>
    </row>
    <row r="5" spans="1:17" ht="13.5" customHeight="1">
      <c r="A5" s="747" t="s">
        <v>79</v>
      </c>
      <c r="B5" s="231">
        <v>82471</v>
      </c>
      <c r="C5" s="231">
        <v>1695093</v>
      </c>
      <c r="D5" s="241">
        <v>770596</v>
      </c>
      <c r="E5" s="231">
        <v>2782</v>
      </c>
      <c r="F5" s="231">
        <v>91086</v>
      </c>
      <c r="G5" s="241">
        <v>23546</v>
      </c>
      <c r="H5" s="231">
        <v>25099</v>
      </c>
      <c r="I5" s="231">
        <v>494124</v>
      </c>
      <c r="J5" s="241">
        <v>228724</v>
      </c>
      <c r="K5" s="231">
        <v>10322</v>
      </c>
      <c r="L5" s="231">
        <v>345364</v>
      </c>
      <c r="M5" s="241">
        <v>88140</v>
      </c>
      <c r="N5" s="231">
        <v>23529</v>
      </c>
      <c r="O5" s="231">
        <v>1061205</v>
      </c>
      <c r="P5" s="277">
        <v>213275</v>
      </c>
      <c r="Q5" s="30"/>
    </row>
    <row r="6" spans="1:17">
      <c r="A6" s="731"/>
      <c r="B6" s="65">
        <v>1</v>
      </c>
      <c r="C6" s="66">
        <v>1</v>
      </c>
      <c r="D6" s="66">
        <v>1</v>
      </c>
      <c r="E6" s="67">
        <v>3.3730000000000003E-2</v>
      </c>
      <c r="F6" s="62">
        <v>5.3740000000000003E-2</v>
      </c>
      <c r="G6" s="62">
        <v>3.056E-2</v>
      </c>
      <c r="H6" s="67">
        <v>0.30434</v>
      </c>
      <c r="I6" s="62">
        <v>0.29149999999999998</v>
      </c>
      <c r="J6" s="62">
        <v>0.29681000000000002</v>
      </c>
      <c r="K6" s="67">
        <v>0.12515999999999999</v>
      </c>
      <c r="L6" s="62">
        <v>0.20374</v>
      </c>
      <c r="M6" s="62">
        <v>0.11438</v>
      </c>
      <c r="N6" s="67">
        <v>0.2853</v>
      </c>
      <c r="O6" s="62">
        <v>0.62605</v>
      </c>
      <c r="P6" s="72">
        <v>0.27677000000000002</v>
      </c>
    </row>
    <row r="7" spans="1:17">
      <c r="A7" s="731" t="s">
        <v>80</v>
      </c>
      <c r="B7" s="231">
        <v>84640</v>
      </c>
      <c r="C7" s="231">
        <v>1524708</v>
      </c>
      <c r="D7" s="241">
        <v>801352</v>
      </c>
      <c r="E7" s="231">
        <v>180</v>
      </c>
      <c r="F7" s="231">
        <v>8716</v>
      </c>
      <c r="G7" s="241">
        <v>1756</v>
      </c>
      <c r="H7" s="231">
        <v>5505</v>
      </c>
      <c r="I7" s="231">
        <v>187706</v>
      </c>
      <c r="J7" s="241">
        <v>37262</v>
      </c>
      <c r="K7" s="231">
        <v>7072</v>
      </c>
      <c r="L7" s="231">
        <v>220460</v>
      </c>
      <c r="M7" s="241">
        <v>61523</v>
      </c>
      <c r="N7" s="231">
        <v>3581</v>
      </c>
      <c r="O7" s="231">
        <v>291674</v>
      </c>
      <c r="P7" s="277">
        <v>35166</v>
      </c>
    </row>
    <row r="8" spans="1:17" ht="13.5" customHeight="1">
      <c r="A8" s="731"/>
      <c r="B8" s="65">
        <v>1</v>
      </c>
      <c r="C8" s="66">
        <v>1</v>
      </c>
      <c r="D8" s="66">
        <v>1</v>
      </c>
      <c r="E8" s="67">
        <v>2.1299999999999999E-3</v>
      </c>
      <c r="F8" s="62">
        <v>5.7200000000000003E-3</v>
      </c>
      <c r="G8" s="62">
        <v>2.1900000000000001E-3</v>
      </c>
      <c r="H8" s="67">
        <v>6.5040000000000001E-2</v>
      </c>
      <c r="I8" s="62">
        <v>0.12311</v>
      </c>
      <c r="J8" s="62">
        <v>4.65E-2</v>
      </c>
      <c r="K8" s="67">
        <v>8.3549999999999999E-2</v>
      </c>
      <c r="L8" s="62">
        <v>0.14459</v>
      </c>
      <c r="M8" s="62">
        <v>7.6770000000000005E-2</v>
      </c>
      <c r="N8" s="67">
        <v>4.231E-2</v>
      </c>
      <c r="O8" s="62">
        <v>0.1913</v>
      </c>
      <c r="P8" s="72">
        <v>4.3880000000000002E-2</v>
      </c>
    </row>
    <row r="9" spans="1:17">
      <c r="A9" s="731" t="s">
        <v>81</v>
      </c>
      <c r="B9" s="231">
        <v>15330</v>
      </c>
      <c r="C9" s="231">
        <v>580408</v>
      </c>
      <c r="D9" s="241">
        <v>131853</v>
      </c>
      <c r="E9" s="231">
        <v>205</v>
      </c>
      <c r="F9" s="231">
        <v>12568</v>
      </c>
      <c r="G9" s="241">
        <v>1800</v>
      </c>
      <c r="H9" s="231">
        <v>3023</v>
      </c>
      <c r="I9" s="231">
        <v>96578</v>
      </c>
      <c r="J9" s="241">
        <v>23346</v>
      </c>
      <c r="K9" s="231">
        <v>2548</v>
      </c>
      <c r="L9" s="231">
        <v>100397</v>
      </c>
      <c r="M9" s="241">
        <v>19798</v>
      </c>
      <c r="N9" s="231">
        <v>5578</v>
      </c>
      <c r="O9" s="231">
        <v>332937</v>
      </c>
      <c r="P9" s="277">
        <v>50009</v>
      </c>
    </row>
    <row r="10" spans="1:17">
      <c r="A10" s="731"/>
      <c r="B10" s="65">
        <v>1</v>
      </c>
      <c r="C10" s="66">
        <v>1</v>
      </c>
      <c r="D10" s="66">
        <v>1</v>
      </c>
      <c r="E10" s="67">
        <v>1.337E-2</v>
      </c>
      <c r="F10" s="62">
        <v>2.1649999999999999E-2</v>
      </c>
      <c r="G10" s="62">
        <v>1.3650000000000001E-2</v>
      </c>
      <c r="H10" s="67">
        <v>0.19719999999999999</v>
      </c>
      <c r="I10" s="62">
        <v>0.16639999999999999</v>
      </c>
      <c r="J10" s="62">
        <v>0.17706</v>
      </c>
      <c r="K10" s="67">
        <v>0.16621</v>
      </c>
      <c r="L10" s="62">
        <v>0.17297999999999999</v>
      </c>
      <c r="M10" s="62">
        <v>0.15015000000000001</v>
      </c>
      <c r="N10" s="67">
        <v>0.36386000000000002</v>
      </c>
      <c r="O10" s="62">
        <v>0.57362999999999997</v>
      </c>
      <c r="P10" s="72">
        <v>0.37928000000000001</v>
      </c>
    </row>
    <row r="11" spans="1:17" ht="13.5" customHeight="1">
      <c r="A11" s="731" t="s">
        <v>82</v>
      </c>
      <c r="B11" s="231">
        <v>5922</v>
      </c>
      <c r="C11" s="231">
        <v>149812</v>
      </c>
      <c r="D11" s="241">
        <v>49929</v>
      </c>
      <c r="E11" s="231">
        <v>220</v>
      </c>
      <c r="F11" s="231">
        <v>5473</v>
      </c>
      <c r="G11" s="241">
        <v>1858</v>
      </c>
      <c r="H11" s="231">
        <v>624</v>
      </c>
      <c r="I11" s="231">
        <v>21843</v>
      </c>
      <c r="J11" s="241">
        <v>4457</v>
      </c>
      <c r="K11" s="231">
        <v>496</v>
      </c>
      <c r="L11" s="231">
        <v>14791</v>
      </c>
      <c r="M11" s="241">
        <v>3619</v>
      </c>
      <c r="N11" s="231">
        <v>613</v>
      </c>
      <c r="O11" s="231">
        <v>40024</v>
      </c>
      <c r="P11" s="277">
        <v>5197</v>
      </c>
    </row>
    <row r="12" spans="1:17">
      <c r="A12" s="731"/>
      <c r="B12" s="65">
        <v>1</v>
      </c>
      <c r="C12" s="66">
        <v>1</v>
      </c>
      <c r="D12" s="66">
        <v>1</v>
      </c>
      <c r="E12" s="67">
        <v>3.7150000000000002E-2</v>
      </c>
      <c r="F12" s="62">
        <v>3.653E-2</v>
      </c>
      <c r="G12" s="62">
        <v>3.721E-2</v>
      </c>
      <c r="H12" s="67">
        <v>0.10537000000000001</v>
      </c>
      <c r="I12" s="62">
        <v>0.14580000000000001</v>
      </c>
      <c r="J12" s="62">
        <v>8.9270000000000002E-2</v>
      </c>
      <c r="K12" s="67">
        <v>8.3760000000000001E-2</v>
      </c>
      <c r="L12" s="62">
        <v>9.8729999999999998E-2</v>
      </c>
      <c r="M12" s="62">
        <v>7.2480000000000003E-2</v>
      </c>
      <c r="N12" s="67">
        <v>0.10351</v>
      </c>
      <c r="O12" s="62">
        <v>0.26716000000000001</v>
      </c>
      <c r="P12" s="72">
        <v>0.10409</v>
      </c>
    </row>
    <row r="13" spans="1:17">
      <c r="A13" s="731" t="s">
        <v>83</v>
      </c>
      <c r="B13" s="231">
        <v>2327</v>
      </c>
      <c r="C13" s="231">
        <v>86410</v>
      </c>
      <c r="D13" s="241">
        <v>23265</v>
      </c>
      <c r="E13" s="231">
        <v>61</v>
      </c>
      <c r="F13" s="231">
        <v>2687</v>
      </c>
      <c r="G13" s="241">
        <v>627</v>
      </c>
      <c r="H13" s="231">
        <v>177</v>
      </c>
      <c r="I13" s="231">
        <v>8906</v>
      </c>
      <c r="J13" s="241">
        <v>1627</v>
      </c>
      <c r="K13" s="231">
        <v>300</v>
      </c>
      <c r="L13" s="231">
        <v>11260</v>
      </c>
      <c r="M13" s="241">
        <v>2350</v>
      </c>
      <c r="N13" s="231">
        <v>83</v>
      </c>
      <c r="O13" s="231">
        <v>7969</v>
      </c>
      <c r="P13" s="277">
        <v>828</v>
      </c>
    </row>
    <row r="14" spans="1:17" ht="13.5" customHeight="1">
      <c r="A14" s="731"/>
      <c r="B14" s="65">
        <v>1</v>
      </c>
      <c r="C14" s="66">
        <v>1</v>
      </c>
      <c r="D14" s="66">
        <v>1</v>
      </c>
      <c r="E14" s="67">
        <v>2.6210000000000001E-2</v>
      </c>
      <c r="F14" s="62">
        <v>3.1099999999999999E-2</v>
      </c>
      <c r="G14" s="62">
        <v>2.6950000000000002E-2</v>
      </c>
      <c r="H14" s="67">
        <v>7.6060000000000003E-2</v>
      </c>
      <c r="I14" s="62">
        <v>0.10306999999999999</v>
      </c>
      <c r="J14" s="62">
        <v>6.9930000000000006E-2</v>
      </c>
      <c r="K14" s="67">
        <v>0.12892000000000001</v>
      </c>
      <c r="L14" s="62">
        <v>0.13031000000000001</v>
      </c>
      <c r="M14" s="62">
        <v>0.10101</v>
      </c>
      <c r="N14" s="67">
        <v>3.567E-2</v>
      </c>
      <c r="O14" s="62">
        <v>9.2219999999999996E-2</v>
      </c>
      <c r="P14" s="72">
        <v>3.5589999999999997E-2</v>
      </c>
    </row>
    <row r="15" spans="1:17" ht="13.5" customHeight="1">
      <c r="A15" s="731" t="s">
        <v>84</v>
      </c>
      <c r="B15" s="231">
        <v>6885</v>
      </c>
      <c r="C15" s="231">
        <v>164239</v>
      </c>
      <c r="D15" s="241">
        <v>68659</v>
      </c>
      <c r="E15" s="231">
        <v>745</v>
      </c>
      <c r="F15" s="231">
        <v>27595</v>
      </c>
      <c r="G15" s="241">
        <v>9211</v>
      </c>
      <c r="H15" s="231">
        <v>2845</v>
      </c>
      <c r="I15" s="231">
        <v>68193</v>
      </c>
      <c r="J15" s="241">
        <v>27836</v>
      </c>
      <c r="K15" s="231">
        <v>1121</v>
      </c>
      <c r="L15" s="231">
        <v>25861</v>
      </c>
      <c r="M15" s="241">
        <v>12644</v>
      </c>
      <c r="N15" s="231">
        <v>998</v>
      </c>
      <c r="O15" s="231">
        <v>64331</v>
      </c>
      <c r="P15" s="277">
        <v>14314</v>
      </c>
    </row>
    <row r="16" spans="1:17">
      <c r="A16" s="731"/>
      <c r="B16" s="65">
        <v>1</v>
      </c>
      <c r="C16" s="66">
        <v>1</v>
      </c>
      <c r="D16" s="66">
        <v>1</v>
      </c>
      <c r="E16" s="67">
        <v>0.10821</v>
      </c>
      <c r="F16" s="62">
        <v>0.16802</v>
      </c>
      <c r="G16" s="62">
        <v>0.13416</v>
      </c>
      <c r="H16" s="67">
        <v>0.41321999999999998</v>
      </c>
      <c r="I16" s="62">
        <v>0.41521000000000002</v>
      </c>
      <c r="J16" s="62">
        <v>0.40542</v>
      </c>
      <c r="K16" s="67">
        <v>0.16281999999999999</v>
      </c>
      <c r="L16" s="62">
        <v>0.15745999999999999</v>
      </c>
      <c r="M16" s="62">
        <v>0.18415999999999999</v>
      </c>
      <c r="N16" s="67">
        <v>0.14495</v>
      </c>
      <c r="O16" s="62">
        <v>0.39168999999999998</v>
      </c>
      <c r="P16" s="72">
        <v>0.20848</v>
      </c>
    </row>
    <row r="17" spans="1:16">
      <c r="A17" s="731" t="s">
        <v>85</v>
      </c>
      <c r="B17" s="231">
        <v>26470</v>
      </c>
      <c r="C17" s="231">
        <v>733631</v>
      </c>
      <c r="D17" s="241">
        <v>243155</v>
      </c>
      <c r="E17" s="231">
        <v>1086</v>
      </c>
      <c r="F17" s="231">
        <v>78880</v>
      </c>
      <c r="G17" s="241">
        <v>11243</v>
      </c>
      <c r="H17" s="231">
        <v>4576</v>
      </c>
      <c r="I17" s="231">
        <v>173629</v>
      </c>
      <c r="J17" s="241">
        <v>37415</v>
      </c>
      <c r="K17" s="231">
        <v>2298</v>
      </c>
      <c r="L17" s="231">
        <v>66252</v>
      </c>
      <c r="M17" s="241">
        <v>18071</v>
      </c>
      <c r="N17" s="231">
        <v>6949</v>
      </c>
      <c r="O17" s="231">
        <v>356981</v>
      </c>
      <c r="P17" s="277">
        <v>66710</v>
      </c>
    </row>
    <row r="18" spans="1:16" ht="13.5" customHeight="1">
      <c r="A18" s="731"/>
      <c r="B18" s="65">
        <v>1</v>
      </c>
      <c r="C18" s="66">
        <v>1</v>
      </c>
      <c r="D18" s="66">
        <v>1</v>
      </c>
      <c r="E18" s="67">
        <v>4.1029999999999997E-2</v>
      </c>
      <c r="F18" s="62">
        <v>0.10752</v>
      </c>
      <c r="G18" s="62">
        <v>4.6240000000000003E-2</v>
      </c>
      <c r="H18" s="67">
        <v>0.17287</v>
      </c>
      <c r="I18" s="62">
        <v>0.23666999999999999</v>
      </c>
      <c r="J18" s="62">
        <v>0.15387000000000001</v>
      </c>
      <c r="K18" s="67">
        <v>8.6819999999999994E-2</v>
      </c>
      <c r="L18" s="62">
        <v>9.0310000000000001E-2</v>
      </c>
      <c r="M18" s="62">
        <v>7.4319999999999997E-2</v>
      </c>
      <c r="N18" s="67">
        <v>0.26251999999999998</v>
      </c>
      <c r="O18" s="62">
        <v>0.48659000000000002</v>
      </c>
      <c r="P18" s="72">
        <v>0.27434999999999998</v>
      </c>
    </row>
    <row r="19" spans="1:16" ht="12.75" customHeight="1">
      <c r="A19" s="731" t="s">
        <v>86</v>
      </c>
      <c r="B19" s="231">
        <v>3082</v>
      </c>
      <c r="C19" s="231">
        <v>80305</v>
      </c>
      <c r="D19" s="241">
        <v>31282</v>
      </c>
      <c r="E19" s="231">
        <v>101</v>
      </c>
      <c r="F19" s="231">
        <v>2560</v>
      </c>
      <c r="G19" s="241">
        <v>1107</v>
      </c>
      <c r="H19" s="231">
        <v>142</v>
      </c>
      <c r="I19" s="231">
        <v>2507</v>
      </c>
      <c r="J19" s="241">
        <v>1272</v>
      </c>
      <c r="K19" s="231">
        <v>178</v>
      </c>
      <c r="L19" s="231">
        <v>13392</v>
      </c>
      <c r="M19" s="241">
        <v>1498</v>
      </c>
      <c r="N19" s="231">
        <v>235</v>
      </c>
      <c r="O19" s="231">
        <v>36493</v>
      </c>
      <c r="P19" s="277">
        <v>3000</v>
      </c>
    </row>
    <row r="20" spans="1:16">
      <c r="A20" s="731"/>
      <c r="B20" s="65">
        <v>1</v>
      </c>
      <c r="C20" s="66">
        <v>1</v>
      </c>
      <c r="D20" s="66">
        <v>1</v>
      </c>
      <c r="E20" s="67">
        <v>3.2770000000000001E-2</v>
      </c>
      <c r="F20" s="62">
        <v>3.1879999999999999E-2</v>
      </c>
      <c r="G20" s="62">
        <v>3.5389999999999998E-2</v>
      </c>
      <c r="H20" s="67">
        <v>4.607E-2</v>
      </c>
      <c r="I20" s="62">
        <v>3.1220000000000001E-2</v>
      </c>
      <c r="J20" s="62">
        <v>4.0660000000000002E-2</v>
      </c>
      <c r="K20" s="67">
        <v>5.7750000000000003E-2</v>
      </c>
      <c r="L20" s="62">
        <v>0.16675999999999999</v>
      </c>
      <c r="M20" s="62">
        <v>4.7890000000000002E-2</v>
      </c>
      <c r="N20" s="67">
        <v>7.6249999999999998E-2</v>
      </c>
      <c r="O20" s="62">
        <v>0.45443</v>
      </c>
      <c r="P20" s="72">
        <v>9.5899999999999999E-2</v>
      </c>
    </row>
    <row r="21" spans="1:16" ht="13.5" customHeight="1">
      <c r="A21" s="731" t="s">
        <v>87</v>
      </c>
      <c r="B21" s="231">
        <v>38073</v>
      </c>
      <c r="C21" s="231">
        <v>1492778</v>
      </c>
      <c r="D21" s="241">
        <v>370423</v>
      </c>
      <c r="E21" s="231">
        <v>1907</v>
      </c>
      <c r="F21" s="231">
        <v>255990</v>
      </c>
      <c r="G21" s="241">
        <v>18394</v>
      </c>
      <c r="H21" s="231">
        <v>2311</v>
      </c>
      <c r="I21" s="231">
        <v>205805</v>
      </c>
      <c r="J21" s="241">
        <v>22887</v>
      </c>
      <c r="K21" s="231">
        <v>1633</v>
      </c>
      <c r="L21" s="231">
        <v>96761</v>
      </c>
      <c r="M21" s="241">
        <v>14766</v>
      </c>
      <c r="N21" s="231">
        <v>3125</v>
      </c>
      <c r="O21" s="231">
        <v>347381</v>
      </c>
      <c r="P21" s="277">
        <v>35616</v>
      </c>
    </row>
    <row r="22" spans="1:16">
      <c r="A22" s="731"/>
      <c r="B22" s="65">
        <v>1</v>
      </c>
      <c r="C22" s="66">
        <v>1</v>
      </c>
      <c r="D22" s="66">
        <v>1</v>
      </c>
      <c r="E22" s="67">
        <v>5.0090000000000003E-2</v>
      </c>
      <c r="F22" s="62">
        <v>0.17149</v>
      </c>
      <c r="G22" s="62">
        <v>4.9660000000000003E-2</v>
      </c>
      <c r="H22" s="67">
        <v>6.0699999999999997E-2</v>
      </c>
      <c r="I22" s="62">
        <v>0.13786999999999999</v>
      </c>
      <c r="J22" s="62">
        <v>6.1789999999999998E-2</v>
      </c>
      <c r="K22" s="67">
        <v>4.2889999999999998E-2</v>
      </c>
      <c r="L22" s="62">
        <v>6.4820000000000003E-2</v>
      </c>
      <c r="M22" s="62">
        <v>3.986E-2</v>
      </c>
      <c r="N22" s="67">
        <v>8.208E-2</v>
      </c>
      <c r="O22" s="62">
        <v>0.23271</v>
      </c>
      <c r="P22" s="72">
        <v>9.6149999999999999E-2</v>
      </c>
    </row>
    <row r="23" spans="1:16" ht="12.75" customHeight="1">
      <c r="A23" s="731" t="s">
        <v>88</v>
      </c>
      <c r="B23" s="231">
        <v>61063</v>
      </c>
      <c r="C23" s="231">
        <v>1721151</v>
      </c>
      <c r="D23" s="241">
        <v>622496</v>
      </c>
      <c r="E23" s="231">
        <v>2539</v>
      </c>
      <c r="F23" s="231">
        <v>157251</v>
      </c>
      <c r="G23" s="241">
        <v>25725</v>
      </c>
      <c r="H23" s="231">
        <v>5046</v>
      </c>
      <c r="I23" s="231">
        <v>214981</v>
      </c>
      <c r="J23" s="241">
        <v>41405</v>
      </c>
      <c r="K23" s="231">
        <v>4123</v>
      </c>
      <c r="L23" s="231">
        <v>164278</v>
      </c>
      <c r="M23" s="241">
        <v>37068</v>
      </c>
      <c r="N23" s="231">
        <v>6403</v>
      </c>
      <c r="O23" s="231">
        <v>473728</v>
      </c>
      <c r="P23" s="277">
        <v>68117</v>
      </c>
    </row>
    <row r="24" spans="1:16">
      <c r="A24" s="731"/>
      <c r="B24" s="65">
        <v>1</v>
      </c>
      <c r="C24" s="66">
        <v>1</v>
      </c>
      <c r="D24" s="66">
        <v>1</v>
      </c>
      <c r="E24" s="67">
        <v>4.1579999999999999E-2</v>
      </c>
      <c r="F24" s="62">
        <v>9.1359999999999997E-2</v>
      </c>
      <c r="G24" s="62">
        <v>4.1329999999999999E-2</v>
      </c>
      <c r="H24" s="67">
        <v>8.2640000000000005E-2</v>
      </c>
      <c r="I24" s="62">
        <v>0.12490999999999999</v>
      </c>
      <c r="J24" s="62">
        <v>6.651E-2</v>
      </c>
      <c r="K24" s="67">
        <v>6.7519999999999997E-2</v>
      </c>
      <c r="L24" s="62">
        <v>9.5449999999999993E-2</v>
      </c>
      <c r="M24" s="62">
        <v>5.9549999999999999E-2</v>
      </c>
      <c r="N24" s="67">
        <v>0.10485999999999999</v>
      </c>
      <c r="O24" s="62">
        <v>0.27523999999999998</v>
      </c>
      <c r="P24" s="72">
        <v>0.10943</v>
      </c>
    </row>
    <row r="25" spans="1:16" ht="12.75" customHeight="1">
      <c r="A25" s="731" t="s">
        <v>89</v>
      </c>
      <c r="B25" s="231">
        <v>17480</v>
      </c>
      <c r="C25" s="231">
        <v>492556</v>
      </c>
      <c r="D25" s="241">
        <v>166345</v>
      </c>
      <c r="E25" s="231">
        <v>572</v>
      </c>
      <c r="F25" s="231">
        <v>33568</v>
      </c>
      <c r="G25" s="241">
        <v>5074</v>
      </c>
      <c r="H25" s="231">
        <v>994</v>
      </c>
      <c r="I25" s="231">
        <v>52738</v>
      </c>
      <c r="J25" s="241">
        <v>8654</v>
      </c>
      <c r="K25" s="231">
        <v>904</v>
      </c>
      <c r="L25" s="231">
        <v>35479</v>
      </c>
      <c r="M25" s="241">
        <v>7983</v>
      </c>
      <c r="N25" s="231">
        <v>1995</v>
      </c>
      <c r="O25" s="231">
        <v>155720</v>
      </c>
      <c r="P25" s="277">
        <v>21817</v>
      </c>
    </row>
    <row r="26" spans="1:16">
      <c r="A26" s="731"/>
      <c r="B26" s="65">
        <v>1</v>
      </c>
      <c r="C26" s="66">
        <v>1</v>
      </c>
      <c r="D26" s="66">
        <v>1</v>
      </c>
      <c r="E26" s="67">
        <v>3.2719999999999999E-2</v>
      </c>
      <c r="F26" s="62">
        <v>6.8150000000000002E-2</v>
      </c>
      <c r="G26" s="62">
        <v>3.0499999999999999E-2</v>
      </c>
      <c r="H26" s="67">
        <v>5.6860000000000001E-2</v>
      </c>
      <c r="I26" s="62">
        <v>0.10707</v>
      </c>
      <c r="J26" s="62">
        <v>5.2019999999999997E-2</v>
      </c>
      <c r="K26" s="67">
        <v>5.1720000000000002E-2</v>
      </c>
      <c r="L26" s="62">
        <v>7.2029999999999997E-2</v>
      </c>
      <c r="M26" s="62">
        <v>4.7989999999999998E-2</v>
      </c>
      <c r="N26" s="67">
        <v>0.11413</v>
      </c>
      <c r="O26" s="62">
        <v>0.31614999999999999</v>
      </c>
      <c r="P26" s="72">
        <v>0.13116</v>
      </c>
    </row>
    <row r="27" spans="1:16">
      <c r="A27" s="731" t="s">
        <v>90</v>
      </c>
      <c r="B27" s="231">
        <v>4614</v>
      </c>
      <c r="C27" s="231">
        <v>94347</v>
      </c>
      <c r="D27" s="241">
        <v>37607</v>
      </c>
      <c r="E27" s="231">
        <v>218</v>
      </c>
      <c r="F27" s="231">
        <v>7322</v>
      </c>
      <c r="G27" s="241">
        <v>1072</v>
      </c>
      <c r="H27" s="231">
        <v>349</v>
      </c>
      <c r="I27" s="231">
        <v>14102</v>
      </c>
      <c r="J27" s="241">
        <v>2569</v>
      </c>
      <c r="K27" s="231">
        <v>286</v>
      </c>
      <c r="L27" s="231">
        <v>5885</v>
      </c>
      <c r="M27" s="241">
        <v>2044</v>
      </c>
      <c r="N27" s="231">
        <v>275</v>
      </c>
      <c r="O27" s="231">
        <v>22873</v>
      </c>
      <c r="P27" s="277">
        <v>2758</v>
      </c>
    </row>
    <row r="28" spans="1:16">
      <c r="A28" s="731"/>
      <c r="B28" s="65">
        <v>1</v>
      </c>
      <c r="C28" s="66">
        <v>1</v>
      </c>
      <c r="D28" s="66">
        <v>1</v>
      </c>
      <c r="E28" s="67">
        <v>4.725E-2</v>
      </c>
      <c r="F28" s="62">
        <v>7.7609999999999998E-2</v>
      </c>
      <c r="G28" s="62">
        <v>2.8510000000000001E-2</v>
      </c>
      <c r="H28" s="67">
        <v>7.5639999999999999E-2</v>
      </c>
      <c r="I28" s="62">
        <v>0.14946999999999999</v>
      </c>
      <c r="J28" s="62">
        <v>6.8309999999999996E-2</v>
      </c>
      <c r="K28" s="67">
        <v>6.1990000000000003E-2</v>
      </c>
      <c r="L28" s="62">
        <v>6.2379999999999998E-2</v>
      </c>
      <c r="M28" s="62">
        <v>5.4350000000000002E-2</v>
      </c>
      <c r="N28" s="67">
        <v>5.96E-2</v>
      </c>
      <c r="O28" s="62">
        <v>0.24243000000000001</v>
      </c>
      <c r="P28" s="72">
        <v>7.3340000000000002E-2</v>
      </c>
    </row>
    <row r="29" spans="1:16">
      <c r="A29" s="731" t="s">
        <v>91</v>
      </c>
      <c r="B29" s="231">
        <v>10025</v>
      </c>
      <c r="C29" s="231">
        <v>231247</v>
      </c>
      <c r="D29" s="241">
        <v>92963</v>
      </c>
      <c r="E29" s="231">
        <v>151</v>
      </c>
      <c r="F29" s="231">
        <v>1810</v>
      </c>
      <c r="G29" s="241">
        <v>1327</v>
      </c>
      <c r="H29" s="231">
        <v>508</v>
      </c>
      <c r="I29" s="231">
        <v>22354</v>
      </c>
      <c r="J29" s="241">
        <v>4041</v>
      </c>
      <c r="K29" s="231">
        <v>537</v>
      </c>
      <c r="L29" s="231">
        <v>15151</v>
      </c>
      <c r="M29" s="241">
        <v>3712</v>
      </c>
      <c r="N29" s="231">
        <v>868</v>
      </c>
      <c r="O29" s="231">
        <v>43257</v>
      </c>
      <c r="P29" s="277">
        <v>8063</v>
      </c>
    </row>
    <row r="30" spans="1:16">
      <c r="A30" s="731"/>
      <c r="B30" s="65">
        <v>1</v>
      </c>
      <c r="C30" s="66">
        <v>1</v>
      </c>
      <c r="D30" s="66">
        <v>1</v>
      </c>
      <c r="E30" s="67">
        <v>1.506E-2</v>
      </c>
      <c r="F30" s="62">
        <v>7.8300000000000002E-3</v>
      </c>
      <c r="G30" s="62">
        <v>1.427E-2</v>
      </c>
      <c r="H30" s="67">
        <v>5.067E-2</v>
      </c>
      <c r="I30" s="62">
        <v>9.6670000000000006E-2</v>
      </c>
      <c r="J30" s="62">
        <v>4.3470000000000002E-2</v>
      </c>
      <c r="K30" s="67">
        <v>5.357E-2</v>
      </c>
      <c r="L30" s="62">
        <v>6.5519999999999995E-2</v>
      </c>
      <c r="M30" s="62">
        <v>3.993E-2</v>
      </c>
      <c r="N30" s="67">
        <v>8.6580000000000004E-2</v>
      </c>
      <c r="O30" s="62">
        <v>0.18706</v>
      </c>
      <c r="P30" s="72">
        <v>8.6730000000000002E-2</v>
      </c>
    </row>
    <row r="31" spans="1:16" ht="12.75" customHeight="1">
      <c r="A31" s="731" t="s">
        <v>92</v>
      </c>
      <c r="B31" s="231">
        <v>4907</v>
      </c>
      <c r="C31" s="231">
        <v>119583</v>
      </c>
      <c r="D31" s="241">
        <v>46447</v>
      </c>
      <c r="E31" s="231">
        <v>40</v>
      </c>
      <c r="F31" s="231">
        <v>1667</v>
      </c>
      <c r="G31" s="241">
        <v>281</v>
      </c>
      <c r="H31" s="231">
        <v>165</v>
      </c>
      <c r="I31" s="231">
        <v>10622</v>
      </c>
      <c r="J31" s="241">
        <v>1420</v>
      </c>
      <c r="K31" s="231">
        <v>404</v>
      </c>
      <c r="L31" s="231">
        <v>12207</v>
      </c>
      <c r="M31" s="241">
        <v>3179</v>
      </c>
      <c r="N31" s="231">
        <v>362</v>
      </c>
      <c r="O31" s="231">
        <v>32900</v>
      </c>
      <c r="P31" s="277">
        <v>3936</v>
      </c>
    </row>
    <row r="32" spans="1:16">
      <c r="A32" s="731"/>
      <c r="B32" s="65">
        <v>1</v>
      </c>
      <c r="C32" s="66">
        <v>1</v>
      </c>
      <c r="D32" s="66">
        <v>1</v>
      </c>
      <c r="E32" s="67">
        <v>8.1499999999999993E-3</v>
      </c>
      <c r="F32" s="62">
        <v>1.3939999999999999E-2</v>
      </c>
      <c r="G32" s="62">
        <v>6.0499999999999998E-3</v>
      </c>
      <c r="H32" s="67">
        <v>3.363E-2</v>
      </c>
      <c r="I32" s="62">
        <v>8.8830000000000006E-2</v>
      </c>
      <c r="J32" s="62">
        <v>3.057E-2</v>
      </c>
      <c r="K32" s="67">
        <v>8.233E-2</v>
      </c>
      <c r="L32" s="62">
        <v>0.10208</v>
      </c>
      <c r="M32" s="62">
        <v>6.8440000000000001E-2</v>
      </c>
      <c r="N32" s="67">
        <v>7.3770000000000002E-2</v>
      </c>
      <c r="O32" s="62">
        <v>0.27511999999999998</v>
      </c>
      <c r="P32" s="72">
        <v>8.4739999999999996E-2</v>
      </c>
    </row>
    <row r="33" spans="1:16" ht="12.75" customHeight="1">
      <c r="A33" s="731" t="s">
        <v>93</v>
      </c>
      <c r="B33" s="231">
        <v>16266</v>
      </c>
      <c r="C33" s="231">
        <v>392271</v>
      </c>
      <c r="D33" s="241">
        <v>152878</v>
      </c>
      <c r="E33" s="231">
        <v>544</v>
      </c>
      <c r="F33" s="231">
        <v>43230</v>
      </c>
      <c r="G33" s="241">
        <v>5642</v>
      </c>
      <c r="H33" s="231">
        <v>1204</v>
      </c>
      <c r="I33" s="231">
        <v>73081</v>
      </c>
      <c r="J33" s="241">
        <v>10357</v>
      </c>
      <c r="K33" s="231">
        <v>1011</v>
      </c>
      <c r="L33" s="231">
        <v>36561</v>
      </c>
      <c r="M33" s="241">
        <v>8375</v>
      </c>
      <c r="N33" s="231">
        <v>1341</v>
      </c>
      <c r="O33" s="231">
        <v>127699</v>
      </c>
      <c r="P33" s="277">
        <v>16270</v>
      </c>
    </row>
    <row r="34" spans="1:16">
      <c r="A34" s="731"/>
      <c r="B34" s="65">
        <v>1</v>
      </c>
      <c r="C34" s="66">
        <v>1</v>
      </c>
      <c r="D34" s="66">
        <v>1</v>
      </c>
      <c r="E34" s="67">
        <v>3.3439999999999998E-2</v>
      </c>
      <c r="F34" s="62">
        <v>0.11020000000000001</v>
      </c>
      <c r="G34" s="62">
        <v>3.6909999999999998E-2</v>
      </c>
      <c r="H34" s="67">
        <v>7.4020000000000002E-2</v>
      </c>
      <c r="I34" s="62">
        <v>0.18629999999999999</v>
      </c>
      <c r="J34" s="62">
        <v>6.7750000000000005E-2</v>
      </c>
      <c r="K34" s="67">
        <v>6.2149999999999997E-2</v>
      </c>
      <c r="L34" s="62">
        <v>9.3200000000000005E-2</v>
      </c>
      <c r="M34" s="62">
        <v>5.4780000000000002E-2</v>
      </c>
      <c r="N34" s="67">
        <v>8.2439999999999999E-2</v>
      </c>
      <c r="O34" s="62">
        <v>0.32554</v>
      </c>
      <c r="P34" s="72">
        <v>0.10642</v>
      </c>
    </row>
    <row r="35" spans="1:16">
      <c r="A35" s="732" t="s">
        <v>94</v>
      </c>
      <c r="B35" s="250">
        <v>5873</v>
      </c>
      <c r="C35" s="250">
        <v>171484</v>
      </c>
      <c r="D35" s="237">
        <v>54526</v>
      </c>
      <c r="E35" s="250">
        <v>110</v>
      </c>
      <c r="F35" s="250">
        <v>2580</v>
      </c>
      <c r="G35" s="237">
        <v>866</v>
      </c>
      <c r="H35" s="250">
        <v>461</v>
      </c>
      <c r="I35" s="250">
        <v>29118</v>
      </c>
      <c r="J35" s="237">
        <v>3604</v>
      </c>
      <c r="K35" s="250">
        <v>309</v>
      </c>
      <c r="L35" s="250">
        <v>11017</v>
      </c>
      <c r="M35" s="237">
        <v>2480</v>
      </c>
      <c r="N35" s="250">
        <v>731</v>
      </c>
      <c r="O35" s="250">
        <v>70110</v>
      </c>
      <c r="P35" s="306">
        <v>7513</v>
      </c>
    </row>
    <row r="36" spans="1:16">
      <c r="A36" s="733"/>
      <c r="B36" s="291">
        <v>1</v>
      </c>
      <c r="C36" s="291">
        <v>1</v>
      </c>
      <c r="D36" s="291">
        <v>1</v>
      </c>
      <c r="E36" s="292">
        <v>1.873E-2</v>
      </c>
      <c r="F36" s="293">
        <v>1.5049999999999999E-2</v>
      </c>
      <c r="G36" s="293">
        <v>1.5879999999999998E-2</v>
      </c>
      <c r="H36" s="292">
        <v>7.8490000000000004E-2</v>
      </c>
      <c r="I36" s="293">
        <v>0.16980000000000001</v>
      </c>
      <c r="J36" s="293">
        <v>6.6100000000000006E-2</v>
      </c>
      <c r="K36" s="292">
        <v>5.2609999999999997E-2</v>
      </c>
      <c r="L36" s="293">
        <v>6.4250000000000002E-2</v>
      </c>
      <c r="M36" s="293">
        <v>4.548E-2</v>
      </c>
      <c r="N36" s="292">
        <v>0.12447</v>
      </c>
      <c r="O36" s="293">
        <v>0.40883999999999998</v>
      </c>
      <c r="P36" s="307">
        <v>0.13779</v>
      </c>
    </row>
    <row r="37" spans="1:16" ht="12.75" customHeight="1">
      <c r="A37" s="784" t="s">
        <v>109</v>
      </c>
      <c r="B37" s="233">
        <v>385428</v>
      </c>
      <c r="C37" s="234">
        <v>9730023</v>
      </c>
      <c r="D37" s="244">
        <v>3663776</v>
      </c>
      <c r="E37" s="234">
        <v>11461</v>
      </c>
      <c r="F37" s="234">
        <v>732983</v>
      </c>
      <c r="G37" s="244">
        <v>109529</v>
      </c>
      <c r="H37" s="234">
        <v>53029</v>
      </c>
      <c r="I37" s="234">
        <v>1676287</v>
      </c>
      <c r="J37" s="244">
        <v>456876</v>
      </c>
      <c r="K37" s="234">
        <v>33542</v>
      </c>
      <c r="L37" s="234">
        <v>1175116</v>
      </c>
      <c r="M37" s="234">
        <v>287250</v>
      </c>
      <c r="N37" s="233">
        <v>56666</v>
      </c>
      <c r="O37" s="234">
        <v>3465282</v>
      </c>
      <c r="P37" s="286">
        <v>552589</v>
      </c>
    </row>
    <row r="38" spans="1:16" ht="13.5" thickBot="1">
      <c r="A38" s="785"/>
      <c r="B38" s="302">
        <v>1</v>
      </c>
      <c r="C38" s="303">
        <v>1</v>
      </c>
      <c r="D38" s="303">
        <v>1</v>
      </c>
      <c r="E38" s="304">
        <v>2.9739999999999999E-2</v>
      </c>
      <c r="F38" s="305">
        <v>7.5329999999999994E-2</v>
      </c>
      <c r="G38" s="305">
        <v>2.9899999999999999E-2</v>
      </c>
      <c r="H38" s="304">
        <v>0.13758000000000001</v>
      </c>
      <c r="I38" s="305">
        <v>0.17227999999999999</v>
      </c>
      <c r="J38" s="305">
        <v>0.12470000000000001</v>
      </c>
      <c r="K38" s="304">
        <v>8.7029999999999996E-2</v>
      </c>
      <c r="L38" s="305">
        <v>0.12077</v>
      </c>
      <c r="M38" s="305">
        <v>7.8399999999999997E-2</v>
      </c>
      <c r="N38" s="304">
        <v>0.14702000000000001</v>
      </c>
      <c r="O38" s="305">
        <v>0.35614000000000001</v>
      </c>
      <c r="P38" s="308">
        <v>0.15082000000000001</v>
      </c>
    </row>
    <row r="39" spans="1:16" s="500" customFormat="1"/>
    <row r="40" spans="1:16" s="500" customFormat="1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M40" s="1170"/>
    </row>
    <row r="41" spans="1:16" s="500" customFormat="1">
      <c r="A41" s="1158" t="s">
        <v>521</v>
      </c>
      <c r="B41" s="1158"/>
      <c r="C41" s="1158"/>
      <c r="D41" s="1158"/>
      <c r="E41" s="1158"/>
      <c r="F41" s="1158"/>
      <c r="G41" s="1158"/>
      <c r="H41" s="1158"/>
      <c r="I41" s="1158"/>
      <c r="J41" s="1158"/>
    </row>
    <row r="42" spans="1:16" s="500" customFormat="1"/>
    <row r="43" spans="1:16" s="500" customFormat="1">
      <c r="A43" s="1158" t="s">
        <v>518</v>
      </c>
      <c r="B43" s="1159"/>
      <c r="C43" s="1159"/>
      <c r="D43" s="1159"/>
      <c r="E43" s="1159"/>
      <c r="F43" s="1159"/>
    </row>
    <row r="44" spans="1:16" s="1171" customFormat="1" ht="19.5" customHeight="1">
      <c r="A44" s="1158" t="s">
        <v>519</v>
      </c>
      <c r="B44" s="1159"/>
      <c r="C44" s="1159"/>
      <c r="D44" s="1163" t="s">
        <v>506</v>
      </c>
      <c r="E44" s="1163"/>
      <c r="F44" s="1163"/>
      <c r="G44" s="500"/>
      <c r="H44" s="500"/>
      <c r="I44" s="500"/>
      <c r="J44" s="500"/>
      <c r="K44" s="500"/>
      <c r="L44" s="500"/>
      <c r="M44" s="500"/>
    </row>
    <row r="45" spans="1:16" s="500" customFormat="1">
      <c r="A45" s="1160"/>
      <c r="B45" s="1159"/>
      <c r="C45" s="1159"/>
      <c r="D45" s="1159"/>
      <c r="E45" s="1159"/>
      <c r="F45" s="1159"/>
    </row>
    <row r="46" spans="1:16" s="500" customFormat="1">
      <c r="A46" s="1161" t="s">
        <v>520</v>
      </c>
      <c r="B46" s="1159"/>
      <c r="C46" s="1159"/>
      <c r="D46" s="1159"/>
      <c r="E46" s="1159"/>
      <c r="F46" s="1159"/>
    </row>
  </sheetData>
  <mergeCells count="26">
    <mergeCell ref="D44:F44"/>
    <mergeCell ref="A1:P1"/>
    <mergeCell ref="A2:A4"/>
    <mergeCell ref="B2:D3"/>
    <mergeCell ref="E3:G3"/>
    <mergeCell ref="H3:J3"/>
    <mergeCell ref="N3:P3"/>
    <mergeCell ref="E2:P2"/>
    <mergeCell ref="A5:A6"/>
    <mergeCell ref="A7:A8"/>
    <mergeCell ref="A9:A10"/>
    <mergeCell ref="K3:M3"/>
    <mergeCell ref="A17:A18"/>
    <mergeCell ref="A19:A20"/>
    <mergeCell ref="A21:A22"/>
    <mergeCell ref="A11:A12"/>
    <mergeCell ref="A13:A14"/>
    <mergeCell ref="A15:A16"/>
    <mergeCell ref="A23:A24"/>
    <mergeCell ref="A25:A26"/>
    <mergeCell ref="A27:A28"/>
    <mergeCell ref="A35:A36"/>
    <mergeCell ref="A37:A38"/>
    <mergeCell ref="A29:A30"/>
    <mergeCell ref="A31:A32"/>
    <mergeCell ref="A33:A34"/>
  </mergeCells>
  <conditionalFormatting sqref="A6 A8 A10 A12 A14 A16 A18 A20 A22 A24 A26 A28 A30 A32 A34 A36">
    <cfRule type="cellIs" dxfId="789" priority="256" stopIfTrue="1" operator="equal">
      <formula>1</formula>
    </cfRule>
    <cfRule type="cellIs" dxfId="788" priority="257" stopIfTrue="1" operator="lessThan">
      <formula>0.0005</formula>
    </cfRule>
  </conditionalFormatting>
  <conditionalFormatting sqref="A5:P5">
    <cfRule type="cellIs" dxfId="787" priority="232" stopIfTrue="1" operator="equal">
      <formula>0</formula>
    </cfRule>
  </conditionalFormatting>
  <conditionalFormatting sqref="A9:P9">
    <cfRule type="cellIs" dxfId="786" priority="85" stopIfTrue="1" operator="equal">
      <formula>0</formula>
    </cfRule>
  </conditionalFormatting>
  <conditionalFormatting sqref="A11:P11">
    <cfRule type="cellIs" dxfId="785" priority="79" stopIfTrue="1" operator="equal">
      <formula>0</formula>
    </cfRule>
  </conditionalFormatting>
  <conditionalFormatting sqref="A13:P13">
    <cfRule type="cellIs" dxfId="784" priority="73" stopIfTrue="1" operator="equal">
      <formula>0</formula>
    </cfRule>
  </conditionalFormatting>
  <conditionalFormatting sqref="A15:P15">
    <cfRule type="cellIs" dxfId="783" priority="67" stopIfTrue="1" operator="equal">
      <formula>0</formula>
    </cfRule>
  </conditionalFormatting>
  <conditionalFormatting sqref="A17:P17">
    <cfRule type="cellIs" dxfId="782" priority="61" stopIfTrue="1" operator="equal">
      <formula>0</formula>
    </cfRule>
  </conditionalFormatting>
  <conditionalFormatting sqref="A19:P19">
    <cfRule type="cellIs" dxfId="781" priority="55" stopIfTrue="1" operator="equal">
      <formula>0</formula>
    </cfRule>
  </conditionalFormatting>
  <conditionalFormatting sqref="A21:P21">
    <cfRule type="cellIs" dxfId="780" priority="49" stopIfTrue="1" operator="equal">
      <formula>0</formula>
    </cfRule>
  </conditionalFormatting>
  <conditionalFormatting sqref="A23:P23">
    <cfRule type="cellIs" dxfId="779" priority="43" stopIfTrue="1" operator="equal">
      <formula>0</formula>
    </cfRule>
  </conditionalFormatting>
  <conditionalFormatting sqref="A25:P25">
    <cfRule type="cellIs" dxfId="778" priority="37" stopIfTrue="1" operator="equal">
      <formula>0</formula>
    </cfRule>
  </conditionalFormatting>
  <conditionalFormatting sqref="A27:P27">
    <cfRule type="cellIs" dxfId="777" priority="31" stopIfTrue="1" operator="equal">
      <formula>0</formula>
    </cfRule>
  </conditionalFormatting>
  <conditionalFormatting sqref="A29:P29">
    <cfRule type="cellIs" dxfId="776" priority="25" stopIfTrue="1" operator="equal">
      <formula>0</formula>
    </cfRule>
  </conditionalFormatting>
  <conditionalFormatting sqref="A31:P31">
    <cfRule type="cellIs" dxfId="775" priority="19" stopIfTrue="1" operator="equal">
      <formula>0</formula>
    </cfRule>
  </conditionalFormatting>
  <conditionalFormatting sqref="A33:P33">
    <cfRule type="cellIs" dxfId="774" priority="13" stopIfTrue="1" operator="equal">
      <formula>0</formula>
    </cfRule>
  </conditionalFormatting>
  <conditionalFormatting sqref="A35:P35">
    <cfRule type="cellIs" dxfId="773" priority="7" stopIfTrue="1" operator="equal">
      <formula>0</formula>
    </cfRule>
  </conditionalFormatting>
  <conditionalFormatting sqref="B7:P7">
    <cfRule type="cellIs" dxfId="772" priority="91" stopIfTrue="1" operator="equal">
      <formula>0</formula>
    </cfRule>
  </conditionalFormatting>
  <conditionalFormatting sqref="B37:P37">
    <cfRule type="cellIs" dxfId="771" priority="1" stopIfTrue="1" operator="equal">
      <formula>0</formula>
    </cfRule>
  </conditionalFormatting>
  <hyperlinks>
    <hyperlink ref="D44" r:id="rId1" xr:uid="{28F18991-34BA-48A2-B16B-8F8DB922376D}"/>
    <hyperlink ref="D44:F44" r:id="rId2" display="http://dx.doi.org/10.4232/1.14582 " xr:uid="{6DFAE5FC-0EC5-472E-AB16-3557DFF68DE4}"/>
    <hyperlink ref="A46" r:id="rId3" display="Publikation und Tabellen stehen unter der Lizenz CC BY-SA DEED 4.0." xr:uid="{3AB30D3E-D25E-409D-8B9C-0E18F28F341C}"/>
  </hyperlinks>
  <pageMargins left="0.7" right="0.7" top="0.78740157499999996" bottom="0.78740157499999996" header="0.3" footer="0.3"/>
  <pageSetup paperSize="9" scale="54" orientation="portrait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F0D8-12E6-40A5-975D-74E10B5A2B2B}">
  <dimension ref="A1:AF45"/>
  <sheetViews>
    <sheetView view="pageBreakPreview" topLeftCell="A4" zoomScaleNormal="100" zoomScaleSheetLayoutView="100" workbookViewId="0">
      <selection activeCell="A40" sqref="A40:L45"/>
    </sheetView>
  </sheetViews>
  <sheetFormatPr baseColWidth="10" defaultRowHeight="12.75"/>
  <cols>
    <col min="1" max="1" width="13.5703125" style="24" customWidth="1"/>
    <col min="2" max="2" width="6.42578125" style="24" customWidth="1"/>
    <col min="3" max="4" width="7.85546875" style="24" customWidth="1"/>
    <col min="5" max="5" width="6.28515625" style="24" customWidth="1"/>
    <col min="6" max="6" width="7.140625" style="24" customWidth="1"/>
    <col min="7" max="7" width="7.855468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43.5" customHeight="1" thickBot="1">
      <c r="A1" s="837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2020 - Auftrags- und Vertragsmaßnahmen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9"/>
      <c r="N1" s="837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2020 - Auftrags- und Vertragsmaßnahmen</v>
      </c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9"/>
      <c r="AA1" s="54"/>
      <c r="AB1" s="54"/>
      <c r="AC1" s="54"/>
    </row>
    <row r="2" spans="1:32" s="23" customFormat="1" ht="14.25" customHeight="1">
      <c r="A2" s="749" t="s">
        <v>14</v>
      </c>
      <c r="B2" s="807" t="s">
        <v>60</v>
      </c>
      <c r="C2" s="827"/>
      <c r="D2" s="827"/>
      <c r="E2" s="814" t="s">
        <v>59</v>
      </c>
      <c r="F2" s="815"/>
      <c r="G2" s="815"/>
      <c r="H2" s="815"/>
      <c r="I2" s="815"/>
      <c r="J2" s="815"/>
      <c r="K2" s="815"/>
      <c r="L2" s="815"/>
      <c r="M2" s="829"/>
      <c r="N2" s="830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32" s="63" customFormat="1" ht="39.75" customHeight="1">
      <c r="A3" s="750"/>
      <c r="B3" s="808"/>
      <c r="C3" s="828"/>
      <c r="D3" s="828"/>
      <c r="E3" s="824" t="s">
        <v>1</v>
      </c>
      <c r="F3" s="744"/>
      <c r="G3" s="745"/>
      <c r="H3" s="824" t="s">
        <v>2</v>
      </c>
      <c r="I3" s="744"/>
      <c r="J3" s="745"/>
      <c r="K3" s="824" t="s">
        <v>21</v>
      </c>
      <c r="L3" s="744"/>
      <c r="M3" s="745"/>
      <c r="N3" s="840"/>
      <c r="O3" s="823" t="s">
        <v>22</v>
      </c>
      <c r="P3" s="823"/>
      <c r="Q3" s="823"/>
      <c r="R3" s="823" t="s">
        <v>382</v>
      </c>
      <c r="S3" s="823"/>
      <c r="T3" s="823"/>
      <c r="U3" s="823" t="s">
        <v>434</v>
      </c>
      <c r="V3" s="823"/>
      <c r="W3" s="824"/>
      <c r="X3" s="824" t="s">
        <v>43</v>
      </c>
      <c r="Y3" s="744"/>
      <c r="Z3" s="746"/>
      <c r="AB3" s="825"/>
      <c r="AC3" s="825"/>
      <c r="AD3" s="825"/>
      <c r="AE3" s="825"/>
      <c r="AF3" s="825"/>
    </row>
    <row r="4" spans="1:32" ht="48">
      <c r="A4" s="751"/>
      <c r="B4" s="287" t="s">
        <v>18</v>
      </c>
      <c r="C4" s="287" t="s">
        <v>19</v>
      </c>
      <c r="D4" s="287" t="s">
        <v>20</v>
      </c>
      <c r="E4" s="287" t="s">
        <v>18</v>
      </c>
      <c r="F4" s="287" t="s">
        <v>19</v>
      </c>
      <c r="G4" s="288" t="s">
        <v>20</v>
      </c>
      <c r="H4" s="287" t="s">
        <v>18</v>
      </c>
      <c r="I4" s="287" t="s">
        <v>19</v>
      </c>
      <c r="J4" s="288" t="s">
        <v>20</v>
      </c>
      <c r="K4" s="287" t="s">
        <v>18</v>
      </c>
      <c r="L4" s="287" t="s">
        <v>19</v>
      </c>
      <c r="M4" s="288" t="s">
        <v>20</v>
      </c>
      <c r="N4" s="841"/>
      <c r="O4" s="287" t="s">
        <v>18</v>
      </c>
      <c r="P4" s="287" t="s">
        <v>19</v>
      </c>
      <c r="Q4" s="288" t="s">
        <v>20</v>
      </c>
      <c r="R4" s="287" t="s">
        <v>18</v>
      </c>
      <c r="S4" s="287" t="s">
        <v>19</v>
      </c>
      <c r="T4" s="288" t="s">
        <v>20</v>
      </c>
      <c r="U4" s="287" t="s">
        <v>18</v>
      </c>
      <c r="V4" s="287" t="s">
        <v>19</v>
      </c>
      <c r="W4" s="287" t="s">
        <v>20</v>
      </c>
      <c r="X4" s="287" t="s">
        <v>18</v>
      </c>
      <c r="Y4" s="287" t="s">
        <v>19</v>
      </c>
      <c r="Z4" s="309" t="s">
        <v>20</v>
      </c>
      <c r="AB4" s="825"/>
      <c r="AC4" s="825"/>
      <c r="AD4" s="825"/>
      <c r="AE4" s="825"/>
      <c r="AF4" s="825"/>
    </row>
    <row r="5" spans="1:32" s="30" customFormat="1" ht="12.75" customHeight="1">
      <c r="A5" s="747" t="s">
        <v>79</v>
      </c>
      <c r="B5" s="231">
        <v>2782</v>
      </c>
      <c r="C5" s="231">
        <v>91086</v>
      </c>
      <c r="D5" s="241">
        <v>23546</v>
      </c>
      <c r="E5" s="231">
        <v>152</v>
      </c>
      <c r="F5" s="231">
        <v>6181</v>
      </c>
      <c r="G5" s="241">
        <v>1473</v>
      </c>
      <c r="H5" s="231">
        <v>87</v>
      </c>
      <c r="I5" s="231">
        <v>804</v>
      </c>
      <c r="J5" s="241">
        <v>956</v>
      </c>
      <c r="K5" s="231">
        <v>378</v>
      </c>
      <c r="L5" s="231">
        <v>2929</v>
      </c>
      <c r="M5" s="241">
        <v>3726</v>
      </c>
      <c r="N5" s="826" t="s">
        <v>79</v>
      </c>
      <c r="O5" s="231">
        <v>757</v>
      </c>
      <c r="P5" s="231">
        <v>35219</v>
      </c>
      <c r="Q5" s="241">
        <v>5596</v>
      </c>
      <c r="R5" s="231">
        <v>1198</v>
      </c>
      <c r="S5" s="231">
        <v>26825</v>
      </c>
      <c r="T5" s="241">
        <v>9844</v>
      </c>
      <c r="U5" s="231">
        <v>183</v>
      </c>
      <c r="V5" s="231">
        <v>12281</v>
      </c>
      <c r="W5" s="241">
        <v>1631</v>
      </c>
      <c r="X5" s="231">
        <v>27</v>
      </c>
      <c r="Y5" s="231">
        <v>6847</v>
      </c>
      <c r="Z5" s="277">
        <v>320</v>
      </c>
      <c r="AB5" s="825"/>
      <c r="AC5" s="825"/>
      <c r="AD5" s="825"/>
      <c r="AE5" s="825"/>
      <c r="AF5" s="825"/>
    </row>
    <row r="6" spans="1:32" s="30" customFormat="1" ht="12.75" customHeight="1">
      <c r="A6" s="731"/>
      <c r="B6" s="65">
        <v>1</v>
      </c>
      <c r="C6" s="66">
        <v>1</v>
      </c>
      <c r="D6" s="66">
        <v>1</v>
      </c>
      <c r="E6" s="67">
        <v>5.4640000000000001E-2</v>
      </c>
      <c r="F6" s="62">
        <v>6.7860000000000004E-2</v>
      </c>
      <c r="G6" s="62">
        <v>6.2560000000000004E-2</v>
      </c>
      <c r="H6" s="67">
        <v>3.1269999999999999E-2</v>
      </c>
      <c r="I6" s="62">
        <v>8.8299999999999993E-3</v>
      </c>
      <c r="J6" s="62">
        <v>4.0599999999999997E-2</v>
      </c>
      <c r="K6" s="67">
        <v>0.13586999999999999</v>
      </c>
      <c r="L6" s="62">
        <v>3.2160000000000001E-2</v>
      </c>
      <c r="M6" s="68">
        <v>0.15823999999999999</v>
      </c>
      <c r="N6" s="822"/>
      <c r="O6" s="67">
        <v>0.27211000000000002</v>
      </c>
      <c r="P6" s="62">
        <v>0.38666</v>
      </c>
      <c r="Q6" s="62">
        <v>0.23766000000000001</v>
      </c>
      <c r="R6" s="67">
        <v>0.43063000000000001</v>
      </c>
      <c r="S6" s="62">
        <v>0.29449999999999998</v>
      </c>
      <c r="T6" s="62">
        <v>0.41808000000000001</v>
      </c>
      <c r="U6" s="67">
        <v>6.5780000000000005E-2</v>
      </c>
      <c r="V6" s="62">
        <v>0.13483000000000001</v>
      </c>
      <c r="W6" s="62">
        <v>6.9269999999999998E-2</v>
      </c>
      <c r="X6" s="67">
        <v>9.7099999999999999E-3</v>
      </c>
      <c r="Y6" s="62">
        <v>7.5170000000000001E-2</v>
      </c>
      <c r="Z6" s="72">
        <v>1.359E-2</v>
      </c>
      <c r="AB6" s="825"/>
      <c r="AC6" s="825"/>
      <c r="AD6" s="825"/>
      <c r="AE6" s="825"/>
      <c r="AF6" s="825"/>
    </row>
    <row r="7" spans="1:32" s="30" customFormat="1" ht="12.75" customHeight="1">
      <c r="A7" s="731" t="s">
        <v>80</v>
      </c>
      <c r="B7" s="231">
        <v>180</v>
      </c>
      <c r="C7" s="231">
        <v>8716</v>
      </c>
      <c r="D7" s="241">
        <v>1756</v>
      </c>
      <c r="E7" s="231">
        <v>7</v>
      </c>
      <c r="F7" s="231">
        <v>120</v>
      </c>
      <c r="G7" s="241">
        <v>37</v>
      </c>
      <c r="H7" s="231">
        <v>3</v>
      </c>
      <c r="I7" s="231">
        <v>2170</v>
      </c>
      <c r="J7" s="241">
        <v>35</v>
      </c>
      <c r="K7" s="231">
        <v>24</v>
      </c>
      <c r="L7" s="231">
        <v>204</v>
      </c>
      <c r="M7" s="241">
        <v>285</v>
      </c>
      <c r="N7" s="822" t="s">
        <v>80</v>
      </c>
      <c r="O7" s="231">
        <v>107</v>
      </c>
      <c r="P7" s="231">
        <v>2642</v>
      </c>
      <c r="Q7" s="241">
        <v>810</v>
      </c>
      <c r="R7" s="231">
        <v>38</v>
      </c>
      <c r="S7" s="231">
        <v>3568</v>
      </c>
      <c r="T7" s="241">
        <v>578</v>
      </c>
      <c r="U7" s="231">
        <v>0</v>
      </c>
      <c r="V7" s="231">
        <v>0</v>
      </c>
      <c r="W7" s="241">
        <v>0</v>
      </c>
      <c r="X7" s="231">
        <v>1</v>
      </c>
      <c r="Y7" s="231">
        <v>12</v>
      </c>
      <c r="Z7" s="277">
        <v>11</v>
      </c>
      <c r="AB7" s="825"/>
      <c r="AC7" s="825"/>
      <c r="AD7" s="825"/>
      <c r="AE7" s="825"/>
      <c r="AF7" s="825"/>
    </row>
    <row r="8" spans="1:32" s="69" customFormat="1" ht="12.75" customHeight="1">
      <c r="A8" s="731"/>
      <c r="B8" s="65">
        <v>1</v>
      </c>
      <c r="C8" s="66">
        <v>1</v>
      </c>
      <c r="D8" s="66">
        <v>1</v>
      </c>
      <c r="E8" s="67">
        <v>3.8890000000000001E-2</v>
      </c>
      <c r="F8" s="62">
        <v>1.3769999999999999E-2</v>
      </c>
      <c r="G8" s="62">
        <v>2.1069999999999998E-2</v>
      </c>
      <c r="H8" s="67">
        <v>1.6670000000000001E-2</v>
      </c>
      <c r="I8" s="62">
        <v>0.24897</v>
      </c>
      <c r="J8" s="62">
        <v>1.993E-2</v>
      </c>
      <c r="K8" s="67">
        <v>0.13333</v>
      </c>
      <c r="L8" s="62">
        <v>2.341E-2</v>
      </c>
      <c r="M8" s="68">
        <v>0.1623</v>
      </c>
      <c r="N8" s="822"/>
      <c r="O8" s="67">
        <v>0.59443999999999997</v>
      </c>
      <c r="P8" s="62">
        <v>0.30312</v>
      </c>
      <c r="Q8" s="62">
        <v>0.46128000000000002</v>
      </c>
      <c r="R8" s="67">
        <v>0.21110999999999999</v>
      </c>
      <c r="S8" s="62">
        <v>0.40936</v>
      </c>
      <c r="T8" s="62">
        <v>0.32916000000000001</v>
      </c>
      <c r="U8" s="67" t="s">
        <v>501</v>
      </c>
      <c r="V8" s="62" t="s">
        <v>501</v>
      </c>
      <c r="W8" s="62" t="s">
        <v>501</v>
      </c>
      <c r="X8" s="67">
        <v>5.5599999999999998E-3</v>
      </c>
      <c r="Y8" s="62">
        <v>1.3799999999999999E-3</v>
      </c>
      <c r="Z8" s="72">
        <v>6.2599999999999999E-3</v>
      </c>
      <c r="AB8" s="825"/>
      <c r="AC8" s="825"/>
      <c r="AD8" s="825"/>
      <c r="AE8" s="825"/>
      <c r="AF8" s="825"/>
    </row>
    <row r="9" spans="1:32" s="30" customFormat="1" ht="12.75" customHeight="1">
      <c r="A9" s="731" t="s">
        <v>81</v>
      </c>
      <c r="B9" s="231">
        <v>205</v>
      </c>
      <c r="C9" s="231">
        <v>12568</v>
      </c>
      <c r="D9" s="241">
        <v>1800</v>
      </c>
      <c r="E9" s="231">
        <v>3</v>
      </c>
      <c r="F9" s="231">
        <v>42</v>
      </c>
      <c r="G9" s="241">
        <v>23</v>
      </c>
      <c r="H9" s="231">
        <v>2</v>
      </c>
      <c r="I9" s="231">
        <v>64</v>
      </c>
      <c r="J9" s="241">
        <v>17</v>
      </c>
      <c r="K9" s="231">
        <v>12</v>
      </c>
      <c r="L9" s="231">
        <v>162</v>
      </c>
      <c r="M9" s="241">
        <v>130</v>
      </c>
      <c r="N9" s="822" t="s">
        <v>81</v>
      </c>
      <c r="O9" s="231">
        <v>106</v>
      </c>
      <c r="P9" s="231">
        <v>5128</v>
      </c>
      <c r="Q9" s="241">
        <v>906</v>
      </c>
      <c r="R9" s="231">
        <v>55</v>
      </c>
      <c r="S9" s="231">
        <v>6102</v>
      </c>
      <c r="T9" s="241">
        <v>541</v>
      </c>
      <c r="U9" s="231">
        <v>1</v>
      </c>
      <c r="V9" s="231">
        <v>168</v>
      </c>
      <c r="W9" s="241">
        <v>17</v>
      </c>
      <c r="X9" s="231">
        <v>26</v>
      </c>
      <c r="Y9" s="231">
        <v>902</v>
      </c>
      <c r="Z9" s="277">
        <v>166</v>
      </c>
      <c r="AB9" s="825"/>
      <c r="AC9" s="825"/>
      <c r="AD9" s="825"/>
      <c r="AE9" s="825"/>
      <c r="AF9" s="825"/>
    </row>
    <row r="10" spans="1:32" s="69" customFormat="1" ht="12.75" customHeight="1">
      <c r="A10" s="731"/>
      <c r="B10" s="65">
        <v>1</v>
      </c>
      <c r="C10" s="66">
        <v>1</v>
      </c>
      <c r="D10" s="66">
        <v>1</v>
      </c>
      <c r="E10" s="67">
        <v>1.4630000000000001E-2</v>
      </c>
      <c r="F10" s="62">
        <v>3.3400000000000001E-3</v>
      </c>
      <c r="G10" s="62">
        <v>1.278E-2</v>
      </c>
      <c r="H10" s="67">
        <v>9.7599999999999996E-3</v>
      </c>
      <c r="I10" s="62">
        <v>5.0899999999999999E-3</v>
      </c>
      <c r="J10" s="62">
        <v>9.4400000000000005E-3</v>
      </c>
      <c r="K10" s="67">
        <v>5.8540000000000002E-2</v>
      </c>
      <c r="L10" s="62">
        <v>1.289E-2</v>
      </c>
      <c r="M10" s="68">
        <v>7.2220000000000006E-2</v>
      </c>
      <c r="N10" s="822"/>
      <c r="O10" s="67">
        <v>0.51707000000000003</v>
      </c>
      <c r="P10" s="62">
        <v>0.40801999999999999</v>
      </c>
      <c r="Q10" s="62">
        <v>0.50333000000000006</v>
      </c>
      <c r="R10" s="67">
        <v>0.26828999999999997</v>
      </c>
      <c r="S10" s="62">
        <v>0.48552000000000001</v>
      </c>
      <c r="T10" s="62">
        <v>0.30055999999999999</v>
      </c>
      <c r="U10" s="67">
        <v>4.8799999999999998E-3</v>
      </c>
      <c r="V10" s="62">
        <v>1.337E-2</v>
      </c>
      <c r="W10" s="62">
        <v>9.4400000000000005E-3</v>
      </c>
      <c r="X10" s="67">
        <v>0.12683</v>
      </c>
      <c r="Y10" s="62">
        <v>7.177E-2</v>
      </c>
      <c r="Z10" s="72">
        <v>9.2219999999999996E-2</v>
      </c>
      <c r="AB10" s="825"/>
      <c r="AC10" s="825"/>
      <c r="AD10" s="825"/>
      <c r="AE10" s="825"/>
      <c r="AF10" s="825"/>
    </row>
    <row r="11" spans="1:32" s="30" customFormat="1" ht="12.75" customHeight="1">
      <c r="A11" s="731" t="s">
        <v>82</v>
      </c>
      <c r="B11" s="231">
        <v>220</v>
      </c>
      <c r="C11" s="231">
        <v>5473</v>
      </c>
      <c r="D11" s="241">
        <v>1858</v>
      </c>
      <c r="E11" s="231">
        <v>12</v>
      </c>
      <c r="F11" s="231">
        <v>126</v>
      </c>
      <c r="G11" s="241">
        <v>124</v>
      </c>
      <c r="H11" s="231">
        <v>5</v>
      </c>
      <c r="I11" s="231">
        <v>216</v>
      </c>
      <c r="J11" s="241">
        <v>35</v>
      </c>
      <c r="K11" s="231">
        <v>24</v>
      </c>
      <c r="L11" s="231">
        <v>224</v>
      </c>
      <c r="M11" s="241">
        <v>185</v>
      </c>
      <c r="N11" s="822" t="s">
        <v>82</v>
      </c>
      <c r="O11" s="231">
        <v>50</v>
      </c>
      <c r="P11" s="231">
        <v>2697</v>
      </c>
      <c r="Q11" s="241">
        <v>478</v>
      </c>
      <c r="R11" s="231">
        <v>108</v>
      </c>
      <c r="S11" s="231">
        <v>1208</v>
      </c>
      <c r="T11" s="241">
        <v>915</v>
      </c>
      <c r="U11" s="231">
        <v>0</v>
      </c>
      <c r="V11" s="231">
        <v>0</v>
      </c>
      <c r="W11" s="241">
        <v>0</v>
      </c>
      <c r="X11" s="231">
        <v>21</v>
      </c>
      <c r="Y11" s="231">
        <v>1002</v>
      </c>
      <c r="Z11" s="277">
        <v>121</v>
      </c>
      <c r="AB11" s="825"/>
      <c r="AC11" s="825"/>
      <c r="AD11" s="825"/>
      <c r="AE11" s="825"/>
      <c r="AF11" s="825"/>
    </row>
    <row r="12" spans="1:32" s="69" customFormat="1" ht="12.75" customHeight="1">
      <c r="A12" s="731"/>
      <c r="B12" s="65">
        <v>1</v>
      </c>
      <c r="C12" s="66">
        <v>1</v>
      </c>
      <c r="D12" s="66">
        <v>1</v>
      </c>
      <c r="E12" s="67">
        <v>5.4550000000000001E-2</v>
      </c>
      <c r="F12" s="62">
        <v>2.3019999999999999E-2</v>
      </c>
      <c r="G12" s="62">
        <v>6.6739999999999994E-2</v>
      </c>
      <c r="H12" s="67">
        <v>2.273E-2</v>
      </c>
      <c r="I12" s="62">
        <v>3.9469999999999998E-2</v>
      </c>
      <c r="J12" s="62">
        <v>1.8839999999999999E-2</v>
      </c>
      <c r="K12" s="67">
        <v>0.10909000000000001</v>
      </c>
      <c r="L12" s="62">
        <v>4.0930000000000001E-2</v>
      </c>
      <c r="M12" s="68">
        <v>9.9570000000000006E-2</v>
      </c>
      <c r="N12" s="822"/>
      <c r="O12" s="67">
        <v>0.22727</v>
      </c>
      <c r="P12" s="62">
        <v>0.49278</v>
      </c>
      <c r="Q12" s="62">
        <v>0.25727</v>
      </c>
      <c r="R12" s="67">
        <v>0.49091000000000001</v>
      </c>
      <c r="S12" s="62">
        <v>0.22072</v>
      </c>
      <c r="T12" s="62">
        <v>0.49247000000000002</v>
      </c>
      <c r="U12" s="67" t="s">
        <v>501</v>
      </c>
      <c r="V12" s="62" t="s">
        <v>501</v>
      </c>
      <c r="W12" s="62" t="s">
        <v>501</v>
      </c>
      <c r="X12" s="67">
        <v>9.5449999999999993E-2</v>
      </c>
      <c r="Y12" s="62">
        <v>0.18307999999999999</v>
      </c>
      <c r="Z12" s="72">
        <v>6.5119999999999997E-2</v>
      </c>
    </row>
    <row r="13" spans="1:32" s="30" customFormat="1" ht="12.75" customHeight="1">
      <c r="A13" s="731" t="s">
        <v>83</v>
      </c>
      <c r="B13" s="231">
        <v>61</v>
      </c>
      <c r="C13" s="231">
        <v>2687</v>
      </c>
      <c r="D13" s="241">
        <v>627</v>
      </c>
      <c r="E13" s="231">
        <v>0</v>
      </c>
      <c r="F13" s="231">
        <v>0</v>
      </c>
      <c r="G13" s="241">
        <v>0</v>
      </c>
      <c r="H13" s="231">
        <v>0</v>
      </c>
      <c r="I13" s="231">
        <v>0</v>
      </c>
      <c r="J13" s="241">
        <v>0</v>
      </c>
      <c r="K13" s="231">
        <v>0</v>
      </c>
      <c r="L13" s="231">
        <v>0</v>
      </c>
      <c r="M13" s="241">
        <v>0</v>
      </c>
      <c r="N13" s="822" t="s">
        <v>83</v>
      </c>
      <c r="O13" s="231">
        <v>0</v>
      </c>
      <c r="P13" s="231">
        <v>0</v>
      </c>
      <c r="Q13" s="241">
        <v>0</v>
      </c>
      <c r="R13" s="231">
        <v>52</v>
      </c>
      <c r="S13" s="231">
        <v>617</v>
      </c>
      <c r="T13" s="241">
        <v>502</v>
      </c>
      <c r="U13" s="231">
        <v>9</v>
      </c>
      <c r="V13" s="231">
        <v>2070</v>
      </c>
      <c r="W13" s="241">
        <v>125</v>
      </c>
      <c r="X13" s="231">
        <v>0</v>
      </c>
      <c r="Y13" s="231">
        <v>0</v>
      </c>
      <c r="Z13" s="277">
        <v>0</v>
      </c>
      <c r="AB13" s="33"/>
    </row>
    <row r="14" spans="1:32" s="69" customFormat="1" ht="12.75" customHeight="1">
      <c r="A14" s="731"/>
      <c r="B14" s="65">
        <v>1</v>
      </c>
      <c r="C14" s="66">
        <v>1</v>
      </c>
      <c r="D14" s="66">
        <v>1</v>
      </c>
      <c r="E14" s="67" t="s">
        <v>501</v>
      </c>
      <c r="F14" s="62" t="s">
        <v>501</v>
      </c>
      <c r="G14" s="62" t="s">
        <v>501</v>
      </c>
      <c r="H14" s="67" t="s">
        <v>501</v>
      </c>
      <c r="I14" s="62" t="s">
        <v>501</v>
      </c>
      <c r="J14" s="62" t="s">
        <v>501</v>
      </c>
      <c r="K14" s="67" t="s">
        <v>501</v>
      </c>
      <c r="L14" s="62" t="s">
        <v>501</v>
      </c>
      <c r="M14" s="68" t="s">
        <v>501</v>
      </c>
      <c r="N14" s="822"/>
      <c r="O14" s="67" t="s">
        <v>501</v>
      </c>
      <c r="P14" s="62" t="s">
        <v>501</v>
      </c>
      <c r="Q14" s="62" t="s">
        <v>501</v>
      </c>
      <c r="R14" s="67">
        <v>0.85246</v>
      </c>
      <c r="S14" s="62">
        <v>0.22961999999999999</v>
      </c>
      <c r="T14" s="62">
        <v>0.80064000000000002</v>
      </c>
      <c r="U14" s="67">
        <v>0.14754</v>
      </c>
      <c r="V14" s="62">
        <v>0.77037999999999995</v>
      </c>
      <c r="W14" s="62">
        <v>0.19936000000000001</v>
      </c>
      <c r="X14" s="67" t="s">
        <v>501</v>
      </c>
      <c r="Y14" s="62" t="s">
        <v>501</v>
      </c>
      <c r="Z14" s="72" t="s">
        <v>501</v>
      </c>
      <c r="AB14" s="33"/>
    </row>
    <row r="15" spans="1:32" s="30" customFormat="1" ht="12" customHeight="1">
      <c r="A15" s="731" t="s">
        <v>84</v>
      </c>
      <c r="B15" s="231">
        <v>745</v>
      </c>
      <c r="C15" s="231">
        <v>27595</v>
      </c>
      <c r="D15" s="241">
        <v>9211</v>
      </c>
      <c r="E15" s="231">
        <v>16</v>
      </c>
      <c r="F15" s="231">
        <v>224</v>
      </c>
      <c r="G15" s="241">
        <v>194</v>
      </c>
      <c r="H15" s="231">
        <v>134</v>
      </c>
      <c r="I15" s="231">
        <v>5251</v>
      </c>
      <c r="J15" s="241">
        <v>1272</v>
      </c>
      <c r="K15" s="231">
        <v>14</v>
      </c>
      <c r="L15" s="231">
        <v>192</v>
      </c>
      <c r="M15" s="241">
        <v>141</v>
      </c>
      <c r="N15" s="822" t="s">
        <v>84</v>
      </c>
      <c r="O15" s="231">
        <v>527</v>
      </c>
      <c r="P15" s="231">
        <v>20766</v>
      </c>
      <c r="Q15" s="241">
        <v>6966</v>
      </c>
      <c r="R15" s="231">
        <v>13</v>
      </c>
      <c r="S15" s="231">
        <v>397</v>
      </c>
      <c r="T15" s="241">
        <v>100</v>
      </c>
      <c r="U15" s="231">
        <v>0</v>
      </c>
      <c r="V15" s="231">
        <v>0</v>
      </c>
      <c r="W15" s="241">
        <v>0</v>
      </c>
      <c r="X15" s="231">
        <v>41</v>
      </c>
      <c r="Y15" s="231">
        <v>765</v>
      </c>
      <c r="Z15" s="277">
        <v>538</v>
      </c>
      <c r="AB15" s="33"/>
    </row>
    <row r="16" spans="1:32" s="69" customFormat="1" ht="12" customHeight="1">
      <c r="A16" s="731"/>
      <c r="B16" s="65">
        <v>1</v>
      </c>
      <c r="C16" s="66">
        <v>1</v>
      </c>
      <c r="D16" s="66">
        <v>1</v>
      </c>
      <c r="E16" s="67">
        <v>2.1479999999999999E-2</v>
      </c>
      <c r="F16" s="62">
        <v>8.1200000000000005E-3</v>
      </c>
      <c r="G16" s="62">
        <v>2.1059999999999999E-2</v>
      </c>
      <c r="H16" s="67">
        <v>0.17987</v>
      </c>
      <c r="I16" s="62">
        <v>0.19028999999999999</v>
      </c>
      <c r="J16" s="62">
        <v>0.1381</v>
      </c>
      <c r="K16" s="67">
        <v>1.8790000000000001E-2</v>
      </c>
      <c r="L16" s="62">
        <v>6.96E-3</v>
      </c>
      <c r="M16" s="68">
        <v>1.5310000000000001E-2</v>
      </c>
      <c r="N16" s="822"/>
      <c r="O16" s="67">
        <v>0.70738000000000001</v>
      </c>
      <c r="P16" s="62">
        <v>0.75253000000000003</v>
      </c>
      <c r="Q16" s="62">
        <v>0.75627</v>
      </c>
      <c r="R16" s="67">
        <v>1.745E-2</v>
      </c>
      <c r="S16" s="62">
        <v>1.439E-2</v>
      </c>
      <c r="T16" s="62">
        <v>1.086E-2</v>
      </c>
      <c r="U16" s="67" t="s">
        <v>501</v>
      </c>
      <c r="V16" s="62" t="s">
        <v>501</v>
      </c>
      <c r="W16" s="62" t="s">
        <v>501</v>
      </c>
      <c r="X16" s="67">
        <v>5.5030000000000003E-2</v>
      </c>
      <c r="Y16" s="62">
        <v>2.7720000000000002E-2</v>
      </c>
      <c r="Z16" s="72">
        <v>5.8409999999999997E-2</v>
      </c>
      <c r="AB16" s="33"/>
    </row>
    <row r="17" spans="1:26" s="30" customFormat="1" ht="12.75" customHeight="1">
      <c r="A17" s="731" t="s">
        <v>85</v>
      </c>
      <c r="B17" s="231">
        <v>1086</v>
      </c>
      <c r="C17" s="231">
        <v>78880</v>
      </c>
      <c r="D17" s="241">
        <v>11243</v>
      </c>
      <c r="E17" s="231">
        <v>178</v>
      </c>
      <c r="F17" s="231">
        <v>2575</v>
      </c>
      <c r="G17" s="241">
        <v>1709</v>
      </c>
      <c r="H17" s="231">
        <v>18</v>
      </c>
      <c r="I17" s="231">
        <v>372</v>
      </c>
      <c r="J17" s="241">
        <v>170</v>
      </c>
      <c r="K17" s="231">
        <v>140</v>
      </c>
      <c r="L17" s="231">
        <v>2001</v>
      </c>
      <c r="M17" s="241">
        <v>1800</v>
      </c>
      <c r="N17" s="822" t="s">
        <v>85</v>
      </c>
      <c r="O17" s="231">
        <v>236</v>
      </c>
      <c r="P17" s="231">
        <v>24442</v>
      </c>
      <c r="Q17" s="241">
        <v>2294</v>
      </c>
      <c r="R17" s="231">
        <v>455</v>
      </c>
      <c r="S17" s="231">
        <v>23273</v>
      </c>
      <c r="T17" s="241">
        <v>4256</v>
      </c>
      <c r="U17" s="231">
        <v>6</v>
      </c>
      <c r="V17" s="231">
        <v>1213</v>
      </c>
      <c r="W17" s="241">
        <v>109</v>
      </c>
      <c r="X17" s="231">
        <v>53</v>
      </c>
      <c r="Y17" s="231">
        <v>25004</v>
      </c>
      <c r="Z17" s="277">
        <v>905</v>
      </c>
    </row>
    <row r="18" spans="1:26" s="69" customFormat="1" ht="12.75" customHeight="1">
      <c r="A18" s="731"/>
      <c r="B18" s="65">
        <v>1</v>
      </c>
      <c r="C18" s="66">
        <v>1</v>
      </c>
      <c r="D18" s="66">
        <v>1</v>
      </c>
      <c r="E18" s="67">
        <v>0.16389999999999999</v>
      </c>
      <c r="F18" s="62">
        <v>3.2640000000000002E-2</v>
      </c>
      <c r="G18" s="62">
        <v>0.15201000000000001</v>
      </c>
      <c r="H18" s="67">
        <v>1.6570000000000001E-2</v>
      </c>
      <c r="I18" s="62">
        <v>4.7200000000000002E-3</v>
      </c>
      <c r="J18" s="62">
        <v>1.512E-2</v>
      </c>
      <c r="K18" s="67">
        <v>0.12891</v>
      </c>
      <c r="L18" s="62">
        <v>2.537E-2</v>
      </c>
      <c r="M18" s="68">
        <v>0.16009999999999999</v>
      </c>
      <c r="N18" s="822"/>
      <c r="O18" s="67">
        <v>0.21731</v>
      </c>
      <c r="P18" s="62">
        <v>0.30986000000000002</v>
      </c>
      <c r="Q18" s="62">
        <v>0.20404</v>
      </c>
      <c r="R18" s="67">
        <v>0.41897000000000001</v>
      </c>
      <c r="S18" s="62">
        <v>0.29504000000000002</v>
      </c>
      <c r="T18" s="62">
        <v>0.37855</v>
      </c>
      <c r="U18" s="67">
        <v>5.5199999999999997E-3</v>
      </c>
      <c r="V18" s="62">
        <v>1.538E-2</v>
      </c>
      <c r="W18" s="62">
        <v>9.6900000000000007E-3</v>
      </c>
      <c r="X18" s="67">
        <v>4.8800000000000003E-2</v>
      </c>
      <c r="Y18" s="62">
        <v>0.31698999999999999</v>
      </c>
      <c r="Z18" s="72">
        <v>8.0490000000000006E-2</v>
      </c>
    </row>
    <row r="19" spans="1:26" s="30" customFormat="1" ht="12.75" customHeight="1">
      <c r="A19" s="731" t="s">
        <v>86</v>
      </c>
      <c r="B19" s="231">
        <v>101</v>
      </c>
      <c r="C19" s="231">
        <v>2560</v>
      </c>
      <c r="D19" s="241">
        <v>1107</v>
      </c>
      <c r="E19" s="231">
        <v>1</v>
      </c>
      <c r="F19" s="231">
        <v>3</v>
      </c>
      <c r="G19" s="241">
        <v>12</v>
      </c>
      <c r="H19" s="231">
        <v>51</v>
      </c>
      <c r="I19" s="231">
        <v>1168</v>
      </c>
      <c r="J19" s="241">
        <v>717</v>
      </c>
      <c r="K19" s="231">
        <v>0</v>
      </c>
      <c r="L19" s="231">
        <v>0</v>
      </c>
      <c r="M19" s="241">
        <v>0</v>
      </c>
      <c r="N19" s="822" t="s">
        <v>86</v>
      </c>
      <c r="O19" s="231">
        <v>23</v>
      </c>
      <c r="P19" s="231">
        <v>1113</v>
      </c>
      <c r="Q19" s="241">
        <v>167</v>
      </c>
      <c r="R19" s="231">
        <v>23</v>
      </c>
      <c r="S19" s="231">
        <v>258</v>
      </c>
      <c r="T19" s="241">
        <v>190</v>
      </c>
      <c r="U19" s="231">
        <v>0</v>
      </c>
      <c r="V19" s="231">
        <v>0</v>
      </c>
      <c r="W19" s="241">
        <v>0</v>
      </c>
      <c r="X19" s="231">
        <v>3</v>
      </c>
      <c r="Y19" s="231">
        <v>18</v>
      </c>
      <c r="Z19" s="277">
        <v>21</v>
      </c>
    </row>
    <row r="20" spans="1:26" s="69" customFormat="1" ht="12.75" customHeight="1">
      <c r="A20" s="731"/>
      <c r="B20" s="65">
        <v>1</v>
      </c>
      <c r="C20" s="66">
        <v>1</v>
      </c>
      <c r="D20" s="66">
        <v>1</v>
      </c>
      <c r="E20" s="67">
        <v>9.9000000000000008E-3</v>
      </c>
      <c r="F20" s="62">
        <v>1.17E-3</v>
      </c>
      <c r="G20" s="62">
        <v>1.0840000000000001E-2</v>
      </c>
      <c r="H20" s="67">
        <v>0.50495000000000001</v>
      </c>
      <c r="I20" s="62">
        <v>0.45624999999999999</v>
      </c>
      <c r="J20" s="62">
        <v>0.64770000000000005</v>
      </c>
      <c r="K20" s="67" t="s">
        <v>501</v>
      </c>
      <c r="L20" s="62" t="s">
        <v>501</v>
      </c>
      <c r="M20" s="68" t="s">
        <v>501</v>
      </c>
      <c r="N20" s="822"/>
      <c r="O20" s="67">
        <v>0.22772000000000001</v>
      </c>
      <c r="P20" s="62">
        <v>0.43476999999999999</v>
      </c>
      <c r="Q20" s="62">
        <v>0.15085999999999999</v>
      </c>
      <c r="R20" s="67">
        <v>0.22772000000000001</v>
      </c>
      <c r="S20" s="62">
        <v>0.10077999999999999</v>
      </c>
      <c r="T20" s="62">
        <v>0.17163999999999999</v>
      </c>
      <c r="U20" s="67" t="s">
        <v>501</v>
      </c>
      <c r="V20" s="62" t="s">
        <v>501</v>
      </c>
      <c r="W20" s="62" t="s">
        <v>501</v>
      </c>
      <c r="X20" s="67">
        <v>2.9700000000000001E-2</v>
      </c>
      <c r="Y20" s="62">
        <v>7.0299999999999998E-3</v>
      </c>
      <c r="Z20" s="72">
        <v>1.8970000000000001E-2</v>
      </c>
    </row>
    <row r="21" spans="1:26" s="30" customFormat="1" ht="12.75" customHeight="1">
      <c r="A21" s="731" t="s">
        <v>87</v>
      </c>
      <c r="B21" s="231">
        <v>1907</v>
      </c>
      <c r="C21" s="231">
        <v>255990</v>
      </c>
      <c r="D21" s="241">
        <v>18394</v>
      </c>
      <c r="E21" s="231">
        <v>280</v>
      </c>
      <c r="F21" s="231">
        <v>9388</v>
      </c>
      <c r="G21" s="241">
        <v>3349</v>
      </c>
      <c r="H21" s="231">
        <v>60</v>
      </c>
      <c r="I21" s="231">
        <v>759</v>
      </c>
      <c r="J21" s="241">
        <v>525</v>
      </c>
      <c r="K21" s="231">
        <v>150</v>
      </c>
      <c r="L21" s="231">
        <v>4672</v>
      </c>
      <c r="M21" s="241">
        <v>1638</v>
      </c>
      <c r="N21" s="822" t="s">
        <v>87</v>
      </c>
      <c r="O21" s="231">
        <v>436</v>
      </c>
      <c r="P21" s="231">
        <v>66201</v>
      </c>
      <c r="Q21" s="241">
        <v>4925</v>
      </c>
      <c r="R21" s="231">
        <v>597</v>
      </c>
      <c r="S21" s="231">
        <v>103691</v>
      </c>
      <c r="T21" s="241">
        <v>6309</v>
      </c>
      <c r="U21" s="231">
        <v>275</v>
      </c>
      <c r="V21" s="231">
        <v>18630</v>
      </c>
      <c r="W21" s="241">
        <v>452</v>
      </c>
      <c r="X21" s="231">
        <v>109</v>
      </c>
      <c r="Y21" s="231">
        <v>52649</v>
      </c>
      <c r="Z21" s="277">
        <v>1196</v>
      </c>
    </row>
    <row r="22" spans="1:26" s="69" customFormat="1" ht="12.75" customHeight="1">
      <c r="A22" s="731"/>
      <c r="B22" s="65">
        <v>1</v>
      </c>
      <c r="C22" s="66">
        <v>1</v>
      </c>
      <c r="D22" s="66">
        <v>1</v>
      </c>
      <c r="E22" s="67">
        <v>0.14682999999999999</v>
      </c>
      <c r="F22" s="62">
        <v>3.6670000000000001E-2</v>
      </c>
      <c r="G22" s="62">
        <v>0.18207000000000001</v>
      </c>
      <c r="H22" s="67">
        <v>3.1460000000000002E-2</v>
      </c>
      <c r="I22" s="62">
        <v>2.96E-3</v>
      </c>
      <c r="J22" s="62">
        <v>2.8539999999999999E-2</v>
      </c>
      <c r="K22" s="67">
        <v>7.8659999999999994E-2</v>
      </c>
      <c r="L22" s="62">
        <v>1.8249999999999999E-2</v>
      </c>
      <c r="M22" s="68">
        <v>8.9050000000000004E-2</v>
      </c>
      <c r="N22" s="822"/>
      <c r="O22" s="67">
        <v>0.22863</v>
      </c>
      <c r="P22" s="62">
        <v>0.25861000000000001</v>
      </c>
      <c r="Q22" s="62">
        <v>0.26774999999999999</v>
      </c>
      <c r="R22" s="67">
        <v>0.31306</v>
      </c>
      <c r="S22" s="62">
        <v>0.40505999999999998</v>
      </c>
      <c r="T22" s="62">
        <v>0.34299000000000002</v>
      </c>
      <c r="U22" s="67">
        <v>0.14421</v>
      </c>
      <c r="V22" s="62">
        <v>7.2779999999999997E-2</v>
      </c>
      <c r="W22" s="62">
        <v>2.4570000000000002E-2</v>
      </c>
      <c r="X22" s="67">
        <v>5.7160000000000002E-2</v>
      </c>
      <c r="Y22" s="62">
        <v>0.20566999999999999</v>
      </c>
      <c r="Z22" s="72">
        <v>6.5019999999999994E-2</v>
      </c>
    </row>
    <row r="23" spans="1:26" s="30" customFormat="1" ht="12.75" customHeight="1">
      <c r="A23" s="731" t="s">
        <v>88</v>
      </c>
      <c r="B23" s="231">
        <v>2539</v>
      </c>
      <c r="C23" s="231">
        <v>157251</v>
      </c>
      <c r="D23" s="241">
        <v>25725</v>
      </c>
      <c r="E23" s="231">
        <v>189</v>
      </c>
      <c r="F23" s="231">
        <v>3248</v>
      </c>
      <c r="G23" s="241">
        <v>2296</v>
      </c>
      <c r="H23" s="231">
        <v>139</v>
      </c>
      <c r="I23" s="231">
        <v>2953</v>
      </c>
      <c r="J23" s="241">
        <v>1158</v>
      </c>
      <c r="K23" s="231">
        <v>239</v>
      </c>
      <c r="L23" s="231">
        <v>2742</v>
      </c>
      <c r="M23" s="241">
        <v>2619</v>
      </c>
      <c r="N23" s="822" t="s">
        <v>88</v>
      </c>
      <c r="O23" s="231">
        <v>993</v>
      </c>
      <c r="P23" s="231">
        <v>86789</v>
      </c>
      <c r="Q23" s="241">
        <v>11010</v>
      </c>
      <c r="R23" s="231">
        <v>742</v>
      </c>
      <c r="S23" s="231">
        <v>42743</v>
      </c>
      <c r="T23" s="241">
        <v>5800</v>
      </c>
      <c r="U23" s="231">
        <v>151</v>
      </c>
      <c r="V23" s="231">
        <v>13166</v>
      </c>
      <c r="W23" s="241">
        <v>1894</v>
      </c>
      <c r="X23" s="231">
        <v>86</v>
      </c>
      <c r="Y23" s="231">
        <v>5610</v>
      </c>
      <c r="Z23" s="277">
        <v>948</v>
      </c>
    </row>
    <row r="24" spans="1:26" s="69" customFormat="1" ht="12.75" customHeight="1">
      <c r="A24" s="731"/>
      <c r="B24" s="65">
        <v>1</v>
      </c>
      <c r="C24" s="66">
        <v>1</v>
      </c>
      <c r="D24" s="66">
        <v>1</v>
      </c>
      <c r="E24" s="67">
        <v>7.4440000000000006E-2</v>
      </c>
      <c r="F24" s="62">
        <v>2.0650000000000002E-2</v>
      </c>
      <c r="G24" s="62">
        <v>8.9249999999999996E-2</v>
      </c>
      <c r="H24" s="67">
        <v>5.475E-2</v>
      </c>
      <c r="I24" s="62">
        <v>1.8780000000000002E-2</v>
      </c>
      <c r="J24" s="62">
        <v>4.5010000000000001E-2</v>
      </c>
      <c r="K24" s="67">
        <v>9.4130000000000005E-2</v>
      </c>
      <c r="L24" s="62">
        <v>1.7440000000000001E-2</v>
      </c>
      <c r="M24" s="68">
        <v>0.10181</v>
      </c>
      <c r="N24" s="822"/>
      <c r="O24" s="67">
        <v>0.3911</v>
      </c>
      <c r="P24" s="62">
        <v>0.55191000000000001</v>
      </c>
      <c r="Q24" s="62">
        <v>0.42798999999999998</v>
      </c>
      <c r="R24" s="67">
        <v>0.29224</v>
      </c>
      <c r="S24" s="62">
        <v>0.27181</v>
      </c>
      <c r="T24" s="62">
        <v>0.22545999999999999</v>
      </c>
      <c r="U24" s="67">
        <v>5.9470000000000002E-2</v>
      </c>
      <c r="V24" s="62">
        <v>8.3729999999999999E-2</v>
      </c>
      <c r="W24" s="62">
        <v>7.3620000000000005E-2</v>
      </c>
      <c r="X24" s="67">
        <v>3.3869999999999997E-2</v>
      </c>
      <c r="Y24" s="62">
        <v>3.5680000000000003E-2</v>
      </c>
      <c r="Z24" s="72">
        <v>3.6850000000000001E-2</v>
      </c>
    </row>
    <row r="25" spans="1:26" s="30" customFormat="1" ht="12.75" customHeight="1">
      <c r="A25" s="731" t="s">
        <v>89</v>
      </c>
      <c r="B25" s="231">
        <v>572</v>
      </c>
      <c r="C25" s="231">
        <v>33568</v>
      </c>
      <c r="D25" s="241">
        <v>5074</v>
      </c>
      <c r="E25" s="231">
        <v>5</v>
      </c>
      <c r="F25" s="231">
        <v>95</v>
      </c>
      <c r="G25" s="241">
        <v>49</v>
      </c>
      <c r="H25" s="231">
        <v>18</v>
      </c>
      <c r="I25" s="231">
        <v>380</v>
      </c>
      <c r="J25" s="241">
        <v>157</v>
      </c>
      <c r="K25" s="231">
        <v>53</v>
      </c>
      <c r="L25" s="231">
        <v>647</v>
      </c>
      <c r="M25" s="241">
        <v>536</v>
      </c>
      <c r="N25" s="822" t="s">
        <v>89</v>
      </c>
      <c r="O25" s="231">
        <v>289</v>
      </c>
      <c r="P25" s="231">
        <v>21144</v>
      </c>
      <c r="Q25" s="241">
        <v>2531</v>
      </c>
      <c r="R25" s="231">
        <v>134</v>
      </c>
      <c r="S25" s="231">
        <v>3941</v>
      </c>
      <c r="T25" s="241">
        <v>1183</v>
      </c>
      <c r="U25" s="231">
        <v>71</v>
      </c>
      <c r="V25" s="231">
        <v>7301</v>
      </c>
      <c r="W25" s="241">
        <v>603</v>
      </c>
      <c r="X25" s="231">
        <v>2</v>
      </c>
      <c r="Y25" s="231">
        <v>60</v>
      </c>
      <c r="Z25" s="277">
        <v>15</v>
      </c>
    </row>
    <row r="26" spans="1:26" s="69" customFormat="1" ht="12.75" customHeight="1">
      <c r="A26" s="731"/>
      <c r="B26" s="65">
        <v>1</v>
      </c>
      <c r="C26" s="66">
        <v>1</v>
      </c>
      <c r="D26" s="66">
        <v>1</v>
      </c>
      <c r="E26" s="67">
        <v>8.7399999999999995E-3</v>
      </c>
      <c r="F26" s="62">
        <v>2.8300000000000001E-3</v>
      </c>
      <c r="G26" s="62">
        <v>9.6600000000000002E-3</v>
      </c>
      <c r="H26" s="67">
        <v>3.1469999999999998E-2</v>
      </c>
      <c r="I26" s="62">
        <v>1.132E-2</v>
      </c>
      <c r="J26" s="62">
        <v>3.0939999999999999E-2</v>
      </c>
      <c r="K26" s="67">
        <v>9.2660000000000006E-2</v>
      </c>
      <c r="L26" s="62">
        <v>1.9269999999999999E-2</v>
      </c>
      <c r="M26" s="68">
        <v>0.10564</v>
      </c>
      <c r="N26" s="822"/>
      <c r="O26" s="67">
        <v>0.50524000000000002</v>
      </c>
      <c r="P26" s="62">
        <v>0.62988999999999995</v>
      </c>
      <c r="Q26" s="62">
        <v>0.49881999999999999</v>
      </c>
      <c r="R26" s="67">
        <v>0.23427000000000001</v>
      </c>
      <c r="S26" s="62">
        <v>0.1174</v>
      </c>
      <c r="T26" s="62">
        <v>0.23315</v>
      </c>
      <c r="U26" s="67">
        <v>0.12413</v>
      </c>
      <c r="V26" s="62">
        <v>0.2175</v>
      </c>
      <c r="W26" s="62">
        <v>0.11884</v>
      </c>
      <c r="X26" s="67">
        <v>3.5000000000000001E-3</v>
      </c>
      <c r="Y26" s="62">
        <v>1.7899999999999999E-3</v>
      </c>
      <c r="Z26" s="72">
        <v>2.96E-3</v>
      </c>
    </row>
    <row r="27" spans="1:26" s="30" customFormat="1" ht="12.75" customHeight="1">
      <c r="A27" s="731" t="s">
        <v>90</v>
      </c>
      <c r="B27" s="231">
        <v>218</v>
      </c>
      <c r="C27" s="231">
        <v>7322</v>
      </c>
      <c r="D27" s="241">
        <v>1072</v>
      </c>
      <c r="E27" s="231">
        <v>0</v>
      </c>
      <c r="F27" s="231">
        <v>0</v>
      </c>
      <c r="G27" s="241">
        <v>0</v>
      </c>
      <c r="H27" s="231">
        <v>1</v>
      </c>
      <c r="I27" s="231">
        <v>5</v>
      </c>
      <c r="J27" s="241">
        <v>5</v>
      </c>
      <c r="K27" s="231">
        <v>3</v>
      </c>
      <c r="L27" s="231">
        <v>22</v>
      </c>
      <c r="M27" s="241">
        <v>29</v>
      </c>
      <c r="N27" s="822" t="s">
        <v>90</v>
      </c>
      <c r="O27" s="231">
        <v>162</v>
      </c>
      <c r="P27" s="231">
        <v>6079</v>
      </c>
      <c r="Q27" s="241">
        <v>872</v>
      </c>
      <c r="R27" s="231">
        <v>36</v>
      </c>
      <c r="S27" s="231">
        <v>924</v>
      </c>
      <c r="T27" s="241">
        <v>92</v>
      </c>
      <c r="U27" s="231">
        <v>0</v>
      </c>
      <c r="V27" s="231">
        <v>0</v>
      </c>
      <c r="W27" s="241">
        <v>0</v>
      </c>
      <c r="X27" s="231">
        <v>16</v>
      </c>
      <c r="Y27" s="231">
        <v>292</v>
      </c>
      <c r="Z27" s="277">
        <v>74</v>
      </c>
    </row>
    <row r="28" spans="1:26" s="69" customFormat="1" ht="12.75" customHeight="1">
      <c r="A28" s="731"/>
      <c r="B28" s="65">
        <v>1</v>
      </c>
      <c r="C28" s="66">
        <v>1</v>
      </c>
      <c r="D28" s="66">
        <v>1</v>
      </c>
      <c r="E28" s="67" t="s">
        <v>501</v>
      </c>
      <c r="F28" s="62" t="s">
        <v>501</v>
      </c>
      <c r="G28" s="62" t="s">
        <v>501</v>
      </c>
      <c r="H28" s="67">
        <v>4.5900000000000003E-3</v>
      </c>
      <c r="I28" s="62">
        <v>6.8000000000000005E-4</v>
      </c>
      <c r="J28" s="62">
        <v>4.6600000000000001E-3</v>
      </c>
      <c r="K28" s="67">
        <v>1.376E-2</v>
      </c>
      <c r="L28" s="62">
        <v>3.0000000000000001E-3</v>
      </c>
      <c r="M28" s="68">
        <v>2.7050000000000001E-2</v>
      </c>
      <c r="N28" s="822"/>
      <c r="O28" s="67">
        <v>0.74312</v>
      </c>
      <c r="P28" s="62">
        <v>0.83023999999999998</v>
      </c>
      <c r="Q28" s="62">
        <v>0.81342999999999999</v>
      </c>
      <c r="R28" s="67">
        <v>0.16514000000000001</v>
      </c>
      <c r="S28" s="62">
        <v>0.12620000000000001</v>
      </c>
      <c r="T28" s="62">
        <v>8.5819999999999994E-2</v>
      </c>
      <c r="U28" s="67" t="s">
        <v>501</v>
      </c>
      <c r="V28" s="62" t="s">
        <v>501</v>
      </c>
      <c r="W28" s="62" t="s">
        <v>501</v>
      </c>
      <c r="X28" s="67">
        <v>7.3389999999999997E-2</v>
      </c>
      <c r="Y28" s="62">
        <v>3.9879999999999999E-2</v>
      </c>
      <c r="Z28" s="72">
        <v>6.9029999999999994E-2</v>
      </c>
    </row>
    <row r="29" spans="1:26" s="30" customFormat="1" ht="12.75" customHeight="1">
      <c r="A29" s="731" t="s">
        <v>91</v>
      </c>
      <c r="B29" s="231">
        <v>151</v>
      </c>
      <c r="C29" s="231">
        <v>1810</v>
      </c>
      <c r="D29" s="241">
        <v>1327</v>
      </c>
      <c r="E29" s="231">
        <v>26</v>
      </c>
      <c r="F29" s="231">
        <v>243</v>
      </c>
      <c r="G29" s="241">
        <v>369</v>
      </c>
      <c r="H29" s="231">
        <v>1</v>
      </c>
      <c r="I29" s="231">
        <v>12</v>
      </c>
      <c r="J29" s="241">
        <v>8</v>
      </c>
      <c r="K29" s="231">
        <v>52</v>
      </c>
      <c r="L29" s="231">
        <v>334</v>
      </c>
      <c r="M29" s="241">
        <v>475</v>
      </c>
      <c r="N29" s="822" t="s">
        <v>91</v>
      </c>
      <c r="O29" s="231">
        <v>11</v>
      </c>
      <c r="P29" s="231">
        <v>389</v>
      </c>
      <c r="Q29" s="241">
        <v>82</v>
      </c>
      <c r="R29" s="231">
        <v>39</v>
      </c>
      <c r="S29" s="231">
        <v>473</v>
      </c>
      <c r="T29" s="241">
        <v>228</v>
      </c>
      <c r="U29" s="231">
        <v>0</v>
      </c>
      <c r="V29" s="231">
        <v>0</v>
      </c>
      <c r="W29" s="241">
        <v>0</v>
      </c>
      <c r="X29" s="231">
        <v>22</v>
      </c>
      <c r="Y29" s="231">
        <v>359</v>
      </c>
      <c r="Z29" s="277">
        <v>165</v>
      </c>
    </row>
    <row r="30" spans="1:26" s="69" customFormat="1" ht="12.75" customHeight="1">
      <c r="A30" s="731"/>
      <c r="B30" s="65">
        <v>1</v>
      </c>
      <c r="C30" s="66">
        <v>1</v>
      </c>
      <c r="D30" s="66">
        <v>1</v>
      </c>
      <c r="E30" s="67">
        <v>0.17219000000000001</v>
      </c>
      <c r="F30" s="62">
        <v>0.13425000000000001</v>
      </c>
      <c r="G30" s="62">
        <v>0.27806999999999998</v>
      </c>
      <c r="H30" s="67">
        <v>6.62E-3</v>
      </c>
      <c r="I30" s="62">
        <v>6.6299999999999996E-3</v>
      </c>
      <c r="J30" s="62">
        <v>6.0299999999999998E-3</v>
      </c>
      <c r="K30" s="67">
        <v>0.34437000000000001</v>
      </c>
      <c r="L30" s="62">
        <v>0.18453</v>
      </c>
      <c r="M30" s="68">
        <v>0.35794999999999999</v>
      </c>
      <c r="N30" s="822"/>
      <c r="O30" s="67">
        <v>7.2849999999999998E-2</v>
      </c>
      <c r="P30" s="62">
        <v>0.21492</v>
      </c>
      <c r="Q30" s="62">
        <v>6.1789999999999998E-2</v>
      </c>
      <c r="R30" s="67">
        <v>0.25828000000000001</v>
      </c>
      <c r="S30" s="62">
        <v>0.26133000000000001</v>
      </c>
      <c r="T30" s="62">
        <v>0.17182</v>
      </c>
      <c r="U30" s="67" t="s">
        <v>501</v>
      </c>
      <c r="V30" s="62" t="s">
        <v>501</v>
      </c>
      <c r="W30" s="62" t="s">
        <v>501</v>
      </c>
      <c r="X30" s="67">
        <v>0.1457</v>
      </c>
      <c r="Y30" s="62">
        <v>0.19833999999999999</v>
      </c>
      <c r="Z30" s="72">
        <v>0.12434000000000001</v>
      </c>
    </row>
    <row r="31" spans="1:26" s="30" customFormat="1" ht="12.75" customHeight="1">
      <c r="A31" s="731" t="s">
        <v>92</v>
      </c>
      <c r="B31" s="231">
        <v>40</v>
      </c>
      <c r="C31" s="231">
        <v>1667</v>
      </c>
      <c r="D31" s="241">
        <v>281</v>
      </c>
      <c r="E31" s="231">
        <v>11</v>
      </c>
      <c r="F31" s="231">
        <v>194</v>
      </c>
      <c r="G31" s="241">
        <v>86</v>
      </c>
      <c r="H31" s="231">
        <v>0</v>
      </c>
      <c r="I31" s="231">
        <v>0</v>
      </c>
      <c r="J31" s="241">
        <v>0</v>
      </c>
      <c r="K31" s="231">
        <v>9</v>
      </c>
      <c r="L31" s="231">
        <v>79</v>
      </c>
      <c r="M31" s="241">
        <v>54</v>
      </c>
      <c r="N31" s="822" t="s">
        <v>92</v>
      </c>
      <c r="O31" s="231">
        <v>8</v>
      </c>
      <c r="P31" s="231">
        <v>484</v>
      </c>
      <c r="Q31" s="241">
        <v>53</v>
      </c>
      <c r="R31" s="231">
        <v>7</v>
      </c>
      <c r="S31" s="231">
        <v>181</v>
      </c>
      <c r="T31" s="241">
        <v>50</v>
      </c>
      <c r="U31" s="231">
        <v>2</v>
      </c>
      <c r="V31" s="231">
        <v>502</v>
      </c>
      <c r="W31" s="241">
        <v>14</v>
      </c>
      <c r="X31" s="231">
        <v>3</v>
      </c>
      <c r="Y31" s="231">
        <v>227</v>
      </c>
      <c r="Z31" s="277">
        <v>24</v>
      </c>
    </row>
    <row r="32" spans="1:26" s="69" customFormat="1" ht="12.75" customHeight="1">
      <c r="A32" s="731"/>
      <c r="B32" s="65">
        <v>1</v>
      </c>
      <c r="C32" s="66">
        <v>1</v>
      </c>
      <c r="D32" s="66">
        <v>1</v>
      </c>
      <c r="E32" s="67">
        <v>0.27500000000000002</v>
      </c>
      <c r="F32" s="62">
        <v>0.11638</v>
      </c>
      <c r="G32" s="62">
        <v>0.30604999999999999</v>
      </c>
      <c r="H32" s="67" t="s">
        <v>501</v>
      </c>
      <c r="I32" s="62" t="s">
        <v>501</v>
      </c>
      <c r="J32" s="62" t="s">
        <v>501</v>
      </c>
      <c r="K32" s="67">
        <v>0.22500000000000001</v>
      </c>
      <c r="L32" s="62">
        <v>4.7390000000000002E-2</v>
      </c>
      <c r="M32" s="68">
        <v>0.19217000000000001</v>
      </c>
      <c r="N32" s="822"/>
      <c r="O32" s="67">
        <v>0.2</v>
      </c>
      <c r="P32" s="62">
        <v>0.29033999999999999</v>
      </c>
      <c r="Q32" s="62">
        <v>0.18861</v>
      </c>
      <c r="R32" s="67">
        <v>0.17499999999999999</v>
      </c>
      <c r="S32" s="62">
        <v>0.10858</v>
      </c>
      <c r="T32" s="62">
        <v>0.17793999999999999</v>
      </c>
      <c r="U32" s="67">
        <v>0.05</v>
      </c>
      <c r="V32" s="62">
        <v>0.30114000000000002</v>
      </c>
      <c r="W32" s="62">
        <v>4.9820000000000003E-2</v>
      </c>
      <c r="X32" s="67">
        <v>7.4999999999999997E-2</v>
      </c>
      <c r="Y32" s="62">
        <v>0.13617000000000001</v>
      </c>
      <c r="Z32" s="72">
        <v>8.541E-2</v>
      </c>
    </row>
    <row r="33" spans="1:26" s="30" customFormat="1" ht="12.75" customHeight="1">
      <c r="A33" s="731" t="s">
        <v>93</v>
      </c>
      <c r="B33" s="231">
        <v>544</v>
      </c>
      <c r="C33" s="231">
        <v>43230</v>
      </c>
      <c r="D33" s="241">
        <v>5642</v>
      </c>
      <c r="E33" s="231">
        <v>17</v>
      </c>
      <c r="F33" s="231">
        <v>756</v>
      </c>
      <c r="G33" s="241">
        <v>177</v>
      </c>
      <c r="H33" s="231">
        <v>7</v>
      </c>
      <c r="I33" s="231">
        <v>333</v>
      </c>
      <c r="J33" s="241">
        <v>101</v>
      </c>
      <c r="K33" s="231">
        <v>40</v>
      </c>
      <c r="L33" s="231">
        <v>355</v>
      </c>
      <c r="M33" s="241">
        <v>386</v>
      </c>
      <c r="N33" s="822" t="s">
        <v>93</v>
      </c>
      <c r="O33" s="231">
        <v>352</v>
      </c>
      <c r="P33" s="231">
        <v>33175</v>
      </c>
      <c r="Q33" s="241">
        <v>3516</v>
      </c>
      <c r="R33" s="231">
        <v>101</v>
      </c>
      <c r="S33" s="231">
        <v>5992</v>
      </c>
      <c r="T33" s="241">
        <v>1253</v>
      </c>
      <c r="U33" s="231">
        <v>3</v>
      </c>
      <c r="V33" s="231">
        <v>1776</v>
      </c>
      <c r="W33" s="241">
        <v>63</v>
      </c>
      <c r="X33" s="231">
        <v>24</v>
      </c>
      <c r="Y33" s="231">
        <v>843</v>
      </c>
      <c r="Z33" s="277">
        <v>146</v>
      </c>
    </row>
    <row r="34" spans="1:26" s="69" customFormat="1" ht="12.75" customHeight="1">
      <c r="A34" s="731"/>
      <c r="B34" s="65">
        <v>1</v>
      </c>
      <c r="C34" s="66">
        <v>1</v>
      </c>
      <c r="D34" s="66">
        <v>1</v>
      </c>
      <c r="E34" s="67">
        <v>3.125E-2</v>
      </c>
      <c r="F34" s="62">
        <v>1.7489999999999999E-2</v>
      </c>
      <c r="G34" s="62">
        <v>3.1370000000000002E-2</v>
      </c>
      <c r="H34" s="67">
        <v>1.2869999999999999E-2</v>
      </c>
      <c r="I34" s="62">
        <v>7.7000000000000002E-3</v>
      </c>
      <c r="J34" s="62">
        <v>1.7899999999999999E-2</v>
      </c>
      <c r="K34" s="67">
        <v>7.3529999999999998E-2</v>
      </c>
      <c r="L34" s="62">
        <v>8.2100000000000003E-3</v>
      </c>
      <c r="M34" s="68">
        <v>6.8419999999999995E-2</v>
      </c>
      <c r="N34" s="822"/>
      <c r="O34" s="67">
        <v>0.64705999999999997</v>
      </c>
      <c r="P34" s="62">
        <v>0.76741000000000004</v>
      </c>
      <c r="Q34" s="62">
        <v>0.62317999999999996</v>
      </c>
      <c r="R34" s="67">
        <v>0.18565999999999999</v>
      </c>
      <c r="S34" s="62">
        <v>0.13861000000000001</v>
      </c>
      <c r="T34" s="62">
        <v>0.22208</v>
      </c>
      <c r="U34" s="67">
        <v>5.5100000000000001E-3</v>
      </c>
      <c r="V34" s="62">
        <v>4.1079999999999998E-2</v>
      </c>
      <c r="W34" s="62">
        <v>1.1169999999999999E-2</v>
      </c>
      <c r="X34" s="67">
        <v>4.4119999999999999E-2</v>
      </c>
      <c r="Y34" s="62">
        <v>1.95E-2</v>
      </c>
      <c r="Z34" s="72">
        <v>2.588E-2</v>
      </c>
    </row>
    <row r="35" spans="1:26" s="30" customFormat="1" ht="12.75" customHeight="1">
      <c r="A35" s="732" t="s">
        <v>94</v>
      </c>
      <c r="B35" s="231">
        <v>110</v>
      </c>
      <c r="C35" s="231">
        <v>2580</v>
      </c>
      <c r="D35" s="241">
        <v>866</v>
      </c>
      <c r="E35" s="231">
        <v>0</v>
      </c>
      <c r="F35" s="231">
        <v>0</v>
      </c>
      <c r="G35" s="241">
        <v>0</v>
      </c>
      <c r="H35" s="231">
        <v>0</v>
      </c>
      <c r="I35" s="231">
        <v>0</v>
      </c>
      <c r="J35" s="241">
        <v>0</v>
      </c>
      <c r="K35" s="231">
        <v>14</v>
      </c>
      <c r="L35" s="231">
        <v>155</v>
      </c>
      <c r="M35" s="241">
        <v>167</v>
      </c>
      <c r="N35" s="818" t="s">
        <v>94</v>
      </c>
      <c r="O35" s="231">
        <v>48</v>
      </c>
      <c r="P35" s="231">
        <v>1965</v>
      </c>
      <c r="Q35" s="241">
        <v>310</v>
      </c>
      <c r="R35" s="231">
        <v>47</v>
      </c>
      <c r="S35" s="231">
        <v>440</v>
      </c>
      <c r="T35" s="241">
        <v>377</v>
      </c>
      <c r="U35" s="231">
        <v>0</v>
      </c>
      <c r="V35" s="231">
        <v>0</v>
      </c>
      <c r="W35" s="241">
        <v>0</v>
      </c>
      <c r="X35" s="231">
        <v>1</v>
      </c>
      <c r="Y35" s="231">
        <v>20</v>
      </c>
      <c r="Z35" s="277">
        <v>12</v>
      </c>
    </row>
    <row r="36" spans="1:26" s="69" customFormat="1" ht="12.75" customHeight="1">
      <c r="A36" s="733"/>
      <c r="B36" s="290">
        <v>1</v>
      </c>
      <c r="C36" s="291">
        <v>1</v>
      </c>
      <c r="D36" s="291">
        <v>1</v>
      </c>
      <c r="E36" s="292" t="s">
        <v>501</v>
      </c>
      <c r="F36" s="293" t="s">
        <v>501</v>
      </c>
      <c r="G36" s="293" t="s">
        <v>501</v>
      </c>
      <c r="H36" s="292" t="s">
        <v>501</v>
      </c>
      <c r="I36" s="293" t="s">
        <v>501</v>
      </c>
      <c r="J36" s="293" t="s">
        <v>501</v>
      </c>
      <c r="K36" s="292">
        <v>0.12726999999999999</v>
      </c>
      <c r="L36" s="293">
        <v>6.0080000000000001E-2</v>
      </c>
      <c r="M36" s="294">
        <v>0.19284000000000001</v>
      </c>
      <c r="N36" s="819"/>
      <c r="O36" s="293">
        <v>0.43636000000000003</v>
      </c>
      <c r="P36" s="293">
        <v>0.76163000000000003</v>
      </c>
      <c r="Q36" s="293">
        <v>0.35797000000000001</v>
      </c>
      <c r="R36" s="292">
        <v>0.42726999999999998</v>
      </c>
      <c r="S36" s="293">
        <v>0.17054</v>
      </c>
      <c r="T36" s="293">
        <v>0.43532999999999999</v>
      </c>
      <c r="U36" s="292" t="s">
        <v>501</v>
      </c>
      <c r="V36" s="293" t="s">
        <v>501</v>
      </c>
      <c r="W36" s="293" t="s">
        <v>501</v>
      </c>
      <c r="X36" s="292">
        <v>9.0900000000000009E-3</v>
      </c>
      <c r="Y36" s="293">
        <v>7.7499999999999999E-3</v>
      </c>
      <c r="Z36" s="307">
        <v>1.3860000000000001E-2</v>
      </c>
    </row>
    <row r="37" spans="1:26" s="33" customFormat="1" ht="12.75" customHeight="1">
      <c r="A37" s="784" t="s">
        <v>109</v>
      </c>
      <c r="B37" s="230">
        <v>11461</v>
      </c>
      <c r="C37" s="230">
        <v>732983</v>
      </c>
      <c r="D37" s="295">
        <v>109529</v>
      </c>
      <c r="E37" s="230">
        <v>897</v>
      </c>
      <c r="F37" s="230">
        <v>23195</v>
      </c>
      <c r="G37" s="295">
        <v>9898</v>
      </c>
      <c r="H37" s="230">
        <v>526</v>
      </c>
      <c r="I37" s="230">
        <v>14487</v>
      </c>
      <c r="J37" s="295">
        <v>5156</v>
      </c>
      <c r="K37" s="230">
        <v>1152</v>
      </c>
      <c r="L37" s="230">
        <v>14718</v>
      </c>
      <c r="M37" s="295">
        <v>12171</v>
      </c>
      <c r="N37" s="836" t="s">
        <v>109</v>
      </c>
      <c r="O37" s="230">
        <v>4105</v>
      </c>
      <c r="P37" s="230">
        <v>308233</v>
      </c>
      <c r="Q37" s="295">
        <v>40516</v>
      </c>
      <c r="R37" s="230">
        <v>3645</v>
      </c>
      <c r="S37" s="230">
        <v>220633</v>
      </c>
      <c r="T37" s="295">
        <v>32218</v>
      </c>
      <c r="U37" s="230">
        <v>701</v>
      </c>
      <c r="V37" s="230">
        <v>57107</v>
      </c>
      <c r="W37" s="295">
        <v>4908</v>
      </c>
      <c r="X37" s="230">
        <v>435</v>
      </c>
      <c r="Y37" s="230">
        <v>94610</v>
      </c>
      <c r="Z37" s="282">
        <v>4662</v>
      </c>
    </row>
    <row r="38" spans="1:26" s="70" customFormat="1" ht="12.75" customHeight="1" thickBot="1">
      <c r="A38" s="785"/>
      <c r="B38" s="302">
        <v>1</v>
      </c>
      <c r="C38" s="303">
        <v>1</v>
      </c>
      <c r="D38" s="303">
        <v>1</v>
      </c>
      <c r="E38" s="304">
        <v>7.8270000000000006E-2</v>
      </c>
      <c r="F38" s="305">
        <v>3.1640000000000001E-2</v>
      </c>
      <c r="G38" s="305">
        <v>9.0370000000000006E-2</v>
      </c>
      <c r="H38" s="304">
        <v>4.589E-2</v>
      </c>
      <c r="I38" s="305">
        <v>1.976E-2</v>
      </c>
      <c r="J38" s="305">
        <v>4.7070000000000001E-2</v>
      </c>
      <c r="K38" s="304">
        <v>0.10051</v>
      </c>
      <c r="L38" s="305">
        <v>2.0080000000000001E-2</v>
      </c>
      <c r="M38" s="499">
        <v>0.11112</v>
      </c>
      <c r="N38" s="821"/>
      <c r="O38" s="304">
        <v>0.35816999999999999</v>
      </c>
      <c r="P38" s="305">
        <v>0.42052</v>
      </c>
      <c r="Q38" s="305">
        <v>0.36991000000000002</v>
      </c>
      <c r="R38" s="304">
        <v>0.31803999999999999</v>
      </c>
      <c r="S38" s="305">
        <v>0.30101</v>
      </c>
      <c r="T38" s="305">
        <v>0.29415000000000002</v>
      </c>
      <c r="U38" s="304">
        <v>6.1159999999999999E-2</v>
      </c>
      <c r="V38" s="305">
        <v>7.7909999999999993E-2</v>
      </c>
      <c r="W38" s="305">
        <v>4.4810000000000003E-2</v>
      </c>
      <c r="X38" s="304">
        <v>3.7949999999999998E-2</v>
      </c>
      <c r="Y38" s="305">
        <v>0.12908</v>
      </c>
      <c r="Z38" s="308">
        <v>4.2560000000000001E-2</v>
      </c>
    </row>
    <row r="39" spans="1:26" s="500" customFormat="1">
      <c r="A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9"/>
    </row>
    <row r="40" spans="1:26" s="500" customFormat="1">
      <c r="A40" s="1158" t="str">
        <f>"Anmerkungen. Datengrundlage: Volkshochschul-Statistik "&amp;Hilfswerte!B3&amp;"; Basis: "&amp;Tabelle1!$C$36&amp;" VHS."</f>
        <v>Anmerkungen. Datengrundlage: Volkshochschul-Statistik ; Basis: 852 VHS.</v>
      </c>
      <c r="D40" s="1165"/>
      <c r="E40" s="1166"/>
      <c r="F40" s="1165"/>
      <c r="N40" s="1158" t="str">
        <f>"Anmerkungen. Datengrundlage: Volkshochschul-Statistik "&amp;Hilfswerte!O3&amp;"; Basis: "&amp;Tabelle1!$C$36&amp;" VHS."</f>
        <v>Anmerkungen. Datengrundlage: Volkshochschul-Statistik ; Basis: 852 VHS.</v>
      </c>
      <c r="Q40" s="1165"/>
      <c r="R40" s="1166"/>
      <c r="S40" s="1165"/>
    </row>
    <row r="41" spans="1:26" s="1171" customFormat="1" ht="12.75" customHeight="1">
      <c r="A41" s="500"/>
      <c r="B41" s="500"/>
      <c r="C41" s="500"/>
      <c r="D41" s="500"/>
      <c r="E41" s="500"/>
      <c r="F41" s="500"/>
      <c r="G41" s="500"/>
      <c r="H41" s="500"/>
      <c r="N41" s="500"/>
      <c r="O41" s="500"/>
      <c r="P41" s="500"/>
      <c r="Q41" s="500"/>
      <c r="R41" s="500"/>
      <c r="S41" s="500"/>
      <c r="T41" s="500"/>
      <c r="U41" s="500"/>
    </row>
    <row r="42" spans="1:26" s="500" customFormat="1">
      <c r="A42" s="1158" t="s">
        <v>518</v>
      </c>
      <c r="B42" s="1159"/>
      <c r="C42" s="1159"/>
      <c r="D42" s="1159"/>
      <c r="E42" s="1159"/>
      <c r="F42" s="1159"/>
      <c r="N42" s="1158" t="s">
        <v>518</v>
      </c>
      <c r="O42" s="1159"/>
      <c r="P42" s="1159"/>
      <c r="Q42" s="1159"/>
      <c r="R42" s="1159"/>
      <c r="S42" s="1159"/>
    </row>
    <row r="43" spans="1:26" s="500" customFormat="1">
      <c r="A43" s="1158" t="s">
        <v>519</v>
      </c>
      <c r="B43" s="1159"/>
      <c r="C43" s="1159"/>
      <c r="D43" s="1159"/>
      <c r="E43" s="1159"/>
      <c r="F43" s="1159"/>
      <c r="G43" s="1163" t="s">
        <v>506</v>
      </c>
      <c r="H43" s="1163"/>
      <c r="I43" s="1163"/>
      <c r="N43" s="1158" t="s">
        <v>519</v>
      </c>
      <c r="O43" s="1159"/>
      <c r="P43" s="1159"/>
      <c r="Q43" s="1159"/>
      <c r="R43" s="1159"/>
      <c r="S43" s="1159"/>
      <c r="T43" s="1163" t="s">
        <v>506</v>
      </c>
      <c r="U43" s="1163"/>
      <c r="V43" s="1163"/>
    </row>
    <row r="44" spans="1:26" s="500" customFormat="1" ht="7.5" customHeight="1">
      <c r="A44" s="1160"/>
      <c r="B44" s="1159"/>
      <c r="C44" s="1159"/>
      <c r="D44" s="1159"/>
      <c r="E44" s="1159"/>
      <c r="F44" s="1159"/>
      <c r="N44" s="1160"/>
      <c r="O44" s="1159"/>
      <c r="P44" s="1159"/>
      <c r="Q44" s="1159"/>
      <c r="R44" s="1159"/>
      <c r="S44" s="1159"/>
    </row>
    <row r="45" spans="1:26" s="500" customFormat="1">
      <c r="A45" s="1161" t="s">
        <v>520</v>
      </c>
      <c r="B45" s="1159"/>
      <c r="C45" s="1159"/>
      <c r="D45" s="1159"/>
      <c r="E45" s="1159"/>
      <c r="F45" s="1159"/>
      <c r="N45" s="1161" t="s">
        <v>520</v>
      </c>
      <c r="O45" s="1159"/>
      <c r="P45" s="1159"/>
      <c r="Q45" s="1159"/>
      <c r="R45" s="1159"/>
      <c r="S45" s="1159"/>
    </row>
  </sheetData>
  <mergeCells count="51">
    <mergeCell ref="G43:I43"/>
    <mergeCell ref="T43:V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770" priority="412" stopIfTrue="1" operator="equal">
      <formula>1</formula>
    </cfRule>
    <cfRule type="cellIs" dxfId="769" priority="413" stopIfTrue="1" operator="lessThan">
      <formula>0.0005</formula>
    </cfRule>
  </conditionalFormatting>
  <conditionalFormatting sqref="A5:Z5">
    <cfRule type="cellIs" dxfId="768" priority="193" stopIfTrue="1" operator="equal">
      <formula>0</formula>
    </cfRule>
  </conditionalFormatting>
  <conditionalFormatting sqref="A9:Z9">
    <cfRule type="cellIs" dxfId="767" priority="169" stopIfTrue="1" operator="equal">
      <formula>0</formula>
    </cfRule>
  </conditionalFormatting>
  <conditionalFormatting sqref="A11:Z11">
    <cfRule type="cellIs" dxfId="766" priority="157" stopIfTrue="1" operator="equal">
      <formula>0</formula>
    </cfRule>
  </conditionalFormatting>
  <conditionalFormatting sqref="A13:Z13">
    <cfRule type="cellIs" dxfId="765" priority="145" stopIfTrue="1" operator="equal">
      <formula>0</formula>
    </cfRule>
  </conditionalFormatting>
  <conditionalFormatting sqref="A15:Z15">
    <cfRule type="cellIs" dxfId="764" priority="133" stopIfTrue="1" operator="equal">
      <formula>0</formula>
    </cfRule>
  </conditionalFormatting>
  <conditionalFormatting sqref="A17:Z17">
    <cfRule type="cellIs" dxfId="763" priority="121" stopIfTrue="1" operator="equal">
      <formula>0</formula>
    </cfRule>
  </conditionalFormatting>
  <conditionalFormatting sqref="A19:Z19">
    <cfRule type="cellIs" dxfId="762" priority="109" stopIfTrue="1" operator="equal">
      <formula>0</formula>
    </cfRule>
  </conditionalFormatting>
  <conditionalFormatting sqref="A21:Z21">
    <cfRule type="cellIs" dxfId="761" priority="97" stopIfTrue="1" operator="equal">
      <formula>0</formula>
    </cfRule>
  </conditionalFormatting>
  <conditionalFormatting sqref="A23:Z23">
    <cfRule type="cellIs" dxfId="760" priority="85" stopIfTrue="1" operator="equal">
      <formula>0</formula>
    </cfRule>
  </conditionalFormatting>
  <conditionalFormatting sqref="A25:Z25">
    <cfRule type="cellIs" dxfId="759" priority="73" stopIfTrue="1" operator="equal">
      <formula>0</formula>
    </cfRule>
  </conditionalFormatting>
  <conditionalFormatting sqref="A27:Z27">
    <cfRule type="cellIs" dxfId="758" priority="61" stopIfTrue="1" operator="equal">
      <formula>0</formula>
    </cfRule>
  </conditionalFormatting>
  <conditionalFormatting sqref="A29:Z29">
    <cfRule type="cellIs" dxfId="757" priority="49" stopIfTrue="1" operator="equal">
      <formula>0</formula>
    </cfRule>
  </conditionalFormatting>
  <conditionalFormatting sqref="A31:Z31">
    <cfRule type="cellIs" dxfId="756" priority="37" stopIfTrue="1" operator="equal">
      <formula>0</formula>
    </cfRule>
  </conditionalFormatting>
  <conditionalFormatting sqref="A33:Z33">
    <cfRule type="cellIs" dxfId="755" priority="25" stopIfTrue="1" operator="equal">
      <formula>0</formula>
    </cfRule>
  </conditionalFormatting>
  <conditionalFormatting sqref="A35:Z35">
    <cfRule type="cellIs" dxfId="754" priority="13" stopIfTrue="1" operator="equal">
      <formula>0</formula>
    </cfRule>
  </conditionalFormatting>
  <conditionalFormatting sqref="B7:M7">
    <cfRule type="cellIs" dxfId="753" priority="385" stopIfTrue="1" operator="equal">
      <formula>0</formula>
    </cfRule>
  </conditionalFormatting>
  <conditionalFormatting sqref="B37:M37">
    <cfRule type="cellIs" dxfId="752" priority="205" stopIfTrue="1" operator="equal">
      <formula>0</formula>
    </cfRule>
  </conditionalFormatting>
  <conditionalFormatting sqref="N6 N8 N10 N12 N14 N16 N18 N20 N22 N24 N26 N28 N30 N32 N34 N36">
    <cfRule type="cellIs" dxfId="751" priority="409" stopIfTrue="1" operator="equal">
      <formula>1</formula>
    </cfRule>
    <cfRule type="cellIs" dxfId="750" priority="410" stopIfTrue="1" operator="lessThan">
      <formula>0.0005</formula>
    </cfRule>
  </conditionalFormatting>
  <conditionalFormatting sqref="O7:Z7">
    <cfRule type="cellIs" dxfId="749" priority="181" stopIfTrue="1" operator="equal">
      <formula>0</formula>
    </cfRule>
  </conditionalFormatting>
  <conditionalFormatting sqref="O37:Z37">
    <cfRule type="cellIs" dxfId="748" priority="1" stopIfTrue="1" operator="equal">
      <formula>0</formula>
    </cfRule>
  </conditionalFormatting>
  <hyperlinks>
    <hyperlink ref="G43" r:id="rId1" xr:uid="{3C091665-F126-4741-927C-0EF27170443C}"/>
    <hyperlink ref="G43:I43" r:id="rId2" display="http://dx.doi.org/10.4232/1.14582 " xr:uid="{6574DDB4-7495-4BF7-A60E-6D4AC6662538}"/>
    <hyperlink ref="A45" r:id="rId3" display="Publikation und Tabellen stehen unter der Lizenz CC BY-SA DEED 4.0." xr:uid="{7B318D48-57B9-458C-BE09-0E3719637A95}"/>
    <hyperlink ref="T43" r:id="rId4" xr:uid="{A2E8F842-FD84-47D5-B76B-2F26636C4CD6}"/>
    <hyperlink ref="T43:V43" r:id="rId5" display="http://dx.doi.org/10.4232/1.14582 " xr:uid="{689459C4-4E82-49A0-B5B4-43B4BBEF309A}"/>
    <hyperlink ref="N45" r:id="rId6" display="Publikation und Tabellen stehen unter der Lizenz CC BY-SA DEED 4.0." xr:uid="{AEE2707A-F4AA-4354-B205-A0BBA8782C2D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4" man="1"/>
    <brk id="26" max="39" man="1"/>
  </colBreaks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324E-4843-4D39-BEC3-E0C478EE38B6}">
  <dimension ref="A5:H26"/>
  <sheetViews>
    <sheetView tabSelected="1" view="pageBreakPreview" zoomScaleNormal="100" zoomScaleSheetLayoutView="100" workbookViewId="0">
      <selection activeCell="A9" sqref="A9:G9"/>
    </sheetView>
  </sheetViews>
  <sheetFormatPr baseColWidth="10" defaultRowHeight="12.75"/>
  <cols>
    <col min="1" max="2" width="11.42578125" style="671"/>
    <col min="3" max="3" width="8.42578125" style="671" customWidth="1"/>
    <col min="4" max="16384" width="11.42578125" style="671"/>
  </cols>
  <sheetData>
    <row r="5" spans="1:7" ht="33.75">
      <c r="A5" s="695" t="s">
        <v>503</v>
      </c>
      <c r="B5" s="695"/>
      <c r="C5" s="695"/>
      <c r="D5" s="695" t="s">
        <v>503</v>
      </c>
      <c r="E5" s="695"/>
      <c r="F5" s="695"/>
      <c r="G5" s="695"/>
    </row>
    <row r="6" spans="1:7">
      <c r="A6" s="672"/>
    </row>
    <row r="7" spans="1:7" ht="45.75">
      <c r="A7" s="696" t="s">
        <v>504</v>
      </c>
      <c r="B7" s="696"/>
      <c r="C7" s="696"/>
      <c r="D7" s="696"/>
      <c r="E7" s="696"/>
      <c r="F7" s="696"/>
      <c r="G7" s="696"/>
    </row>
    <row r="9" spans="1:7" ht="33.75">
      <c r="A9" s="695" t="str">
        <f>"Berichtsjahr " &amp; 2020</f>
        <v>Berichtsjahr 2020</v>
      </c>
      <c r="B9" s="695"/>
      <c r="C9" s="695"/>
      <c r="D9" s="695"/>
      <c r="E9" s="695"/>
      <c r="F9" s="695"/>
      <c r="G9" s="695"/>
    </row>
    <row r="10" spans="1:7" ht="33.75">
      <c r="A10" s="673"/>
      <c r="B10" s="673"/>
      <c r="C10" s="673"/>
      <c r="D10" s="673"/>
      <c r="E10" s="673"/>
      <c r="F10" s="673"/>
      <c r="G10" s="673"/>
    </row>
    <row r="11" spans="1:7" ht="12.75" customHeight="1">
      <c r="A11" s="697" t="s">
        <v>510</v>
      </c>
      <c r="B11" s="697"/>
      <c r="C11" s="697"/>
      <c r="D11" s="697"/>
      <c r="E11" s="697"/>
      <c r="F11" s="697"/>
      <c r="G11" s="697"/>
    </row>
    <row r="12" spans="1:7" customFormat="1">
      <c r="A12" s="697"/>
      <c r="B12" s="697"/>
      <c r="C12" s="697"/>
      <c r="D12" s="697"/>
      <c r="E12" s="697"/>
      <c r="F12" s="697"/>
      <c r="G12" s="697"/>
    </row>
    <row r="13" spans="1:7" customFormat="1" ht="25.5">
      <c r="A13" s="674"/>
      <c r="B13" s="671"/>
      <c r="C13" s="674"/>
      <c r="D13" s="671"/>
      <c r="E13" s="675"/>
      <c r="F13" s="671"/>
      <c r="G13" s="675"/>
    </row>
    <row r="14" spans="1:7" customFormat="1" ht="25.5">
      <c r="A14" s="674"/>
      <c r="B14" s="671"/>
      <c r="C14" s="674"/>
      <c r="D14" s="671"/>
      <c r="E14" s="675"/>
      <c r="F14" s="671"/>
      <c r="G14" s="675"/>
    </row>
    <row r="15" spans="1:7" customFormat="1" ht="16.5" customHeight="1">
      <c r="A15" s="674"/>
      <c r="B15" s="671"/>
      <c r="C15" s="674"/>
      <c r="D15" s="671"/>
      <c r="E15" s="675"/>
      <c r="F15" s="671"/>
      <c r="G15" s="675"/>
    </row>
    <row r="16" spans="1:7" customFormat="1" ht="47.25" customHeight="1">
      <c r="A16" s="698" t="s">
        <v>505</v>
      </c>
      <c r="B16" s="699"/>
      <c r="C16" s="699"/>
      <c r="D16" s="699"/>
      <c r="E16" s="699"/>
      <c r="F16" s="699"/>
      <c r="G16" s="700"/>
    </row>
    <row r="17" spans="1:8" customFormat="1" ht="42" customHeight="1">
      <c r="A17" s="701" t="s">
        <v>506</v>
      </c>
      <c r="B17" s="702"/>
      <c r="C17" s="702"/>
      <c r="D17" s="702"/>
      <c r="E17" s="676"/>
      <c r="F17" s="676"/>
      <c r="G17" s="677"/>
    </row>
    <row r="18" spans="1:8" ht="15.75">
      <c r="A18" s="678" t="s">
        <v>507</v>
      </c>
      <c r="B18" s="679"/>
      <c r="C18" s="679"/>
      <c r="D18" s="679"/>
      <c r="E18" s="679"/>
      <c r="F18" s="679"/>
      <c r="G18" s="680"/>
    </row>
    <row r="19" spans="1:8" s="686" customFormat="1" ht="15.75">
      <c r="A19" s="681" t="s">
        <v>508</v>
      </c>
      <c r="B19" s="682"/>
      <c r="C19" s="682"/>
      <c r="D19" s="683" t="s">
        <v>509</v>
      </c>
      <c r="E19" s="684"/>
      <c r="F19" s="684"/>
      <c r="G19" s="685"/>
    </row>
    <row r="20" spans="1:8" customFormat="1">
      <c r="A20" s="703"/>
      <c r="B20" s="703"/>
      <c r="C20" s="704"/>
      <c r="D20" s="705"/>
      <c r="E20" s="705"/>
      <c r="F20" s="705"/>
      <c r="G20" s="705"/>
      <c r="H20" s="706"/>
    </row>
    <row r="21" spans="1:8" ht="13.5" customHeight="1">
      <c r="A21" s="703"/>
      <c r="B21" s="703"/>
      <c r="C21" s="705"/>
      <c r="D21" s="705"/>
      <c r="E21" s="705"/>
      <c r="F21" s="705"/>
      <c r="G21" s="705"/>
      <c r="H21" s="706"/>
    </row>
    <row r="22" spans="1:8" ht="15.75" customHeight="1">
      <c r="A22" s="703"/>
      <c r="B22" s="703"/>
      <c r="C22" s="704"/>
      <c r="D22" s="704"/>
      <c r="E22" s="704"/>
      <c r="F22" s="704"/>
      <c r="G22" s="704"/>
      <c r="H22" s="706"/>
    </row>
    <row r="23" spans="1:8" ht="13.5" customHeight="1">
      <c r="A23" s="703"/>
      <c r="B23" s="703"/>
      <c r="C23" s="704"/>
      <c r="D23" s="704"/>
      <c r="E23" s="704"/>
      <c r="F23" s="704"/>
      <c r="G23" s="704"/>
      <c r="H23" s="706"/>
    </row>
    <row r="24" spans="1:8" ht="24.75" customHeight="1">
      <c r="A24" s="703"/>
      <c r="B24" s="703"/>
      <c r="C24" s="704"/>
      <c r="D24" s="705"/>
      <c r="E24" s="705"/>
      <c r="F24" s="705"/>
      <c r="G24" s="705"/>
      <c r="H24" s="687"/>
    </row>
    <row r="25" spans="1:8" ht="24" customHeight="1">
      <c r="A25" s="703"/>
      <c r="B25" s="703"/>
      <c r="C25" s="704"/>
      <c r="D25" s="705"/>
      <c r="E25" s="705"/>
      <c r="F25" s="705"/>
      <c r="G25" s="705"/>
      <c r="H25" s="687"/>
    </row>
    <row r="26" spans="1:8" ht="16.5">
      <c r="A26" s="703"/>
      <c r="B26" s="703"/>
      <c r="C26" s="704"/>
      <c r="D26" s="705"/>
      <c r="E26" s="705"/>
      <c r="F26" s="705"/>
      <c r="G26" s="705"/>
      <c r="H26"/>
    </row>
  </sheetData>
  <mergeCells count="18">
    <mergeCell ref="A24:B24"/>
    <mergeCell ref="C24:G24"/>
    <mergeCell ref="A25:B25"/>
    <mergeCell ref="C25:G25"/>
    <mergeCell ref="A26:B26"/>
    <mergeCell ref="C26:G26"/>
    <mergeCell ref="A17:D17"/>
    <mergeCell ref="A20:B21"/>
    <mergeCell ref="C20:G21"/>
    <mergeCell ref="H20:H21"/>
    <mergeCell ref="A22:B23"/>
    <mergeCell ref="C22:G23"/>
    <mergeCell ref="H22:H23"/>
    <mergeCell ref="A5:G5"/>
    <mergeCell ref="A7:G7"/>
    <mergeCell ref="A9:G9"/>
    <mergeCell ref="A11:G12"/>
    <mergeCell ref="A16:G16"/>
  </mergeCells>
  <hyperlinks>
    <hyperlink ref="D19" r:id="rId1" xr:uid="{C5515795-188C-4B38-9568-E2941226B2E4}"/>
    <hyperlink ref="A17" r:id="rId2" xr:uid="{A229E194-636B-4F23-83C5-D88F133BCD37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B9AB-17BC-451D-90C8-D59838ECF8EB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4" customWidth="1"/>
    <col min="2" max="2" width="6.42578125" style="24" customWidth="1"/>
    <col min="3" max="3" width="7.7109375" style="24" customWidth="1"/>
    <col min="4" max="4" width="8" style="24" customWidth="1"/>
    <col min="5" max="5" width="6.28515625" style="24" customWidth="1"/>
    <col min="6" max="6" width="7.140625" style="24" customWidth="1"/>
    <col min="7" max="7" width="7.71093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39.950000000000003" customHeight="1" thickBot="1">
      <c r="A1" s="837" t="str">
        <f>"Tabelle 8.3: Kurse, Unterrichtsstunden und Belegungen nach Ländern und Programmbereichen " &amp;Hilfswerte!B1&amp; " - Berufsbezogene Kurse"</f>
        <v>Tabelle 8.3: Kurse, Unterrichtsstunden und Belegungen nach Ländern und Programmbereichen 2020 - Berufsbezogene Kurse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9"/>
      <c r="N1" s="837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2020 - Berufsbezogene Kurse</v>
      </c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9"/>
      <c r="AA1" s="54"/>
      <c r="AB1" s="54"/>
      <c r="AC1" s="54"/>
    </row>
    <row r="2" spans="1:32" s="23" customFormat="1" ht="14.25" customHeight="1">
      <c r="A2" s="749" t="s">
        <v>14</v>
      </c>
      <c r="B2" s="807" t="s">
        <v>61</v>
      </c>
      <c r="C2" s="827"/>
      <c r="D2" s="834"/>
      <c r="E2" s="815" t="s">
        <v>59</v>
      </c>
      <c r="F2" s="815"/>
      <c r="G2" s="815"/>
      <c r="H2" s="815"/>
      <c r="I2" s="815"/>
      <c r="J2" s="815"/>
      <c r="K2" s="815"/>
      <c r="L2" s="815"/>
      <c r="M2" s="829"/>
      <c r="N2" s="830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32" s="63" customFormat="1" ht="39.75" customHeight="1">
      <c r="A3" s="750"/>
      <c r="B3" s="808"/>
      <c r="C3" s="828"/>
      <c r="D3" s="835"/>
      <c r="E3" s="744" t="s">
        <v>1</v>
      </c>
      <c r="F3" s="744"/>
      <c r="G3" s="745"/>
      <c r="H3" s="824" t="s">
        <v>2</v>
      </c>
      <c r="I3" s="744"/>
      <c r="J3" s="745"/>
      <c r="K3" s="824" t="s">
        <v>21</v>
      </c>
      <c r="L3" s="744"/>
      <c r="M3" s="745"/>
      <c r="N3" s="840"/>
      <c r="O3" s="823" t="s">
        <v>22</v>
      </c>
      <c r="P3" s="823"/>
      <c r="Q3" s="823"/>
      <c r="R3" s="823" t="s">
        <v>382</v>
      </c>
      <c r="S3" s="823"/>
      <c r="T3" s="823"/>
      <c r="U3" s="823" t="s">
        <v>434</v>
      </c>
      <c r="V3" s="823"/>
      <c r="W3" s="824"/>
      <c r="X3" s="824" t="s">
        <v>43</v>
      </c>
      <c r="Y3" s="744"/>
      <c r="Z3" s="746"/>
      <c r="AB3" s="825"/>
      <c r="AC3" s="825"/>
      <c r="AD3" s="825"/>
      <c r="AE3" s="825"/>
      <c r="AF3" s="825"/>
    </row>
    <row r="4" spans="1:32" ht="48">
      <c r="A4" s="751"/>
      <c r="B4" s="288" t="s">
        <v>18</v>
      </c>
      <c r="C4" s="287" t="s">
        <v>19</v>
      </c>
      <c r="D4" s="288" t="s">
        <v>20</v>
      </c>
      <c r="E4" s="310" t="s">
        <v>18</v>
      </c>
      <c r="F4" s="287" t="s">
        <v>19</v>
      </c>
      <c r="G4" s="288" t="s">
        <v>20</v>
      </c>
      <c r="H4" s="287" t="s">
        <v>18</v>
      </c>
      <c r="I4" s="287" t="s">
        <v>19</v>
      </c>
      <c r="J4" s="288" t="s">
        <v>20</v>
      </c>
      <c r="K4" s="287" t="s">
        <v>18</v>
      </c>
      <c r="L4" s="287" t="s">
        <v>19</v>
      </c>
      <c r="M4" s="288" t="s">
        <v>20</v>
      </c>
      <c r="N4" s="841"/>
      <c r="O4" s="287" t="s">
        <v>18</v>
      </c>
      <c r="P4" s="287" t="s">
        <v>19</v>
      </c>
      <c r="Q4" s="288" t="s">
        <v>20</v>
      </c>
      <c r="R4" s="287" t="s">
        <v>18</v>
      </c>
      <c r="S4" s="287" t="s">
        <v>19</v>
      </c>
      <c r="T4" s="288" t="s">
        <v>20</v>
      </c>
      <c r="U4" s="287" t="s">
        <v>18</v>
      </c>
      <c r="V4" s="287" t="s">
        <v>19</v>
      </c>
      <c r="W4" s="287" t="s">
        <v>20</v>
      </c>
      <c r="X4" s="287" t="s">
        <v>18</v>
      </c>
      <c r="Y4" s="287" t="s">
        <v>19</v>
      </c>
      <c r="Z4" s="309" t="s">
        <v>20</v>
      </c>
      <c r="AB4" s="825"/>
      <c r="AC4" s="825"/>
      <c r="AD4" s="825"/>
      <c r="AE4" s="825"/>
      <c r="AF4" s="825"/>
    </row>
    <row r="5" spans="1:32" s="30" customFormat="1" ht="12.75" customHeight="1">
      <c r="A5" s="747" t="s">
        <v>79</v>
      </c>
      <c r="B5" s="231">
        <v>25099</v>
      </c>
      <c r="C5" s="231">
        <v>494124</v>
      </c>
      <c r="D5" s="241">
        <v>228724</v>
      </c>
      <c r="E5" s="231">
        <v>478</v>
      </c>
      <c r="F5" s="231">
        <v>6240</v>
      </c>
      <c r="G5" s="241">
        <v>4813</v>
      </c>
      <c r="H5" s="231">
        <v>517</v>
      </c>
      <c r="I5" s="231">
        <v>10159</v>
      </c>
      <c r="J5" s="241">
        <v>4774</v>
      </c>
      <c r="K5" s="231">
        <v>14229</v>
      </c>
      <c r="L5" s="231">
        <v>113835</v>
      </c>
      <c r="M5" s="241">
        <v>145032</v>
      </c>
      <c r="N5" s="826" t="s">
        <v>79</v>
      </c>
      <c r="O5" s="231">
        <v>5549</v>
      </c>
      <c r="P5" s="231">
        <v>229808</v>
      </c>
      <c r="Q5" s="241">
        <v>46172</v>
      </c>
      <c r="R5" s="231">
        <v>4126</v>
      </c>
      <c r="S5" s="231">
        <v>89738</v>
      </c>
      <c r="T5" s="241">
        <v>26038</v>
      </c>
      <c r="U5" s="231">
        <v>95</v>
      </c>
      <c r="V5" s="231">
        <v>35300</v>
      </c>
      <c r="W5" s="241">
        <v>1186</v>
      </c>
      <c r="X5" s="231">
        <v>105</v>
      </c>
      <c r="Y5" s="231">
        <v>9044</v>
      </c>
      <c r="Z5" s="277">
        <v>709</v>
      </c>
      <c r="AB5" s="825"/>
      <c r="AC5" s="825"/>
      <c r="AD5" s="825"/>
      <c r="AE5" s="825"/>
      <c r="AF5" s="825"/>
    </row>
    <row r="6" spans="1:32" s="30" customFormat="1" ht="12.75" customHeight="1">
      <c r="A6" s="731"/>
      <c r="B6" s="65">
        <v>1</v>
      </c>
      <c r="C6" s="66">
        <v>1</v>
      </c>
      <c r="D6" s="66">
        <v>1</v>
      </c>
      <c r="E6" s="67">
        <v>1.9040000000000001E-2</v>
      </c>
      <c r="F6" s="62">
        <v>1.2630000000000001E-2</v>
      </c>
      <c r="G6" s="62">
        <v>2.104E-2</v>
      </c>
      <c r="H6" s="67">
        <v>2.06E-2</v>
      </c>
      <c r="I6" s="62">
        <v>2.0559999999999998E-2</v>
      </c>
      <c r="J6" s="62">
        <v>2.087E-2</v>
      </c>
      <c r="K6" s="67">
        <v>0.56691999999999998</v>
      </c>
      <c r="L6" s="62">
        <v>0.23038</v>
      </c>
      <c r="M6" s="68">
        <v>0.63409000000000004</v>
      </c>
      <c r="N6" s="822"/>
      <c r="O6" s="67">
        <v>0.22108</v>
      </c>
      <c r="P6" s="62">
        <v>0.46507999999999999</v>
      </c>
      <c r="Q6" s="62">
        <v>0.20186999999999999</v>
      </c>
      <c r="R6" s="67">
        <v>0.16439000000000001</v>
      </c>
      <c r="S6" s="62">
        <v>0.18160999999999999</v>
      </c>
      <c r="T6" s="62">
        <v>0.11384</v>
      </c>
      <c r="U6" s="67">
        <v>3.79E-3</v>
      </c>
      <c r="V6" s="62">
        <v>7.1440000000000003E-2</v>
      </c>
      <c r="W6" s="62">
        <v>5.1900000000000002E-3</v>
      </c>
      <c r="X6" s="67">
        <v>4.1799999999999997E-3</v>
      </c>
      <c r="Y6" s="62">
        <v>1.83E-2</v>
      </c>
      <c r="Z6" s="72">
        <v>3.0999999999999999E-3</v>
      </c>
      <c r="AB6" s="825"/>
      <c r="AC6" s="825"/>
      <c r="AD6" s="825"/>
      <c r="AE6" s="825"/>
      <c r="AF6" s="825"/>
    </row>
    <row r="7" spans="1:32" s="30" customFormat="1" ht="12.75" customHeight="1">
      <c r="A7" s="731" t="s">
        <v>80</v>
      </c>
      <c r="B7" s="231">
        <v>5505</v>
      </c>
      <c r="C7" s="231">
        <v>187706</v>
      </c>
      <c r="D7" s="241">
        <v>37262</v>
      </c>
      <c r="E7" s="231">
        <v>101</v>
      </c>
      <c r="F7" s="231">
        <v>1424</v>
      </c>
      <c r="G7" s="241">
        <v>824</v>
      </c>
      <c r="H7" s="231">
        <v>32</v>
      </c>
      <c r="I7" s="231">
        <v>278</v>
      </c>
      <c r="J7" s="241">
        <v>168</v>
      </c>
      <c r="K7" s="231">
        <v>56</v>
      </c>
      <c r="L7" s="231">
        <v>1718</v>
      </c>
      <c r="M7" s="241">
        <v>727</v>
      </c>
      <c r="N7" s="822" t="s">
        <v>80</v>
      </c>
      <c r="O7" s="231">
        <v>606</v>
      </c>
      <c r="P7" s="231">
        <v>56300</v>
      </c>
      <c r="Q7" s="241">
        <v>5358</v>
      </c>
      <c r="R7" s="231">
        <v>4409</v>
      </c>
      <c r="S7" s="231">
        <v>110450</v>
      </c>
      <c r="T7" s="241">
        <v>28392</v>
      </c>
      <c r="U7" s="231">
        <v>261</v>
      </c>
      <c r="V7" s="231">
        <v>9526</v>
      </c>
      <c r="W7" s="241">
        <v>1280</v>
      </c>
      <c r="X7" s="231">
        <v>40</v>
      </c>
      <c r="Y7" s="231">
        <v>8010</v>
      </c>
      <c r="Z7" s="277">
        <v>513</v>
      </c>
      <c r="AB7" s="825"/>
      <c r="AC7" s="825"/>
      <c r="AD7" s="825"/>
      <c r="AE7" s="825"/>
      <c r="AF7" s="825"/>
    </row>
    <row r="8" spans="1:32" s="69" customFormat="1" ht="12.75" customHeight="1">
      <c r="A8" s="731"/>
      <c r="B8" s="65">
        <v>1</v>
      </c>
      <c r="C8" s="66">
        <v>1</v>
      </c>
      <c r="D8" s="66">
        <v>1</v>
      </c>
      <c r="E8" s="67">
        <v>1.8350000000000002E-2</v>
      </c>
      <c r="F8" s="62">
        <v>7.5900000000000004E-3</v>
      </c>
      <c r="G8" s="62">
        <v>2.2110000000000001E-2</v>
      </c>
      <c r="H8" s="67">
        <v>5.8100000000000001E-3</v>
      </c>
      <c r="I8" s="62">
        <v>1.48E-3</v>
      </c>
      <c r="J8" s="62">
        <v>4.5100000000000001E-3</v>
      </c>
      <c r="K8" s="67">
        <v>1.017E-2</v>
      </c>
      <c r="L8" s="62">
        <v>9.1500000000000001E-3</v>
      </c>
      <c r="M8" s="68">
        <v>1.951E-2</v>
      </c>
      <c r="N8" s="822"/>
      <c r="O8" s="67">
        <v>0.11008</v>
      </c>
      <c r="P8" s="62">
        <v>0.29993999999999998</v>
      </c>
      <c r="Q8" s="62">
        <v>0.14379</v>
      </c>
      <c r="R8" s="67">
        <v>0.80091000000000001</v>
      </c>
      <c r="S8" s="62">
        <v>0.58842000000000005</v>
      </c>
      <c r="T8" s="62">
        <v>0.76195999999999997</v>
      </c>
      <c r="U8" s="67">
        <v>4.7410000000000001E-2</v>
      </c>
      <c r="V8" s="62">
        <v>5.0750000000000003E-2</v>
      </c>
      <c r="W8" s="62">
        <v>3.4349999999999999E-2</v>
      </c>
      <c r="X8" s="67">
        <v>7.2700000000000004E-3</v>
      </c>
      <c r="Y8" s="62">
        <v>4.267E-2</v>
      </c>
      <c r="Z8" s="72">
        <v>1.3769999999999999E-2</v>
      </c>
      <c r="AB8" s="825"/>
      <c r="AC8" s="825"/>
      <c r="AD8" s="825"/>
      <c r="AE8" s="825"/>
      <c r="AF8" s="825"/>
    </row>
    <row r="9" spans="1:32" s="30" customFormat="1" ht="12.75" customHeight="1">
      <c r="A9" s="731" t="s">
        <v>81</v>
      </c>
      <c r="B9" s="231">
        <v>3023</v>
      </c>
      <c r="C9" s="231">
        <v>96578</v>
      </c>
      <c r="D9" s="241">
        <v>23346</v>
      </c>
      <c r="E9" s="231">
        <v>31</v>
      </c>
      <c r="F9" s="231">
        <v>491</v>
      </c>
      <c r="G9" s="241">
        <v>267</v>
      </c>
      <c r="H9" s="231">
        <v>93</v>
      </c>
      <c r="I9" s="231">
        <v>3016</v>
      </c>
      <c r="J9" s="241">
        <v>690</v>
      </c>
      <c r="K9" s="231">
        <v>42</v>
      </c>
      <c r="L9" s="231">
        <v>753</v>
      </c>
      <c r="M9" s="241">
        <v>281</v>
      </c>
      <c r="N9" s="822" t="s">
        <v>81</v>
      </c>
      <c r="O9" s="231">
        <v>1639</v>
      </c>
      <c r="P9" s="231">
        <v>57826</v>
      </c>
      <c r="Q9" s="241">
        <v>13539</v>
      </c>
      <c r="R9" s="231">
        <v>1151</v>
      </c>
      <c r="S9" s="231">
        <v>28981</v>
      </c>
      <c r="T9" s="241">
        <v>8153</v>
      </c>
      <c r="U9" s="231">
        <v>0</v>
      </c>
      <c r="V9" s="231">
        <v>0</v>
      </c>
      <c r="W9" s="241">
        <v>0</v>
      </c>
      <c r="X9" s="231">
        <v>67</v>
      </c>
      <c r="Y9" s="231">
        <v>5511</v>
      </c>
      <c r="Z9" s="277">
        <v>416</v>
      </c>
      <c r="AB9" s="825"/>
      <c r="AC9" s="825"/>
      <c r="AD9" s="825"/>
      <c r="AE9" s="825"/>
      <c r="AF9" s="825"/>
    </row>
    <row r="10" spans="1:32" s="69" customFormat="1" ht="12.75" customHeight="1">
      <c r="A10" s="731"/>
      <c r="B10" s="65">
        <v>1</v>
      </c>
      <c r="C10" s="66">
        <v>1</v>
      </c>
      <c r="D10" s="66">
        <v>1</v>
      </c>
      <c r="E10" s="67">
        <v>1.025E-2</v>
      </c>
      <c r="F10" s="62">
        <v>5.0800000000000003E-3</v>
      </c>
      <c r="G10" s="62">
        <v>1.1440000000000001E-2</v>
      </c>
      <c r="H10" s="67">
        <v>3.0759999999999999E-2</v>
      </c>
      <c r="I10" s="62">
        <v>3.1230000000000001E-2</v>
      </c>
      <c r="J10" s="62">
        <v>2.9559999999999999E-2</v>
      </c>
      <c r="K10" s="67">
        <v>1.389E-2</v>
      </c>
      <c r="L10" s="62">
        <v>7.7999999999999996E-3</v>
      </c>
      <c r="M10" s="68">
        <v>1.204E-2</v>
      </c>
      <c r="N10" s="822"/>
      <c r="O10" s="67">
        <v>0.54218</v>
      </c>
      <c r="P10" s="62">
        <v>0.59875</v>
      </c>
      <c r="Q10" s="62">
        <v>0.57992999999999995</v>
      </c>
      <c r="R10" s="67">
        <v>0.38074999999999998</v>
      </c>
      <c r="S10" s="62">
        <v>0.30008000000000001</v>
      </c>
      <c r="T10" s="62">
        <v>0.34921999999999997</v>
      </c>
      <c r="U10" s="67" t="s">
        <v>501</v>
      </c>
      <c r="V10" s="62" t="s">
        <v>501</v>
      </c>
      <c r="W10" s="62" t="s">
        <v>501</v>
      </c>
      <c r="X10" s="67">
        <v>2.2159999999999999E-2</v>
      </c>
      <c r="Y10" s="62">
        <v>5.706E-2</v>
      </c>
      <c r="Z10" s="72">
        <v>1.7819999999999999E-2</v>
      </c>
      <c r="AB10" s="825"/>
      <c r="AC10" s="825"/>
      <c r="AD10" s="825"/>
      <c r="AE10" s="825"/>
      <c r="AF10" s="825"/>
    </row>
    <row r="11" spans="1:32" s="30" customFormat="1" ht="12.75" customHeight="1">
      <c r="A11" s="731" t="s">
        <v>82</v>
      </c>
      <c r="B11" s="231">
        <v>624</v>
      </c>
      <c r="C11" s="231">
        <v>21843</v>
      </c>
      <c r="D11" s="241">
        <v>4457</v>
      </c>
      <c r="E11" s="231">
        <v>32</v>
      </c>
      <c r="F11" s="231">
        <v>218</v>
      </c>
      <c r="G11" s="241">
        <v>276</v>
      </c>
      <c r="H11" s="231">
        <v>0</v>
      </c>
      <c r="I11" s="231">
        <v>0</v>
      </c>
      <c r="J11" s="241">
        <v>0</v>
      </c>
      <c r="K11" s="231">
        <v>26</v>
      </c>
      <c r="L11" s="231">
        <v>497</v>
      </c>
      <c r="M11" s="241">
        <v>172</v>
      </c>
      <c r="N11" s="822" t="s">
        <v>82</v>
      </c>
      <c r="O11" s="231">
        <v>276</v>
      </c>
      <c r="P11" s="231">
        <v>13950</v>
      </c>
      <c r="Q11" s="241">
        <v>2002</v>
      </c>
      <c r="R11" s="231">
        <v>273</v>
      </c>
      <c r="S11" s="231">
        <v>6138</v>
      </c>
      <c r="T11" s="241">
        <v>1895</v>
      </c>
      <c r="U11" s="231">
        <v>1</v>
      </c>
      <c r="V11" s="231">
        <v>340</v>
      </c>
      <c r="W11" s="241">
        <v>8</v>
      </c>
      <c r="X11" s="231">
        <v>16</v>
      </c>
      <c r="Y11" s="231">
        <v>700</v>
      </c>
      <c r="Z11" s="277">
        <v>104</v>
      </c>
      <c r="AB11" s="825"/>
      <c r="AC11" s="825"/>
      <c r="AD11" s="825"/>
      <c r="AE11" s="825"/>
      <c r="AF11" s="825"/>
    </row>
    <row r="12" spans="1:32" s="69" customFormat="1" ht="12.75" customHeight="1">
      <c r="A12" s="731"/>
      <c r="B12" s="65">
        <v>1</v>
      </c>
      <c r="C12" s="66">
        <v>1</v>
      </c>
      <c r="D12" s="66">
        <v>1</v>
      </c>
      <c r="E12" s="67">
        <v>5.1279999999999999E-2</v>
      </c>
      <c r="F12" s="62">
        <v>9.9799999999999993E-3</v>
      </c>
      <c r="G12" s="62">
        <v>6.1929999999999999E-2</v>
      </c>
      <c r="H12" s="67" t="s">
        <v>501</v>
      </c>
      <c r="I12" s="62" t="s">
        <v>501</v>
      </c>
      <c r="J12" s="62" t="s">
        <v>501</v>
      </c>
      <c r="K12" s="67">
        <v>4.1669999999999999E-2</v>
      </c>
      <c r="L12" s="62">
        <v>2.2749999999999999E-2</v>
      </c>
      <c r="M12" s="68">
        <v>3.8589999999999999E-2</v>
      </c>
      <c r="N12" s="822"/>
      <c r="O12" s="67">
        <v>0.44230999999999998</v>
      </c>
      <c r="P12" s="62">
        <v>0.63865000000000005</v>
      </c>
      <c r="Q12" s="62">
        <v>0.44918000000000002</v>
      </c>
      <c r="R12" s="67">
        <v>0.4375</v>
      </c>
      <c r="S12" s="62">
        <v>0.28100999999999998</v>
      </c>
      <c r="T12" s="62">
        <v>0.42516999999999999</v>
      </c>
      <c r="U12" s="67">
        <v>1.6000000000000001E-3</v>
      </c>
      <c r="V12" s="62">
        <v>1.5570000000000001E-2</v>
      </c>
      <c r="W12" s="62">
        <v>1.7899999999999999E-3</v>
      </c>
      <c r="X12" s="67">
        <v>2.564E-2</v>
      </c>
      <c r="Y12" s="62">
        <v>3.2050000000000002E-2</v>
      </c>
      <c r="Z12" s="72">
        <v>2.333E-2</v>
      </c>
    </row>
    <row r="13" spans="1:32" s="30" customFormat="1" ht="12.75" customHeight="1">
      <c r="A13" s="731" t="s">
        <v>83</v>
      </c>
      <c r="B13" s="231">
        <v>177</v>
      </c>
      <c r="C13" s="231">
        <v>8906</v>
      </c>
      <c r="D13" s="241">
        <v>1627</v>
      </c>
      <c r="E13" s="231">
        <v>15</v>
      </c>
      <c r="F13" s="231">
        <v>533</v>
      </c>
      <c r="G13" s="241">
        <v>162</v>
      </c>
      <c r="H13" s="231">
        <v>0</v>
      </c>
      <c r="I13" s="231">
        <v>0</v>
      </c>
      <c r="J13" s="241">
        <v>0</v>
      </c>
      <c r="K13" s="231">
        <v>0</v>
      </c>
      <c r="L13" s="231">
        <v>0</v>
      </c>
      <c r="M13" s="241">
        <v>0</v>
      </c>
      <c r="N13" s="822" t="s">
        <v>83</v>
      </c>
      <c r="O13" s="231">
        <v>11</v>
      </c>
      <c r="P13" s="231">
        <v>4840</v>
      </c>
      <c r="Q13" s="241">
        <v>161</v>
      </c>
      <c r="R13" s="231">
        <v>150</v>
      </c>
      <c r="S13" s="231">
        <v>3443</v>
      </c>
      <c r="T13" s="241">
        <v>1287</v>
      </c>
      <c r="U13" s="231">
        <v>1</v>
      </c>
      <c r="V13" s="231">
        <v>90</v>
      </c>
      <c r="W13" s="241">
        <v>17</v>
      </c>
      <c r="X13" s="231">
        <v>0</v>
      </c>
      <c r="Y13" s="231">
        <v>0</v>
      </c>
      <c r="Z13" s="277">
        <v>0</v>
      </c>
      <c r="AB13" s="33"/>
    </row>
    <row r="14" spans="1:32" s="69" customFormat="1" ht="12.75" customHeight="1">
      <c r="A14" s="731"/>
      <c r="B14" s="65">
        <v>1</v>
      </c>
      <c r="C14" s="66">
        <v>1</v>
      </c>
      <c r="D14" s="66">
        <v>1</v>
      </c>
      <c r="E14" s="67">
        <v>8.4750000000000006E-2</v>
      </c>
      <c r="F14" s="62">
        <v>5.985E-2</v>
      </c>
      <c r="G14" s="62">
        <v>9.9570000000000006E-2</v>
      </c>
      <c r="H14" s="67" t="s">
        <v>501</v>
      </c>
      <c r="I14" s="62" t="s">
        <v>501</v>
      </c>
      <c r="J14" s="62" t="s">
        <v>501</v>
      </c>
      <c r="K14" s="67" t="s">
        <v>501</v>
      </c>
      <c r="L14" s="62" t="s">
        <v>501</v>
      </c>
      <c r="M14" s="68" t="s">
        <v>501</v>
      </c>
      <c r="N14" s="822"/>
      <c r="O14" s="67">
        <v>6.2149999999999997E-2</v>
      </c>
      <c r="P14" s="62">
        <v>0.54344999999999999</v>
      </c>
      <c r="Q14" s="62">
        <v>9.8960000000000006E-2</v>
      </c>
      <c r="R14" s="67">
        <v>0.84745999999999999</v>
      </c>
      <c r="S14" s="62">
        <v>0.38658999999999999</v>
      </c>
      <c r="T14" s="62">
        <v>0.79103000000000001</v>
      </c>
      <c r="U14" s="67">
        <v>5.6499999999999996E-3</v>
      </c>
      <c r="V14" s="62">
        <v>1.0109999999999999E-2</v>
      </c>
      <c r="W14" s="62">
        <v>1.0449999999999999E-2</v>
      </c>
      <c r="X14" s="67" t="s">
        <v>501</v>
      </c>
      <c r="Y14" s="62" t="s">
        <v>501</v>
      </c>
      <c r="Z14" s="72" t="s">
        <v>501</v>
      </c>
      <c r="AB14" s="33"/>
    </row>
    <row r="15" spans="1:32" s="30" customFormat="1" ht="12" customHeight="1">
      <c r="A15" s="731" t="s">
        <v>84</v>
      </c>
      <c r="B15" s="231">
        <v>2845</v>
      </c>
      <c r="C15" s="231">
        <v>68193</v>
      </c>
      <c r="D15" s="241">
        <v>27836</v>
      </c>
      <c r="E15" s="231">
        <v>20</v>
      </c>
      <c r="F15" s="231">
        <v>103</v>
      </c>
      <c r="G15" s="241">
        <v>346</v>
      </c>
      <c r="H15" s="231">
        <v>24</v>
      </c>
      <c r="I15" s="231">
        <v>333</v>
      </c>
      <c r="J15" s="241">
        <v>185</v>
      </c>
      <c r="K15" s="231">
        <v>0</v>
      </c>
      <c r="L15" s="231">
        <v>0</v>
      </c>
      <c r="M15" s="241">
        <v>0</v>
      </c>
      <c r="N15" s="822" t="s">
        <v>84</v>
      </c>
      <c r="O15" s="231">
        <v>2152</v>
      </c>
      <c r="P15" s="231">
        <v>49029</v>
      </c>
      <c r="Q15" s="241">
        <v>22273</v>
      </c>
      <c r="R15" s="231">
        <v>618</v>
      </c>
      <c r="S15" s="231">
        <v>9634</v>
      </c>
      <c r="T15" s="241">
        <v>4556</v>
      </c>
      <c r="U15" s="231">
        <v>0</v>
      </c>
      <c r="V15" s="231">
        <v>0</v>
      </c>
      <c r="W15" s="241">
        <v>0</v>
      </c>
      <c r="X15" s="231">
        <v>31</v>
      </c>
      <c r="Y15" s="231">
        <v>9094</v>
      </c>
      <c r="Z15" s="277">
        <v>476</v>
      </c>
      <c r="AB15" s="33"/>
    </row>
    <row r="16" spans="1:32" s="69" customFormat="1" ht="12" customHeight="1">
      <c r="A16" s="731"/>
      <c r="B16" s="65">
        <v>1</v>
      </c>
      <c r="C16" s="66">
        <v>1</v>
      </c>
      <c r="D16" s="66">
        <v>1</v>
      </c>
      <c r="E16" s="67">
        <v>7.0299999999999998E-3</v>
      </c>
      <c r="F16" s="62">
        <v>1.5100000000000001E-3</v>
      </c>
      <c r="G16" s="62">
        <v>1.243E-2</v>
      </c>
      <c r="H16" s="67">
        <v>8.4399999999999996E-3</v>
      </c>
      <c r="I16" s="62">
        <v>4.8799999999999998E-3</v>
      </c>
      <c r="J16" s="62">
        <v>6.6499999999999997E-3</v>
      </c>
      <c r="K16" s="67" t="s">
        <v>501</v>
      </c>
      <c r="L16" s="62" t="s">
        <v>501</v>
      </c>
      <c r="M16" s="68" t="s">
        <v>501</v>
      </c>
      <c r="N16" s="822"/>
      <c r="O16" s="67">
        <v>0.75641000000000003</v>
      </c>
      <c r="P16" s="62">
        <v>0.71897</v>
      </c>
      <c r="Q16" s="62">
        <v>0.80015000000000003</v>
      </c>
      <c r="R16" s="67">
        <v>0.21722</v>
      </c>
      <c r="S16" s="62">
        <v>0.14127999999999999</v>
      </c>
      <c r="T16" s="62">
        <v>0.16367000000000001</v>
      </c>
      <c r="U16" s="67" t="s">
        <v>501</v>
      </c>
      <c r="V16" s="62" t="s">
        <v>501</v>
      </c>
      <c r="W16" s="62" t="s">
        <v>501</v>
      </c>
      <c r="X16" s="67">
        <v>1.09E-2</v>
      </c>
      <c r="Y16" s="62">
        <v>0.13336000000000001</v>
      </c>
      <c r="Z16" s="72">
        <v>1.7100000000000001E-2</v>
      </c>
      <c r="AB16" s="33"/>
    </row>
    <row r="17" spans="1:26" s="30" customFormat="1" ht="12.75" customHeight="1">
      <c r="A17" s="731" t="s">
        <v>85</v>
      </c>
      <c r="B17" s="231">
        <v>4576</v>
      </c>
      <c r="C17" s="231">
        <v>173629</v>
      </c>
      <c r="D17" s="241">
        <v>37415</v>
      </c>
      <c r="E17" s="231">
        <v>306</v>
      </c>
      <c r="F17" s="231">
        <v>4924</v>
      </c>
      <c r="G17" s="241">
        <v>3034</v>
      </c>
      <c r="H17" s="231">
        <v>22</v>
      </c>
      <c r="I17" s="231">
        <v>482</v>
      </c>
      <c r="J17" s="241">
        <v>168</v>
      </c>
      <c r="K17" s="231">
        <v>102</v>
      </c>
      <c r="L17" s="231">
        <v>2842</v>
      </c>
      <c r="M17" s="241">
        <v>937</v>
      </c>
      <c r="N17" s="822" t="s">
        <v>85</v>
      </c>
      <c r="O17" s="231">
        <v>2666</v>
      </c>
      <c r="P17" s="231">
        <v>119078</v>
      </c>
      <c r="Q17" s="241">
        <v>22339</v>
      </c>
      <c r="R17" s="231">
        <v>1401</v>
      </c>
      <c r="S17" s="231">
        <v>28834</v>
      </c>
      <c r="T17" s="241">
        <v>9987</v>
      </c>
      <c r="U17" s="231">
        <v>6</v>
      </c>
      <c r="V17" s="231">
        <v>734</v>
      </c>
      <c r="W17" s="241">
        <v>73</v>
      </c>
      <c r="X17" s="231">
        <v>73</v>
      </c>
      <c r="Y17" s="231">
        <v>16735</v>
      </c>
      <c r="Z17" s="277">
        <v>877</v>
      </c>
    </row>
    <row r="18" spans="1:26" s="69" customFormat="1" ht="12.75" customHeight="1">
      <c r="A18" s="731"/>
      <c r="B18" s="65">
        <v>1</v>
      </c>
      <c r="C18" s="66">
        <v>1</v>
      </c>
      <c r="D18" s="66">
        <v>1</v>
      </c>
      <c r="E18" s="67">
        <v>6.6869999999999999E-2</v>
      </c>
      <c r="F18" s="62">
        <v>2.836E-2</v>
      </c>
      <c r="G18" s="62">
        <v>8.1089999999999995E-2</v>
      </c>
      <c r="H18" s="67">
        <v>4.81E-3</v>
      </c>
      <c r="I18" s="62">
        <v>2.7799999999999999E-3</v>
      </c>
      <c r="J18" s="62">
        <v>4.4900000000000001E-3</v>
      </c>
      <c r="K18" s="67">
        <v>2.2290000000000001E-2</v>
      </c>
      <c r="L18" s="62">
        <v>1.6369999999999999E-2</v>
      </c>
      <c r="M18" s="68">
        <v>2.504E-2</v>
      </c>
      <c r="N18" s="822"/>
      <c r="O18" s="67">
        <v>0.58260000000000001</v>
      </c>
      <c r="P18" s="62">
        <v>0.68581999999999999</v>
      </c>
      <c r="Q18" s="62">
        <v>0.59706000000000004</v>
      </c>
      <c r="R18" s="67">
        <v>0.30615999999999999</v>
      </c>
      <c r="S18" s="62">
        <v>0.16607</v>
      </c>
      <c r="T18" s="62">
        <v>0.26693</v>
      </c>
      <c r="U18" s="67">
        <v>1.31E-3</v>
      </c>
      <c r="V18" s="62">
        <v>4.2300000000000003E-3</v>
      </c>
      <c r="W18" s="62">
        <v>1.9499999999999999E-3</v>
      </c>
      <c r="X18" s="67">
        <v>1.5949999999999999E-2</v>
      </c>
      <c r="Y18" s="62">
        <v>9.6379999999999993E-2</v>
      </c>
      <c r="Z18" s="72">
        <v>2.3439999999999999E-2</v>
      </c>
    </row>
    <row r="19" spans="1:26" s="30" customFormat="1" ht="12.75" customHeight="1">
      <c r="A19" s="731" t="s">
        <v>86</v>
      </c>
      <c r="B19" s="231">
        <v>142</v>
      </c>
      <c r="C19" s="231">
        <v>2507</v>
      </c>
      <c r="D19" s="241">
        <v>1272</v>
      </c>
      <c r="E19" s="231">
        <v>41</v>
      </c>
      <c r="F19" s="231">
        <v>363</v>
      </c>
      <c r="G19" s="241">
        <v>493</v>
      </c>
      <c r="H19" s="231">
        <v>2</v>
      </c>
      <c r="I19" s="231">
        <v>12</v>
      </c>
      <c r="J19" s="241">
        <v>16</v>
      </c>
      <c r="K19" s="231">
        <v>0</v>
      </c>
      <c r="L19" s="231">
        <v>0</v>
      </c>
      <c r="M19" s="241">
        <v>0</v>
      </c>
      <c r="N19" s="822" t="s">
        <v>86</v>
      </c>
      <c r="O19" s="231">
        <v>30</v>
      </c>
      <c r="P19" s="231">
        <v>645</v>
      </c>
      <c r="Q19" s="241">
        <v>250</v>
      </c>
      <c r="R19" s="231">
        <v>69</v>
      </c>
      <c r="S19" s="231">
        <v>1487</v>
      </c>
      <c r="T19" s="241">
        <v>513</v>
      </c>
      <c r="U19" s="231">
        <v>0</v>
      </c>
      <c r="V19" s="231">
        <v>0</v>
      </c>
      <c r="W19" s="241">
        <v>0</v>
      </c>
      <c r="X19" s="231">
        <v>0</v>
      </c>
      <c r="Y19" s="231">
        <v>0</v>
      </c>
      <c r="Z19" s="277">
        <v>0</v>
      </c>
    </row>
    <row r="20" spans="1:26" s="69" customFormat="1" ht="12.75" customHeight="1">
      <c r="A20" s="731"/>
      <c r="B20" s="65">
        <v>1</v>
      </c>
      <c r="C20" s="66">
        <v>1</v>
      </c>
      <c r="D20" s="66">
        <v>1</v>
      </c>
      <c r="E20" s="67">
        <v>0.28872999999999999</v>
      </c>
      <c r="F20" s="62">
        <v>0.14479</v>
      </c>
      <c r="G20" s="62">
        <v>0.38757999999999998</v>
      </c>
      <c r="H20" s="67">
        <v>1.4080000000000001E-2</v>
      </c>
      <c r="I20" s="62">
        <v>4.79E-3</v>
      </c>
      <c r="J20" s="62">
        <v>1.2579999999999999E-2</v>
      </c>
      <c r="K20" s="67" t="s">
        <v>501</v>
      </c>
      <c r="L20" s="62" t="s">
        <v>501</v>
      </c>
      <c r="M20" s="68" t="s">
        <v>501</v>
      </c>
      <c r="N20" s="822"/>
      <c r="O20" s="67">
        <v>0.21127000000000001</v>
      </c>
      <c r="P20" s="62">
        <v>0.25728000000000001</v>
      </c>
      <c r="Q20" s="62">
        <v>0.19653999999999999</v>
      </c>
      <c r="R20" s="67">
        <v>0.48592000000000002</v>
      </c>
      <c r="S20" s="62">
        <v>0.59314</v>
      </c>
      <c r="T20" s="62">
        <v>0.40329999999999999</v>
      </c>
      <c r="U20" s="67" t="s">
        <v>501</v>
      </c>
      <c r="V20" s="62" t="s">
        <v>501</v>
      </c>
      <c r="W20" s="62" t="s">
        <v>501</v>
      </c>
      <c r="X20" s="67" t="s">
        <v>501</v>
      </c>
      <c r="Y20" s="62" t="s">
        <v>501</v>
      </c>
      <c r="Z20" s="72" t="s">
        <v>501</v>
      </c>
    </row>
    <row r="21" spans="1:26" s="30" customFormat="1" ht="12.75" customHeight="1">
      <c r="A21" s="731" t="s">
        <v>87</v>
      </c>
      <c r="B21" s="231">
        <v>2311</v>
      </c>
      <c r="C21" s="231">
        <v>205805</v>
      </c>
      <c r="D21" s="241">
        <v>22887</v>
      </c>
      <c r="E21" s="231">
        <v>505</v>
      </c>
      <c r="F21" s="231">
        <v>17613</v>
      </c>
      <c r="G21" s="241">
        <v>5734</v>
      </c>
      <c r="H21" s="231">
        <v>16</v>
      </c>
      <c r="I21" s="231">
        <v>484</v>
      </c>
      <c r="J21" s="241">
        <v>124</v>
      </c>
      <c r="K21" s="231">
        <v>155</v>
      </c>
      <c r="L21" s="231">
        <v>9065</v>
      </c>
      <c r="M21" s="241">
        <v>1618</v>
      </c>
      <c r="N21" s="822" t="s">
        <v>87</v>
      </c>
      <c r="O21" s="231">
        <v>519</v>
      </c>
      <c r="P21" s="231">
        <v>70718</v>
      </c>
      <c r="Q21" s="241">
        <v>5452</v>
      </c>
      <c r="R21" s="231">
        <v>1060</v>
      </c>
      <c r="S21" s="231">
        <v>81598</v>
      </c>
      <c r="T21" s="241">
        <v>9354</v>
      </c>
      <c r="U21" s="231">
        <v>18</v>
      </c>
      <c r="V21" s="231">
        <v>3323</v>
      </c>
      <c r="W21" s="241">
        <v>226</v>
      </c>
      <c r="X21" s="231">
        <v>38</v>
      </c>
      <c r="Y21" s="231">
        <v>23004</v>
      </c>
      <c r="Z21" s="277">
        <v>379</v>
      </c>
    </row>
    <row r="22" spans="1:26" s="69" customFormat="1" ht="12.75" customHeight="1">
      <c r="A22" s="731"/>
      <c r="B22" s="65">
        <v>1</v>
      </c>
      <c r="C22" s="66">
        <v>1</v>
      </c>
      <c r="D22" s="66">
        <v>1</v>
      </c>
      <c r="E22" s="67">
        <v>0.21851999999999999</v>
      </c>
      <c r="F22" s="62">
        <v>8.5580000000000003E-2</v>
      </c>
      <c r="G22" s="62">
        <v>0.25053999999999998</v>
      </c>
      <c r="H22" s="67">
        <v>6.9199999999999999E-3</v>
      </c>
      <c r="I22" s="62">
        <v>2.3500000000000001E-3</v>
      </c>
      <c r="J22" s="62">
        <v>5.4200000000000003E-3</v>
      </c>
      <c r="K22" s="67">
        <v>6.7070000000000005E-2</v>
      </c>
      <c r="L22" s="62">
        <v>4.4049999999999999E-2</v>
      </c>
      <c r="M22" s="68">
        <v>7.0699999999999999E-2</v>
      </c>
      <c r="N22" s="822"/>
      <c r="O22" s="67">
        <v>0.22458</v>
      </c>
      <c r="P22" s="62">
        <v>0.34361999999999998</v>
      </c>
      <c r="Q22" s="62">
        <v>0.23821000000000001</v>
      </c>
      <c r="R22" s="67">
        <v>0.45867999999999998</v>
      </c>
      <c r="S22" s="62">
        <v>0.39648</v>
      </c>
      <c r="T22" s="62">
        <v>0.40870000000000001</v>
      </c>
      <c r="U22" s="67">
        <v>7.79E-3</v>
      </c>
      <c r="V22" s="62">
        <v>1.6150000000000001E-2</v>
      </c>
      <c r="W22" s="62">
        <v>9.8700000000000003E-3</v>
      </c>
      <c r="X22" s="67">
        <v>1.644E-2</v>
      </c>
      <c r="Y22" s="62">
        <v>0.11178</v>
      </c>
      <c r="Z22" s="72">
        <v>1.6559999999999998E-2</v>
      </c>
    </row>
    <row r="23" spans="1:26" s="30" customFormat="1" ht="12.75" customHeight="1">
      <c r="A23" s="731" t="s">
        <v>88</v>
      </c>
      <c r="B23" s="231">
        <v>5046</v>
      </c>
      <c r="C23" s="231">
        <v>214981</v>
      </c>
      <c r="D23" s="241">
        <v>41405</v>
      </c>
      <c r="E23" s="231">
        <v>137</v>
      </c>
      <c r="F23" s="231">
        <v>2611</v>
      </c>
      <c r="G23" s="241">
        <v>1591</v>
      </c>
      <c r="H23" s="231">
        <v>48</v>
      </c>
      <c r="I23" s="231">
        <v>951</v>
      </c>
      <c r="J23" s="241">
        <v>342</v>
      </c>
      <c r="K23" s="231">
        <v>131</v>
      </c>
      <c r="L23" s="231">
        <v>2179</v>
      </c>
      <c r="M23" s="241">
        <v>1268</v>
      </c>
      <c r="N23" s="822" t="s">
        <v>88</v>
      </c>
      <c r="O23" s="231">
        <v>2461</v>
      </c>
      <c r="P23" s="231">
        <v>130586</v>
      </c>
      <c r="Q23" s="241">
        <v>22273</v>
      </c>
      <c r="R23" s="231">
        <v>2117</v>
      </c>
      <c r="S23" s="231">
        <v>62006</v>
      </c>
      <c r="T23" s="241">
        <v>14388</v>
      </c>
      <c r="U23" s="231">
        <v>97</v>
      </c>
      <c r="V23" s="231">
        <v>12626</v>
      </c>
      <c r="W23" s="241">
        <v>1033</v>
      </c>
      <c r="X23" s="231">
        <v>55</v>
      </c>
      <c r="Y23" s="231">
        <v>4022</v>
      </c>
      <c r="Z23" s="277">
        <v>510</v>
      </c>
    </row>
    <row r="24" spans="1:26" s="69" customFormat="1" ht="12.75" customHeight="1">
      <c r="A24" s="731"/>
      <c r="B24" s="65">
        <v>1</v>
      </c>
      <c r="C24" s="66">
        <v>1</v>
      </c>
      <c r="D24" s="66">
        <v>1</v>
      </c>
      <c r="E24" s="67">
        <v>2.7150000000000001E-2</v>
      </c>
      <c r="F24" s="62">
        <v>1.2149999999999999E-2</v>
      </c>
      <c r="G24" s="62">
        <v>3.8429999999999999E-2</v>
      </c>
      <c r="H24" s="67">
        <v>9.5099999999999994E-3</v>
      </c>
      <c r="I24" s="62">
        <v>4.4200000000000003E-3</v>
      </c>
      <c r="J24" s="62">
        <v>8.26E-3</v>
      </c>
      <c r="K24" s="67">
        <v>2.596E-2</v>
      </c>
      <c r="L24" s="62">
        <v>1.014E-2</v>
      </c>
      <c r="M24" s="68">
        <v>3.0620000000000001E-2</v>
      </c>
      <c r="N24" s="822"/>
      <c r="O24" s="67">
        <v>0.48770999999999998</v>
      </c>
      <c r="P24" s="62">
        <v>0.60743000000000003</v>
      </c>
      <c r="Q24" s="62">
        <v>0.53793000000000002</v>
      </c>
      <c r="R24" s="67">
        <v>0.41954000000000002</v>
      </c>
      <c r="S24" s="62">
        <v>0.28843000000000002</v>
      </c>
      <c r="T24" s="62">
        <v>0.34749000000000002</v>
      </c>
      <c r="U24" s="67">
        <v>1.9220000000000001E-2</v>
      </c>
      <c r="V24" s="62">
        <v>5.8729999999999997E-2</v>
      </c>
      <c r="W24" s="62">
        <v>2.495E-2</v>
      </c>
      <c r="X24" s="67">
        <v>1.09E-2</v>
      </c>
      <c r="Y24" s="62">
        <v>1.8710000000000001E-2</v>
      </c>
      <c r="Z24" s="72">
        <v>1.2319999999999999E-2</v>
      </c>
    </row>
    <row r="25" spans="1:26" s="30" customFormat="1" ht="12.75" customHeight="1">
      <c r="A25" s="731" t="s">
        <v>89</v>
      </c>
      <c r="B25" s="231">
        <v>994</v>
      </c>
      <c r="C25" s="231">
        <v>52738</v>
      </c>
      <c r="D25" s="241">
        <v>8654</v>
      </c>
      <c r="E25" s="231">
        <v>40</v>
      </c>
      <c r="F25" s="231">
        <v>1403</v>
      </c>
      <c r="G25" s="241">
        <v>420</v>
      </c>
      <c r="H25" s="231">
        <v>5</v>
      </c>
      <c r="I25" s="231">
        <v>117</v>
      </c>
      <c r="J25" s="241">
        <v>45</v>
      </c>
      <c r="K25" s="231">
        <v>7</v>
      </c>
      <c r="L25" s="231">
        <v>465</v>
      </c>
      <c r="M25" s="241">
        <v>32</v>
      </c>
      <c r="N25" s="822" t="s">
        <v>89</v>
      </c>
      <c r="O25" s="231">
        <v>373</v>
      </c>
      <c r="P25" s="231">
        <v>33133</v>
      </c>
      <c r="Q25" s="241">
        <v>3615</v>
      </c>
      <c r="R25" s="231">
        <v>545</v>
      </c>
      <c r="S25" s="231">
        <v>13623</v>
      </c>
      <c r="T25" s="241">
        <v>4311</v>
      </c>
      <c r="U25" s="231">
        <v>9</v>
      </c>
      <c r="V25" s="231">
        <v>3566</v>
      </c>
      <c r="W25" s="241">
        <v>119</v>
      </c>
      <c r="X25" s="231">
        <v>15</v>
      </c>
      <c r="Y25" s="231">
        <v>431</v>
      </c>
      <c r="Z25" s="277">
        <v>112</v>
      </c>
    </row>
    <row r="26" spans="1:26" s="69" customFormat="1" ht="12.75" customHeight="1">
      <c r="A26" s="731"/>
      <c r="B26" s="65">
        <v>1</v>
      </c>
      <c r="C26" s="66">
        <v>1</v>
      </c>
      <c r="D26" s="66">
        <v>1</v>
      </c>
      <c r="E26" s="67">
        <v>4.0239999999999998E-2</v>
      </c>
      <c r="F26" s="62">
        <v>2.6599999999999999E-2</v>
      </c>
      <c r="G26" s="62">
        <v>4.8529999999999997E-2</v>
      </c>
      <c r="H26" s="67">
        <v>5.0299999999999997E-3</v>
      </c>
      <c r="I26" s="62">
        <v>2.2200000000000002E-3</v>
      </c>
      <c r="J26" s="62">
        <v>5.1999999999999998E-3</v>
      </c>
      <c r="K26" s="67">
        <v>7.0400000000000003E-3</v>
      </c>
      <c r="L26" s="62">
        <v>8.8199999999999997E-3</v>
      </c>
      <c r="M26" s="68">
        <v>3.7000000000000002E-3</v>
      </c>
      <c r="N26" s="822"/>
      <c r="O26" s="67">
        <v>0.37524999999999997</v>
      </c>
      <c r="P26" s="62">
        <v>0.62826000000000004</v>
      </c>
      <c r="Q26" s="62">
        <v>0.41772999999999999</v>
      </c>
      <c r="R26" s="67">
        <v>0.54829000000000006</v>
      </c>
      <c r="S26" s="62">
        <v>0.25830999999999998</v>
      </c>
      <c r="T26" s="62">
        <v>0.49814999999999998</v>
      </c>
      <c r="U26" s="67">
        <v>9.0500000000000008E-3</v>
      </c>
      <c r="V26" s="62">
        <v>6.762E-2</v>
      </c>
      <c r="W26" s="62">
        <v>1.375E-2</v>
      </c>
      <c r="X26" s="67">
        <v>1.5089999999999999E-2</v>
      </c>
      <c r="Y26" s="62">
        <v>8.1700000000000002E-3</v>
      </c>
      <c r="Z26" s="72">
        <v>1.294E-2</v>
      </c>
    </row>
    <row r="27" spans="1:26" s="30" customFormat="1" ht="12.75" customHeight="1">
      <c r="A27" s="731" t="s">
        <v>90</v>
      </c>
      <c r="B27" s="231">
        <v>349</v>
      </c>
      <c r="C27" s="231">
        <v>14102</v>
      </c>
      <c r="D27" s="241">
        <v>2569</v>
      </c>
      <c r="E27" s="231">
        <v>0</v>
      </c>
      <c r="F27" s="231">
        <v>0</v>
      </c>
      <c r="G27" s="241">
        <v>0</v>
      </c>
      <c r="H27" s="231">
        <v>3</v>
      </c>
      <c r="I27" s="231">
        <v>20</v>
      </c>
      <c r="J27" s="241">
        <v>8</v>
      </c>
      <c r="K27" s="231">
        <v>0</v>
      </c>
      <c r="L27" s="231">
        <v>0</v>
      </c>
      <c r="M27" s="241">
        <v>0</v>
      </c>
      <c r="N27" s="822" t="s">
        <v>90</v>
      </c>
      <c r="O27" s="231">
        <v>243</v>
      </c>
      <c r="P27" s="231">
        <v>11938</v>
      </c>
      <c r="Q27" s="241">
        <v>1873</v>
      </c>
      <c r="R27" s="231">
        <v>89</v>
      </c>
      <c r="S27" s="231">
        <v>1801</v>
      </c>
      <c r="T27" s="241">
        <v>448</v>
      </c>
      <c r="U27" s="231">
        <v>5</v>
      </c>
      <c r="V27" s="231">
        <v>246</v>
      </c>
      <c r="W27" s="241">
        <v>200</v>
      </c>
      <c r="X27" s="231">
        <v>9</v>
      </c>
      <c r="Y27" s="231">
        <v>97</v>
      </c>
      <c r="Z27" s="277">
        <v>40</v>
      </c>
    </row>
    <row r="28" spans="1:26" s="69" customFormat="1" ht="12.75" customHeight="1">
      <c r="A28" s="731"/>
      <c r="B28" s="65">
        <v>1</v>
      </c>
      <c r="C28" s="66">
        <v>1</v>
      </c>
      <c r="D28" s="66">
        <v>1</v>
      </c>
      <c r="E28" s="67" t="s">
        <v>501</v>
      </c>
      <c r="F28" s="62" t="s">
        <v>501</v>
      </c>
      <c r="G28" s="62" t="s">
        <v>501</v>
      </c>
      <c r="H28" s="67">
        <v>8.6E-3</v>
      </c>
      <c r="I28" s="62">
        <v>1.42E-3</v>
      </c>
      <c r="J28" s="62">
        <v>3.1099999999999999E-3</v>
      </c>
      <c r="K28" s="67" t="s">
        <v>501</v>
      </c>
      <c r="L28" s="62" t="s">
        <v>501</v>
      </c>
      <c r="M28" s="68" t="s">
        <v>501</v>
      </c>
      <c r="N28" s="822"/>
      <c r="O28" s="67">
        <v>0.69628000000000001</v>
      </c>
      <c r="P28" s="62">
        <v>0.84655000000000002</v>
      </c>
      <c r="Q28" s="62">
        <v>0.72907999999999995</v>
      </c>
      <c r="R28" s="67">
        <v>0.25501000000000001</v>
      </c>
      <c r="S28" s="62">
        <v>0.12770999999999999</v>
      </c>
      <c r="T28" s="62">
        <v>0.17438999999999999</v>
      </c>
      <c r="U28" s="67">
        <v>1.4330000000000001E-2</v>
      </c>
      <c r="V28" s="62">
        <v>1.7440000000000001E-2</v>
      </c>
      <c r="W28" s="62">
        <v>7.7850000000000003E-2</v>
      </c>
      <c r="X28" s="67">
        <v>2.579E-2</v>
      </c>
      <c r="Y28" s="62">
        <v>6.8799999999999998E-3</v>
      </c>
      <c r="Z28" s="72">
        <v>1.5570000000000001E-2</v>
      </c>
    </row>
    <row r="29" spans="1:26" s="30" customFormat="1" ht="12.75" customHeight="1">
      <c r="A29" s="731" t="s">
        <v>91</v>
      </c>
      <c r="B29" s="231">
        <v>508</v>
      </c>
      <c r="C29" s="231">
        <v>22354</v>
      </c>
      <c r="D29" s="241">
        <v>4041</v>
      </c>
      <c r="E29" s="231">
        <v>31</v>
      </c>
      <c r="F29" s="231">
        <v>292</v>
      </c>
      <c r="G29" s="241">
        <v>314</v>
      </c>
      <c r="H29" s="231">
        <v>8</v>
      </c>
      <c r="I29" s="231">
        <v>241</v>
      </c>
      <c r="J29" s="241">
        <v>44</v>
      </c>
      <c r="K29" s="231">
        <v>7</v>
      </c>
      <c r="L29" s="231">
        <v>48</v>
      </c>
      <c r="M29" s="241">
        <v>60</v>
      </c>
      <c r="N29" s="822" t="s">
        <v>91</v>
      </c>
      <c r="O29" s="231">
        <v>183</v>
      </c>
      <c r="P29" s="231">
        <v>15360</v>
      </c>
      <c r="Q29" s="241">
        <v>1832</v>
      </c>
      <c r="R29" s="231">
        <v>270</v>
      </c>
      <c r="S29" s="231">
        <v>6290</v>
      </c>
      <c r="T29" s="241">
        <v>1725</v>
      </c>
      <c r="U29" s="231">
        <v>0</v>
      </c>
      <c r="V29" s="231">
        <v>0</v>
      </c>
      <c r="W29" s="241">
        <v>0</v>
      </c>
      <c r="X29" s="231">
        <v>9</v>
      </c>
      <c r="Y29" s="231">
        <v>123</v>
      </c>
      <c r="Z29" s="277">
        <v>66</v>
      </c>
    </row>
    <row r="30" spans="1:26" s="69" customFormat="1" ht="12.75" customHeight="1">
      <c r="A30" s="731"/>
      <c r="B30" s="65">
        <v>1</v>
      </c>
      <c r="C30" s="66">
        <v>1</v>
      </c>
      <c r="D30" s="66">
        <v>1</v>
      </c>
      <c r="E30" s="67">
        <v>6.1019999999999998E-2</v>
      </c>
      <c r="F30" s="62">
        <v>1.306E-2</v>
      </c>
      <c r="G30" s="62">
        <v>7.7700000000000005E-2</v>
      </c>
      <c r="H30" s="67">
        <v>1.575E-2</v>
      </c>
      <c r="I30" s="62">
        <v>1.078E-2</v>
      </c>
      <c r="J30" s="62">
        <v>1.089E-2</v>
      </c>
      <c r="K30" s="67">
        <v>1.3780000000000001E-2</v>
      </c>
      <c r="L30" s="62">
        <v>2.15E-3</v>
      </c>
      <c r="M30" s="68">
        <v>1.485E-2</v>
      </c>
      <c r="N30" s="822"/>
      <c r="O30" s="67">
        <v>0.36024</v>
      </c>
      <c r="P30" s="62">
        <v>0.68713000000000002</v>
      </c>
      <c r="Q30" s="62">
        <v>0.45334999999999998</v>
      </c>
      <c r="R30" s="67">
        <v>0.53149999999999997</v>
      </c>
      <c r="S30" s="62">
        <v>0.28138000000000002</v>
      </c>
      <c r="T30" s="62">
        <v>0.42687000000000003</v>
      </c>
      <c r="U30" s="67" t="s">
        <v>501</v>
      </c>
      <c r="V30" s="62" t="s">
        <v>501</v>
      </c>
      <c r="W30" s="62" t="s">
        <v>501</v>
      </c>
      <c r="X30" s="67">
        <v>1.772E-2</v>
      </c>
      <c r="Y30" s="62">
        <v>5.4999999999999997E-3</v>
      </c>
      <c r="Z30" s="72">
        <v>1.6330000000000001E-2</v>
      </c>
    </row>
    <row r="31" spans="1:26" s="30" customFormat="1" ht="12.75" customHeight="1">
      <c r="A31" s="731" t="s">
        <v>92</v>
      </c>
      <c r="B31" s="231">
        <v>165</v>
      </c>
      <c r="C31" s="231">
        <v>10622</v>
      </c>
      <c r="D31" s="241">
        <v>1420</v>
      </c>
      <c r="E31" s="231">
        <v>33</v>
      </c>
      <c r="F31" s="231">
        <v>532</v>
      </c>
      <c r="G31" s="241">
        <v>322</v>
      </c>
      <c r="H31" s="231">
        <v>0</v>
      </c>
      <c r="I31" s="231">
        <v>0</v>
      </c>
      <c r="J31" s="241">
        <v>0</v>
      </c>
      <c r="K31" s="231">
        <v>5</v>
      </c>
      <c r="L31" s="231">
        <v>113</v>
      </c>
      <c r="M31" s="241">
        <v>32</v>
      </c>
      <c r="N31" s="822" t="s">
        <v>92</v>
      </c>
      <c r="O31" s="231">
        <v>31</v>
      </c>
      <c r="P31" s="231">
        <v>6157</v>
      </c>
      <c r="Q31" s="241">
        <v>358</v>
      </c>
      <c r="R31" s="231">
        <v>85</v>
      </c>
      <c r="S31" s="231">
        <v>2043</v>
      </c>
      <c r="T31" s="241">
        <v>570</v>
      </c>
      <c r="U31" s="231">
        <v>0</v>
      </c>
      <c r="V31" s="231">
        <v>0</v>
      </c>
      <c r="W31" s="241">
        <v>0</v>
      </c>
      <c r="X31" s="231">
        <v>11</v>
      </c>
      <c r="Y31" s="231">
        <v>1777</v>
      </c>
      <c r="Z31" s="277">
        <v>138</v>
      </c>
    </row>
    <row r="32" spans="1:26" s="69" customFormat="1" ht="12.75" customHeight="1">
      <c r="A32" s="731"/>
      <c r="B32" s="65">
        <v>1</v>
      </c>
      <c r="C32" s="66">
        <v>1</v>
      </c>
      <c r="D32" s="66">
        <v>1</v>
      </c>
      <c r="E32" s="67">
        <v>0.2</v>
      </c>
      <c r="F32" s="62">
        <v>5.008E-2</v>
      </c>
      <c r="G32" s="62">
        <v>0.22675999999999999</v>
      </c>
      <c r="H32" s="67" t="s">
        <v>501</v>
      </c>
      <c r="I32" s="62" t="s">
        <v>501</v>
      </c>
      <c r="J32" s="62" t="s">
        <v>501</v>
      </c>
      <c r="K32" s="67">
        <v>3.0300000000000001E-2</v>
      </c>
      <c r="L32" s="62">
        <v>1.064E-2</v>
      </c>
      <c r="M32" s="68">
        <v>2.2540000000000001E-2</v>
      </c>
      <c r="N32" s="822"/>
      <c r="O32" s="67">
        <v>0.18787999999999999</v>
      </c>
      <c r="P32" s="62">
        <v>0.57965</v>
      </c>
      <c r="Q32" s="62">
        <v>0.25211</v>
      </c>
      <c r="R32" s="67">
        <v>0.51515</v>
      </c>
      <c r="S32" s="62">
        <v>0.19234000000000001</v>
      </c>
      <c r="T32" s="62">
        <v>0.40140999999999999</v>
      </c>
      <c r="U32" s="67" t="s">
        <v>501</v>
      </c>
      <c r="V32" s="62" t="s">
        <v>501</v>
      </c>
      <c r="W32" s="62" t="s">
        <v>501</v>
      </c>
      <c r="X32" s="67">
        <v>6.6669999999999993E-2</v>
      </c>
      <c r="Y32" s="62">
        <v>0.16728999999999999</v>
      </c>
      <c r="Z32" s="72">
        <v>9.7180000000000002E-2</v>
      </c>
    </row>
    <row r="33" spans="1:26" s="30" customFormat="1" ht="12.75" customHeight="1">
      <c r="A33" s="731" t="s">
        <v>93</v>
      </c>
      <c r="B33" s="231">
        <v>1204</v>
      </c>
      <c r="C33" s="231">
        <v>73081</v>
      </c>
      <c r="D33" s="241">
        <v>10357</v>
      </c>
      <c r="E33" s="231">
        <v>37</v>
      </c>
      <c r="F33" s="231">
        <v>1402</v>
      </c>
      <c r="G33" s="241">
        <v>307</v>
      </c>
      <c r="H33" s="231">
        <v>19</v>
      </c>
      <c r="I33" s="231">
        <v>612</v>
      </c>
      <c r="J33" s="241">
        <v>161</v>
      </c>
      <c r="K33" s="231">
        <v>48</v>
      </c>
      <c r="L33" s="231">
        <v>1581</v>
      </c>
      <c r="M33" s="241">
        <v>452</v>
      </c>
      <c r="N33" s="822" t="s">
        <v>93</v>
      </c>
      <c r="O33" s="231">
        <v>776</v>
      </c>
      <c r="P33" s="231">
        <v>57215</v>
      </c>
      <c r="Q33" s="241">
        <v>7063</v>
      </c>
      <c r="R33" s="231">
        <v>323</v>
      </c>
      <c r="S33" s="231">
        <v>12241</v>
      </c>
      <c r="T33" s="241">
        <v>2368</v>
      </c>
      <c r="U33" s="231">
        <v>0</v>
      </c>
      <c r="V33" s="231">
        <v>0</v>
      </c>
      <c r="W33" s="241">
        <v>0</v>
      </c>
      <c r="X33" s="231">
        <v>1</v>
      </c>
      <c r="Y33" s="231">
        <v>30</v>
      </c>
      <c r="Z33" s="277">
        <v>6</v>
      </c>
    </row>
    <row r="34" spans="1:26" s="69" customFormat="1" ht="12.75" customHeight="1">
      <c r="A34" s="731"/>
      <c r="B34" s="65">
        <v>1</v>
      </c>
      <c r="C34" s="66">
        <v>1</v>
      </c>
      <c r="D34" s="66">
        <v>1</v>
      </c>
      <c r="E34" s="67">
        <v>3.073E-2</v>
      </c>
      <c r="F34" s="62">
        <v>1.9179999999999999E-2</v>
      </c>
      <c r="G34" s="62">
        <v>2.964E-2</v>
      </c>
      <c r="H34" s="67">
        <v>1.5779999999999999E-2</v>
      </c>
      <c r="I34" s="62">
        <v>8.3700000000000007E-3</v>
      </c>
      <c r="J34" s="62">
        <v>1.555E-2</v>
      </c>
      <c r="K34" s="67">
        <v>3.9870000000000003E-2</v>
      </c>
      <c r="L34" s="62">
        <v>2.163E-2</v>
      </c>
      <c r="M34" s="68">
        <v>4.3639999999999998E-2</v>
      </c>
      <c r="N34" s="822"/>
      <c r="O34" s="65">
        <v>0.64451999999999998</v>
      </c>
      <c r="P34" s="62">
        <v>0.78290000000000004</v>
      </c>
      <c r="Q34" s="62">
        <v>0.68194999999999995</v>
      </c>
      <c r="R34" s="67">
        <v>0.26827000000000001</v>
      </c>
      <c r="S34" s="62">
        <v>0.16750000000000001</v>
      </c>
      <c r="T34" s="62">
        <v>0.22864000000000001</v>
      </c>
      <c r="U34" s="67" t="s">
        <v>501</v>
      </c>
      <c r="V34" s="62" t="s">
        <v>501</v>
      </c>
      <c r="W34" s="62" t="s">
        <v>501</v>
      </c>
      <c r="X34" s="67">
        <v>8.3000000000000001E-4</v>
      </c>
      <c r="Y34" s="62">
        <v>4.0999999999999999E-4</v>
      </c>
      <c r="Z34" s="72">
        <v>5.8E-4</v>
      </c>
    </row>
    <row r="35" spans="1:26" s="30" customFormat="1" ht="12.75" customHeight="1">
      <c r="A35" s="732" t="s">
        <v>94</v>
      </c>
      <c r="B35" s="231">
        <v>461</v>
      </c>
      <c r="C35" s="231">
        <v>29118</v>
      </c>
      <c r="D35" s="241">
        <v>3604</v>
      </c>
      <c r="E35" s="231">
        <v>20</v>
      </c>
      <c r="F35" s="231">
        <v>126</v>
      </c>
      <c r="G35" s="241">
        <v>153</v>
      </c>
      <c r="H35" s="231">
        <v>8</v>
      </c>
      <c r="I35" s="231">
        <v>135</v>
      </c>
      <c r="J35" s="241">
        <v>51</v>
      </c>
      <c r="K35" s="231">
        <v>3</v>
      </c>
      <c r="L35" s="231">
        <v>25</v>
      </c>
      <c r="M35" s="241">
        <v>23</v>
      </c>
      <c r="N35" s="818" t="s">
        <v>94</v>
      </c>
      <c r="O35" s="231">
        <v>241</v>
      </c>
      <c r="P35" s="231">
        <v>23334</v>
      </c>
      <c r="Q35" s="241">
        <v>2062</v>
      </c>
      <c r="R35" s="231">
        <v>167</v>
      </c>
      <c r="S35" s="231">
        <v>2708</v>
      </c>
      <c r="T35" s="241">
        <v>1135</v>
      </c>
      <c r="U35" s="231">
        <v>4</v>
      </c>
      <c r="V35" s="231">
        <v>1428</v>
      </c>
      <c r="W35" s="241">
        <v>26</v>
      </c>
      <c r="X35" s="231">
        <v>18</v>
      </c>
      <c r="Y35" s="231">
        <v>1362</v>
      </c>
      <c r="Z35" s="277">
        <v>154</v>
      </c>
    </row>
    <row r="36" spans="1:26" s="69" customFormat="1" ht="12.75" customHeight="1">
      <c r="A36" s="733"/>
      <c r="B36" s="290">
        <v>1</v>
      </c>
      <c r="C36" s="291">
        <v>1</v>
      </c>
      <c r="D36" s="291">
        <v>1</v>
      </c>
      <c r="E36" s="292">
        <v>4.3380000000000002E-2</v>
      </c>
      <c r="F36" s="293">
        <v>4.3299999999999996E-3</v>
      </c>
      <c r="G36" s="293">
        <v>4.2450000000000002E-2</v>
      </c>
      <c r="H36" s="292">
        <v>1.7350000000000001E-2</v>
      </c>
      <c r="I36" s="293">
        <v>4.64E-3</v>
      </c>
      <c r="J36" s="293">
        <v>1.4149999999999999E-2</v>
      </c>
      <c r="K36" s="292">
        <v>6.5100000000000002E-3</v>
      </c>
      <c r="L36" s="293">
        <v>8.5999999999999998E-4</v>
      </c>
      <c r="M36" s="294">
        <v>6.3800000000000003E-3</v>
      </c>
      <c r="N36" s="819"/>
      <c r="O36" s="292">
        <v>0.52278000000000002</v>
      </c>
      <c r="P36" s="293">
        <v>0.80135999999999996</v>
      </c>
      <c r="Q36" s="293">
        <v>0.57213999999999998</v>
      </c>
      <c r="R36" s="292">
        <v>0.36226000000000003</v>
      </c>
      <c r="S36" s="293">
        <v>9.2999999999999999E-2</v>
      </c>
      <c r="T36" s="293">
        <v>0.31492999999999999</v>
      </c>
      <c r="U36" s="292">
        <v>8.6800000000000002E-3</v>
      </c>
      <c r="V36" s="293">
        <v>4.904E-2</v>
      </c>
      <c r="W36" s="293">
        <v>7.2100000000000003E-3</v>
      </c>
      <c r="X36" s="292">
        <v>3.9050000000000001E-2</v>
      </c>
      <c r="Y36" s="293">
        <v>4.6780000000000002E-2</v>
      </c>
      <c r="Z36" s="307">
        <v>4.2729999999999997E-2</v>
      </c>
    </row>
    <row r="37" spans="1:26" s="33" customFormat="1" ht="12.75" customHeight="1">
      <c r="A37" s="784" t="s">
        <v>109</v>
      </c>
      <c r="B37" s="230">
        <v>53029</v>
      </c>
      <c r="C37" s="230">
        <v>1676287</v>
      </c>
      <c r="D37" s="295">
        <v>456876</v>
      </c>
      <c r="E37" s="230">
        <v>1827</v>
      </c>
      <c r="F37" s="230">
        <v>38275</v>
      </c>
      <c r="G37" s="295">
        <v>19056</v>
      </c>
      <c r="H37" s="230">
        <v>797</v>
      </c>
      <c r="I37" s="230">
        <v>16840</v>
      </c>
      <c r="J37" s="295">
        <v>6776</v>
      </c>
      <c r="K37" s="230">
        <v>14811</v>
      </c>
      <c r="L37" s="230">
        <v>133121</v>
      </c>
      <c r="M37" s="295">
        <v>150634</v>
      </c>
      <c r="N37" s="836" t="s">
        <v>109</v>
      </c>
      <c r="O37" s="230">
        <v>17756</v>
      </c>
      <c r="P37" s="230">
        <v>879917</v>
      </c>
      <c r="Q37" s="295">
        <v>156622</v>
      </c>
      <c r="R37" s="230">
        <v>16853</v>
      </c>
      <c r="S37" s="230">
        <v>461015</v>
      </c>
      <c r="T37" s="295">
        <v>115120</v>
      </c>
      <c r="U37" s="230">
        <v>497</v>
      </c>
      <c r="V37" s="230">
        <v>67179</v>
      </c>
      <c r="W37" s="295">
        <v>4168</v>
      </c>
      <c r="X37" s="230">
        <v>488</v>
      </c>
      <c r="Y37" s="230">
        <v>79940</v>
      </c>
      <c r="Z37" s="282">
        <v>4500</v>
      </c>
    </row>
    <row r="38" spans="1:26" s="70" customFormat="1" ht="12.75" customHeight="1" thickBot="1">
      <c r="A38" s="785"/>
      <c r="B38" s="302">
        <v>1</v>
      </c>
      <c r="C38" s="303">
        <v>1</v>
      </c>
      <c r="D38" s="303">
        <v>1</v>
      </c>
      <c r="E38" s="304">
        <v>3.4450000000000001E-2</v>
      </c>
      <c r="F38" s="305">
        <v>2.283E-2</v>
      </c>
      <c r="G38" s="305">
        <v>4.1709999999999997E-2</v>
      </c>
      <c r="H38" s="304">
        <v>1.503E-2</v>
      </c>
      <c r="I38" s="305">
        <v>1.005E-2</v>
      </c>
      <c r="J38" s="305">
        <v>1.4829999999999999E-2</v>
      </c>
      <c r="K38" s="304">
        <v>0.27929999999999999</v>
      </c>
      <c r="L38" s="305">
        <v>7.9409999999999994E-2</v>
      </c>
      <c r="M38" s="499">
        <v>0.32969999999999999</v>
      </c>
      <c r="N38" s="821"/>
      <c r="O38" s="304">
        <v>0.33484000000000003</v>
      </c>
      <c r="P38" s="305">
        <v>0.52492000000000005</v>
      </c>
      <c r="Q38" s="305">
        <v>0.34281</v>
      </c>
      <c r="R38" s="304">
        <v>0.31780999999999998</v>
      </c>
      <c r="S38" s="305">
        <v>0.27501999999999999</v>
      </c>
      <c r="T38" s="305">
        <v>0.25197000000000003</v>
      </c>
      <c r="U38" s="304">
        <v>9.3699999999999999E-3</v>
      </c>
      <c r="V38" s="305">
        <v>4.0079999999999998E-2</v>
      </c>
      <c r="W38" s="305">
        <v>9.1199999999999996E-3</v>
      </c>
      <c r="X38" s="304">
        <v>9.1999999999999998E-3</v>
      </c>
      <c r="Y38" s="305">
        <v>4.7690000000000003E-2</v>
      </c>
      <c r="Z38" s="308">
        <v>9.8499999999999994E-3</v>
      </c>
    </row>
    <row r="39" spans="1:26" s="500" customFormat="1">
      <c r="A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9"/>
    </row>
    <row r="40" spans="1:26" s="500" customFormat="1">
      <c r="A40" s="1158" t="str">
        <f>"Anmerkungen. Datengrundlage: Volkshochschul-Statistik "&amp;Hilfswerte!B3&amp;"; Basis: "&amp;Tabelle1!$C$36&amp;" VHS."</f>
        <v>Anmerkungen. Datengrundlage: Volkshochschul-Statistik ; Basis: 852 VHS.</v>
      </c>
      <c r="D40" s="1165"/>
      <c r="E40" s="1166"/>
      <c r="F40" s="1165"/>
      <c r="N40" s="1158" t="str">
        <f>"Anmerkungen. Datengrundlage: Volkshochschul-Statistik "&amp;Hilfswerte!O3&amp;"; Basis: "&amp;Tabelle1!$C$36&amp;" VHS."</f>
        <v>Anmerkungen. Datengrundlage: Volkshochschul-Statistik ; Basis: 852 VHS.</v>
      </c>
      <c r="Q40" s="1165"/>
      <c r="R40" s="1166"/>
      <c r="S40" s="1165"/>
    </row>
    <row r="41" spans="1:26" s="500" customFormat="1" ht="10.5" customHeight="1">
      <c r="I41" s="1171"/>
      <c r="J41" s="1171"/>
      <c r="K41" s="1171"/>
      <c r="L41" s="1171"/>
      <c r="V41" s="1171"/>
      <c r="W41" s="1171"/>
      <c r="X41" s="1171"/>
      <c r="Y41" s="1171"/>
    </row>
    <row r="42" spans="1:26" s="1171" customFormat="1" ht="15.75" customHeight="1">
      <c r="A42" s="1158" t="s">
        <v>518</v>
      </c>
      <c r="B42" s="1159"/>
      <c r="C42" s="1159"/>
      <c r="D42" s="1159"/>
      <c r="E42" s="1159"/>
      <c r="F42" s="1159"/>
      <c r="G42" s="500"/>
      <c r="H42" s="500"/>
      <c r="I42" s="500"/>
      <c r="J42" s="500"/>
      <c r="K42" s="500"/>
      <c r="L42" s="500"/>
      <c r="N42" s="1158" t="s">
        <v>518</v>
      </c>
      <c r="O42" s="1159"/>
      <c r="P42" s="1159"/>
      <c r="Q42" s="1159"/>
      <c r="R42" s="1159"/>
      <c r="S42" s="1159"/>
      <c r="T42" s="500"/>
      <c r="U42" s="500"/>
      <c r="V42" s="500"/>
      <c r="W42" s="500"/>
      <c r="X42" s="500"/>
      <c r="Y42" s="500"/>
    </row>
    <row r="43" spans="1:26" s="500" customFormat="1" ht="10.5" customHeight="1">
      <c r="A43" s="1158" t="s">
        <v>519</v>
      </c>
      <c r="B43" s="1159"/>
      <c r="C43" s="1159"/>
      <c r="D43" s="1159"/>
      <c r="E43" s="1159"/>
      <c r="F43" s="1159"/>
      <c r="G43" s="1163" t="s">
        <v>506</v>
      </c>
      <c r="H43" s="1163"/>
      <c r="I43" s="1163"/>
      <c r="N43" s="1158" t="s">
        <v>519</v>
      </c>
      <c r="O43" s="1159"/>
      <c r="P43" s="1159"/>
      <c r="Q43" s="1159"/>
      <c r="R43" s="1159"/>
      <c r="S43" s="1159"/>
      <c r="T43" s="1163" t="s">
        <v>506</v>
      </c>
      <c r="U43" s="1163"/>
      <c r="V43" s="1163"/>
    </row>
    <row r="44" spans="1:26" s="500" customFormat="1" ht="7.5" customHeight="1">
      <c r="A44" s="1160"/>
      <c r="B44" s="1159"/>
      <c r="C44" s="1159"/>
      <c r="D44" s="1159"/>
      <c r="E44" s="1159"/>
      <c r="F44" s="1159"/>
      <c r="N44" s="1160"/>
      <c r="O44" s="1159"/>
      <c r="P44" s="1159"/>
      <c r="Q44" s="1159"/>
      <c r="R44" s="1159"/>
      <c r="S44" s="1159"/>
    </row>
    <row r="45" spans="1:26" s="500" customFormat="1">
      <c r="A45" s="1161" t="s">
        <v>520</v>
      </c>
      <c r="B45" s="1159"/>
      <c r="C45" s="1159"/>
      <c r="D45" s="1159"/>
      <c r="E45" s="1159"/>
      <c r="F45" s="1159"/>
      <c r="N45" s="1161" t="s">
        <v>520</v>
      </c>
      <c r="O45" s="1159"/>
      <c r="P45" s="1159"/>
      <c r="Q45" s="1159"/>
      <c r="R45" s="1159"/>
      <c r="S45" s="1159"/>
    </row>
  </sheetData>
  <mergeCells count="51">
    <mergeCell ref="G43:I43"/>
    <mergeCell ref="T43:V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747" priority="412" stopIfTrue="1" operator="equal">
      <formula>1</formula>
    </cfRule>
    <cfRule type="cellIs" dxfId="746" priority="413" stopIfTrue="1" operator="lessThan">
      <formula>0.0005</formula>
    </cfRule>
  </conditionalFormatting>
  <conditionalFormatting sqref="A5:Z5">
    <cfRule type="cellIs" dxfId="745" priority="193" stopIfTrue="1" operator="equal">
      <formula>0</formula>
    </cfRule>
  </conditionalFormatting>
  <conditionalFormatting sqref="A9:Z9">
    <cfRule type="cellIs" dxfId="744" priority="169" stopIfTrue="1" operator="equal">
      <formula>0</formula>
    </cfRule>
  </conditionalFormatting>
  <conditionalFormatting sqref="A11:Z11">
    <cfRule type="cellIs" dxfId="743" priority="157" stopIfTrue="1" operator="equal">
      <formula>0</formula>
    </cfRule>
  </conditionalFormatting>
  <conditionalFormatting sqref="A13:Z13">
    <cfRule type="cellIs" dxfId="742" priority="145" stopIfTrue="1" operator="equal">
      <formula>0</formula>
    </cfRule>
  </conditionalFormatting>
  <conditionalFormatting sqref="A15:Z15">
    <cfRule type="cellIs" dxfId="741" priority="133" stopIfTrue="1" operator="equal">
      <formula>0</formula>
    </cfRule>
  </conditionalFormatting>
  <conditionalFormatting sqref="A17:Z17">
    <cfRule type="cellIs" dxfId="740" priority="121" stopIfTrue="1" operator="equal">
      <formula>0</formula>
    </cfRule>
  </conditionalFormatting>
  <conditionalFormatting sqref="A19:Z19">
    <cfRule type="cellIs" dxfId="739" priority="109" stopIfTrue="1" operator="equal">
      <formula>0</formula>
    </cfRule>
  </conditionalFormatting>
  <conditionalFormatting sqref="A21:Z21">
    <cfRule type="cellIs" dxfId="738" priority="97" stopIfTrue="1" operator="equal">
      <formula>0</formula>
    </cfRule>
  </conditionalFormatting>
  <conditionalFormatting sqref="A23:Z23">
    <cfRule type="cellIs" dxfId="737" priority="85" stopIfTrue="1" operator="equal">
      <formula>0</formula>
    </cfRule>
  </conditionalFormatting>
  <conditionalFormatting sqref="A25:Z25">
    <cfRule type="cellIs" dxfId="736" priority="73" stopIfTrue="1" operator="equal">
      <formula>0</formula>
    </cfRule>
  </conditionalFormatting>
  <conditionalFormatting sqref="A27:Z27">
    <cfRule type="cellIs" dxfId="735" priority="61" stopIfTrue="1" operator="equal">
      <formula>0</formula>
    </cfRule>
  </conditionalFormatting>
  <conditionalFormatting sqref="A29:Z29">
    <cfRule type="cellIs" dxfId="734" priority="49" stopIfTrue="1" operator="equal">
      <formula>0</formula>
    </cfRule>
  </conditionalFormatting>
  <conditionalFormatting sqref="A31:Z31">
    <cfRule type="cellIs" dxfId="733" priority="37" stopIfTrue="1" operator="equal">
      <formula>0</formula>
    </cfRule>
  </conditionalFormatting>
  <conditionalFormatting sqref="A33:Z33">
    <cfRule type="cellIs" dxfId="732" priority="25" stopIfTrue="1" operator="equal">
      <formula>0</formula>
    </cfRule>
  </conditionalFormatting>
  <conditionalFormatting sqref="A35:Z35">
    <cfRule type="cellIs" dxfId="731" priority="13" stopIfTrue="1" operator="equal">
      <formula>0</formula>
    </cfRule>
  </conditionalFormatting>
  <conditionalFormatting sqref="B7:M7">
    <cfRule type="cellIs" dxfId="730" priority="385" stopIfTrue="1" operator="equal">
      <formula>0</formula>
    </cfRule>
  </conditionalFormatting>
  <conditionalFormatting sqref="B37:M37">
    <cfRule type="cellIs" dxfId="729" priority="205" stopIfTrue="1" operator="equal">
      <formula>0</formula>
    </cfRule>
  </conditionalFormatting>
  <conditionalFormatting sqref="N6 N8 N10 N12 N14 N16 N18 N20 N22 N24 N26 N28 N30 N32 N34 N36">
    <cfRule type="cellIs" dxfId="728" priority="409" stopIfTrue="1" operator="equal">
      <formula>1</formula>
    </cfRule>
    <cfRule type="cellIs" dxfId="727" priority="410" stopIfTrue="1" operator="lessThan">
      <formula>0.0005</formula>
    </cfRule>
  </conditionalFormatting>
  <conditionalFormatting sqref="O7:Z7">
    <cfRule type="cellIs" dxfId="726" priority="181" stopIfTrue="1" operator="equal">
      <formula>0</formula>
    </cfRule>
  </conditionalFormatting>
  <conditionalFormatting sqref="O37:Z37">
    <cfRule type="cellIs" dxfId="725" priority="1" stopIfTrue="1" operator="equal">
      <formula>0</formula>
    </cfRule>
  </conditionalFormatting>
  <hyperlinks>
    <hyperlink ref="G43" r:id="rId1" xr:uid="{2791C2FC-C2A0-41F5-8CA2-0153CF451518}"/>
    <hyperlink ref="G43:I43" r:id="rId2" display="http://dx.doi.org/10.4232/1.14582 " xr:uid="{2DFF8B7B-F4AA-4C00-B5A5-232F13DA5DAA}"/>
    <hyperlink ref="A45" r:id="rId3" display="Publikation und Tabellen stehen unter der Lizenz CC BY-SA DEED 4.0." xr:uid="{3EC95BD1-76CB-40AC-97CC-E4689CA22AF8}"/>
    <hyperlink ref="T43" r:id="rId4" xr:uid="{183F8964-0C74-40ED-932A-B59A5C5C4E44}"/>
    <hyperlink ref="T43:V43" r:id="rId5" display="http://dx.doi.org/10.4232/1.14582 " xr:uid="{AF723B28-02BA-4EC2-B432-CAE430A01AB5}"/>
    <hyperlink ref="N45" r:id="rId6" display="Publikation und Tabellen stehen unter der Lizenz CC BY-SA DEED 4.0." xr:uid="{E69E122E-64C8-47DA-8511-9D09A3642BA7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4" man="1"/>
    <brk id="26" max="39" man="1"/>
  </colBreaks>
  <legacyDrawingHF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B060-9B5A-445B-BAED-6F1D148D4F03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4" customWidth="1"/>
    <col min="2" max="2" width="6.42578125" style="24" customWidth="1"/>
    <col min="3" max="3" width="7.5703125" style="24" customWidth="1"/>
    <col min="4" max="4" width="7.42578125" style="24" customWidth="1"/>
    <col min="5" max="5" width="6.28515625" style="24" customWidth="1"/>
    <col min="6" max="6" width="7.140625" style="24" customWidth="1"/>
    <col min="7" max="7" width="7.71093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39.950000000000003" customHeight="1" thickBot="1">
      <c r="A1" s="837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2020 - Kurse mit digitalen Lerninhalten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9"/>
      <c r="N1" s="837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2020 - Kurse mit digitalen Lerninhalten</v>
      </c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9"/>
      <c r="AA1" s="54"/>
      <c r="AB1" s="54"/>
      <c r="AC1" s="54"/>
    </row>
    <row r="2" spans="1:32" s="23" customFormat="1" ht="14.25" customHeight="1">
      <c r="A2" s="749" t="s">
        <v>14</v>
      </c>
      <c r="B2" s="807" t="s">
        <v>62</v>
      </c>
      <c r="C2" s="827"/>
      <c r="D2" s="827"/>
      <c r="E2" s="814" t="s">
        <v>59</v>
      </c>
      <c r="F2" s="815"/>
      <c r="G2" s="815"/>
      <c r="H2" s="815"/>
      <c r="I2" s="815"/>
      <c r="J2" s="815"/>
      <c r="K2" s="815"/>
      <c r="L2" s="815"/>
      <c r="M2" s="829"/>
      <c r="N2" s="830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32" s="63" customFormat="1" ht="39.75" customHeight="1">
      <c r="A3" s="750"/>
      <c r="B3" s="808"/>
      <c r="C3" s="828"/>
      <c r="D3" s="828"/>
      <c r="E3" s="824" t="s">
        <v>1</v>
      </c>
      <c r="F3" s="744"/>
      <c r="G3" s="745"/>
      <c r="H3" s="824" t="s">
        <v>2</v>
      </c>
      <c r="I3" s="744"/>
      <c r="J3" s="745"/>
      <c r="K3" s="824" t="s">
        <v>21</v>
      </c>
      <c r="L3" s="744"/>
      <c r="M3" s="745"/>
      <c r="N3" s="840"/>
      <c r="O3" s="823" t="s">
        <v>22</v>
      </c>
      <c r="P3" s="823"/>
      <c r="Q3" s="823"/>
      <c r="R3" s="823" t="s">
        <v>382</v>
      </c>
      <c r="S3" s="823"/>
      <c r="T3" s="823"/>
      <c r="U3" s="823" t="s">
        <v>434</v>
      </c>
      <c r="V3" s="823"/>
      <c r="W3" s="824"/>
      <c r="X3" s="824" t="s">
        <v>43</v>
      </c>
      <c r="Y3" s="744"/>
      <c r="Z3" s="746"/>
      <c r="AB3" s="825"/>
      <c r="AC3" s="825"/>
      <c r="AD3" s="825"/>
      <c r="AE3" s="825"/>
      <c r="AF3" s="825"/>
    </row>
    <row r="4" spans="1:32" ht="48">
      <c r="A4" s="751"/>
      <c r="B4" s="287" t="s">
        <v>18</v>
      </c>
      <c r="C4" s="287" t="s">
        <v>19</v>
      </c>
      <c r="D4" s="287" t="s">
        <v>20</v>
      </c>
      <c r="E4" s="287" t="s">
        <v>18</v>
      </c>
      <c r="F4" s="287" t="s">
        <v>19</v>
      </c>
      <c r="G4" s="288" t="s">
        <v>20</v>
      </c>
      <c r="H4" s="287" t="s">
        <v>18</v>
      </c>
      <c r="I4" s="287" t="s">
        <v>19</v>
      </c>
      <c r="J4" s="288" t="s">
        <v>20</v>
      </c>
      <c r="K4" s="287" t="s">
        <v>18</v>
      </c>
      <c r="L4" s="287" t="s">
        <v>19</v>
      </c>
      <c r="M4" s="288" t="s">
        <v>20</v>
      </c>
      <c r="N4" s="841"/>
      <c r="O4" s="287" t="s">
        <v>18</v>
      </c>
      <c r="P4" s="287" t="s">
        <v>19</v>
      </c>
      <c r="Q4" s="288" t="s">
        <v>20</v>
      </c>
      <c r="R4" s="287" t="s">
        <v>18</v>
      </c>
      <c r="S4" s="287" t="s">
        <v>19</v>
      </c>
      <c r="T4" s="288" t="s">
        <v>20</v>
      </c>
      <c r="U4" s="287" t="s">
        <v>18</v>
      </c>
      <c r="V4" s="287" t="s">
        <v>19</v>
      </c>
      <c r="W4" s="287" t="s">
        <v>20</v>
      </c>
      <c r="X4" s="287" t="s">
        <v>18</v>
      </c>
      <c r="Y4" s="287" t="s">
        <v>19</v>
      </c>
      <c r="Z4" s="309" t="s">
        <v>20</v>
      </c>
      <c r="AB4" s="825"/>
      <c r="AC4" s="825"/>
      <c r="AD4" s="825"/>
      <c r="AE4" s="825"/>
      <c r="AF4" s="825"/>
    </row>
    <row r="5" spans="1:32" s="30" customFormat="1" ht="12.75" customHeight="1">
      <c r="A5" s="747" t="s">
        <v>79</v>
      </c>
      <c r="B5" s="231">
        <v>10322</v>
      </c>
      <c r="C5" s="231">
        <v>345364</v>
      </c>
      <c r="D5" s="241">
        <v>88140</v>
      </c>
      <c r="E5" s="231">
        <v>408</v>
      </c>
      <c r="F5" s="231">
        <v>4590</v>
      </c>
      <c r="G5" s="241">
        <v>6240</v>
      </c>
      <c r="H5" s="231">
        <v>763</v>
      </c>
      <c r="I5" s="231">
        <v>17855</v>
      </c>
      <c r="J5" s="241">
        <v>5017</v>
      </c>
      <c r="K5" s="231">
        <v>2020</v>
      </c>
      <c r="L5" s="231">
        <v>24717</v>
      </c>
      <c r="M5" s="241">
        <v>19912</v>
      </c>
      <c r="N5" s="826" t="s">
        <v>79</v>
      </c>
      <c r="O5" s="231">
        <v>5602</v>
      </c>
      <c r="P5" s="231">
        <v>237044</v>
      </c>
      <c r="Q5" s="241">
        <v>48324</v>
      </c>
      <c r="R5" s="231">
        <v>1392</v>
      </c>
      <c r="S5" s="231">
        <v>34157</v>
      </c>
      <c r="T5" s="241">
        <v>7435</v>
      </c>
      <c r="U5" s="231">
        <v>117</v>
      </c>
      <c r="V5" s="231">
        <v>26523</v>
      </c>
      <c r="W5" s="241">
        <v>1018</v>
      </c>
      <c r="X5" s="231">
        <v>20</v>
      </c>
      <c r="Y5" s="231">
        <v>478</v>
      </c>
      <c r="Z5" s="277">
        <v>194</v>
      </c>
      <c r="AB5" s="825"/>
      <c r="AC5" s="825"/>
      <c r="AD5" s="825"/>
      <c r="AE5" s="825"/>
      <c r="AF5" s="825"/>
    </row>
    <row r="6" spans="1:32" s="30" customFormat="1" ht="12.75" customHeight="1">
      <c r="A6" s="731"/>
      <c r="B6" s="65">
        <v>1</v>
      </c>
      <c r="C6" s="66">
        <v>1</v>
      </c>
      <c r="D6" s="66">
        <v>1</v>
      </c>
      <c r="E6" s="67">
        <v>3.9530000000000003E-2</v>
      </c>
      <c r="F6" s="62">
        <v>1.329E-2</v>
      </c>
      <c r="G6" s="62">
        <v>7.0800000000000002E-2</v>
      </c>
      <c r="H6" s="67">
        <v>7.392E-2</v>
      </c>
      <c r="I6" s="62">
        <v>5.1700000000000003E-2</v>
      </c>
      <c r="J6" s="62">
        <v>5.6919999999999998E-2</v>
      </c>
      <c r="K6" s="67">
        <v>0.19570000000000001</v>
      </c>
      <c r="L6" s="62">
        <v>7.1569999999999995E-2</v>
      </c>
      <c r="M6" s="68">
        <v>0.22591</v>
      </c>
      <c r="N6" s="822"/>
      <c r="O6" s="67">
        <v>0.54271999999999998</v>
      </c>
      <c r="P6" s="62">
        <v>0.68635999999999997</v>
      </c>
      <c r="Q6" s="62">
        <v>0.54825999999999997</v>
      </c>
      <c r="R6" s="67">
        <v>0.13486000000000001</v>
      </c>
      <c r="S6" s="62">
        <v>9.8900000000000002E-2</v>
      </c>
      <c r="T6" s="62">
        <v>8.4349999999999994E-2</v>
      </c>
      <c r="U6" s="67">
        <v>1.1339999999999999E-2</v>
      </c>
      <c r="V6" s="62">
        <v>7.6799999999999993E-2</v>
      </c>
      <c r="W6" s="62">
        <v>1.155E-2</v>
      </c>
      <c r="X6" s="67">
        <v>1.9400000000000001E-3</v>
      </c>
      <c r="Y6" s="62">
        <v>1.3799999999999999E-3</v>
      </c>
      <c r="Z6" s="72">
        <v>2.2000000000000001E-3</v>
      </c>
      <c r="AB6" s="825"/>
      <c r="AC6" s="825"/>
      <c r="AD6" s="825"/>
      <c r="AE6" s="825"/>
      <c r="AF6" s="825"/>
    </row>
    <row r="7" spans="1:32" s="30" customFormat="1" ht="12.75" customHeight="1">
      <c r="A7" s="731" t="s">
        <v>80</v>
      </c>
      <c r="B7" s="231">
        <v>7072</v>
      </c>
      <c r="C7" s="231">
        <v>220460</v>
      </c>
      <c r="D7" s="241">
        <v>61523</v>
      </c>
      <c r="E7" s="231">
        <v>206</v>
      </c>
      <c r="F7" s="231">
        <v>3082</v>
      </c>
      <c r="G7" s="241">
        <v>2768</v>
      </c>
      <c r="H7" s="231">
        <v>494</v>
      </c>
      <c r="I7" s="231">
        <v>8214</v>
      </c>
      <c r="J7" s="241">
        <v>3666</v>
      </c>
      <c r="K7" s="231">
        <v>1784</v>
      </c>
      <c r="L7" s="231">
        <v>24104</v>
      </c>
      <c r="M7" s="241">
        <v>18909</v>
      </c>
      <c r="N7" s="822" t="s">
        <v>80</v>
      </c>
      <c r="O7" s="231">
        <v>3647</v>
      </c>
      <c r="P7" s="231">
        <v>132520</v>
      </c>
      <c r="Q7" s="241">
        <v>30233</v>
      </c>
      <c r="R7" s="231">
        <v>736</v>
      </c>
      <c r="S7" s="231">
        <v>23684</v>
      </c>
      <c r="T7" s="241">
        <v>4136</v>
      </c>
      <c r="U7" s="231">
        <v>186</v>
      </c>
      <c r="V7" s="231">
        <v>26050</v>
      </c>
      <c r="W7" s="241">
        <v>1607</v>
      </c>
      <c r="X7" s="231">
        <v>19</v>
      </c>
      <c r="Y7" s="231">
        <v>2806</v>
      </c>
      <c r="Z7" s="277">
        <v>204</v>
      </c>
      <c r="AB7" s="825"/>
      <c r="AC7" s="825"/>
      <c r="AD7" s="825"/>
      <c r="AE7" s="825"/>
      <c r="AF7" s="825"/>
    </row>
    <row r="8" spans="1:32" s="69" customFormat="1" ht="12.75" customHeight="1">
      <c r="A8" s="731"/>
      <c r="B8" s="65">
        <v>1</v>
      </c>
      <c r="C8" s="66">
        <v>1</v>
      </c>
      <c r="D8" s="66">
        <v>1</v>
      </c>
      <c r="E8" s="67">
        <v>2.913E-2</v>
      </c>
      <c r="F8" s="62">
        <v>1.3979999999999999E-2</v>
      </c>
      <c r="G8" s="62">
        <v>4.4990000000000002E-2</v>
      </c>
      <c r="H8" s="67">
        <v>6.9849999999999995E-2</v>
      </c>
      <c r="I8" s="62">
        <v>3.7260000000000001E-2</v>
      </c>
      <c r="J8" s="62">
        <v>5.9589999999999997E-2</v>
      </c>
      <c r="K8" s="67">
        <v>0.25225999999999998</v>
      </c>
      <c r="L8" s="62">
        <v>0.10934000000000001</v>
      </c>
      <c r="M8" s="68">
        <v>0.30735000000000001</v>
      </c>
      <c r="N8" s="822"/>
      <c r="O8" s="67">
        <v>0.51570000000000005</v>
      </c>
      <c r="P8" s="62">
        <v>0.60111000000000003</v>
      </c>
      <c r="Q8" s="62">
        <v>0.49141000000000001</v>
      </c>
      <c r="R8" s="67">
        <v>0.10407</v>
      </c>
      <c r="S8" s="62">
        <v>0.10743</v>
      </c>
      <c r="T8" s="62">
        <v>6.7229999999999998E-2</v>
      </c>
      <c r="U8" s="67">
        <v>2.63E-2</v>
      </c>
      <c r="V8" s="62">
        <v>0.11816</v>
      </c>
      <c r="W8" s="62">
        <v>2.6120000000000001E-2</v>
      </c>
      <c r="X8" s="67">
        <v>2.6900000000000001E-3</v>
      </c>
      <c r="Y8" s="62">
        <v>1.273E-2</v>
      </c>
      <c r="Z8" s="72">
        <v>3.32E-3</v>
      </c>
      <c r="AB8" s="825"/>
      <c r="AC8" s="825"/>
      <c r="AD8" s="825"/>
      <c r="AE8" s="825"/>
      <c r="AF8" s="825"/>
    </row>
    <row r="9" spans="1:32" s="30" customFormat="1" ht="12.75" customHeight="1">
      <c r="A9" s="731" t="s">
        <v>81</v>
      </c>
      <c r="B9" s="231">
        <v>2548</v>
      </c>
      <c r="C9" s="231">
        <v>100397</v>
      </c>
      <c r="D9" s="241">
        <v>19798</v>
      </c>
      <c r="E9" s="231">
        <v>70</v>
      </c>
      <c r="F9" s="231">
        <v>1055</v>
      </c>
      <c r="G9" s="241">
        <v>1554</v>
      </c>
      <c r="H9" s="231">
        <v>153</v>
      </c>
      <c r="I9" s="231">
        <v>4245</v>
      </c>
      <c r="J9" s="241">
        <v>1277</v>
      </c>
      <c r="K9" s="231">
        <v>85</v>
      </c>
      <c r="L9" s="231">
        <v>993</v>
      </c>
      <c r="M9" s="241">
        <v>635</v>
      </c>
      <c r="N9" s="822" t="s">
        <v>81</v>
      </c>
      <c r="O9" s="231">
        <v>1434</v>
      </c>
      <c r="P9" s="231">
        <v>70788</v>
      </c>
      <c r="Q9" s="241">
        <v>10746</v>
      </c>
      <c r="R9" s="231">
        <v>776</v>
      </c>
      <c r="S9" s="231">
        <v>19385</v>
      </c>
      <c r="T9" s="241">
        <v>5361</v>
      </c>
      <c r="U9" s="231">
        <v>1</v>
      </c>
      <c r="V9" s="231">
        <v>24</v>
      </c>
      <c r="W9" s="241">
        <v>3</v>
      </c>
      <c r="X9" s="231">
        <v>29</v>
      </c>
      <c r="Y9" s="231">
        <v>3907</v>
      </c>
      <c r="Z9" s="277">
        <v>222</v>
      </c>
      <c r="AB9" s="825"/>
      <c r="AC9" s="825"/>
      <c r="AD9" s="825"/>
      <c r="AE9" s="825"/>
      <c r="AF9" s="825"/>
    </row>
    <row r="10" spans="1:32" s="69" customFormat="1" ht="12.75" customHeight="1">
      <c r="A10" s="731"/>
      <c r="B10" s="65">
        <v>1</v>
      </c>
      <c r="C10" s="66">
        <v>1</v>
      </c>
      <c r="D10" s="66">
        <v>1</v>
      </c>
      <c r="E10" s="67">
        <v>2.7470000000000001E-2</v>
      </c>
      <c r="F10" s="62">
        <v>1.051E-2</v>
      </c>
      <c r="G10" s="62">
        <v>7.8490000000000004E-2</v>
      </c>
      <c r="H10" s="67">
        <v>6.0049999999999999E-2</v>
      </c>
      <c r="I10" s="62">
        <v>4.2279999999999998E-2</v>
      </c>
      <c r="J10" s="62">
        <v>6.4500000000000002E-2</v>
      </c>
      <c r="K10" s="67">
        <v>3.3360000000000001E-2</v>
      </c>
      <c r="L10" s="62">
        <v>9.8899999999999995E-3</v>
      </c>
      <c r="M10" s="68">
        <v>3.2070000000000001E-2</v>
      </c>
      <c r="N10" s="822"/>
      <c r="O10" s="67">
        <v>0.56279000000000001</v>
      </c>
      <c r="P10" s="62">
        <v>0.70508000000000004</v>
      </c>
      <c r="Q10" s="62">
        <v>0.54278000000000004</v>
      </c>
      <c r="R10" s="67">
        <v>0.30454999999999999</v>
      </c>
      <c r="S10" s="62">
        <v>0.19308</v>
      </c>
      <c r="T10" s="62">
        <v>0.27078000000000002</v>
      </c>
      <c r="U10" s="67">
        <v>3.8999999999999999E-4</v>
      </c>
      <c r="V10" s="62">
        <v>2.4000000000000001E-4</v>
      </c>
      <c r="W10" s="62">
        <v>1.4999999999999999E-4</v>
      </c>
      <c r="X10" s="67">
        <v>1.1379999999999999E-2</v>
      </c>
      <c r="Y10" s="62">
        <v>3.8920000000000003E-2</v>
      </c>
      <c r="Z10" s="72">
        <v>1.1209999999999999E-2</v>
      </c>
      <c r="AB10" s="825"/>
      <c r="AC10" s="825"/>
      <c r="AD10" s="825"/>
      <c r="AE10" s="825"/>
      <c r="AF10" s="825"/>
    </row>
    <row r="11" spans="1:32" s="30" customFormat="1" ht="12.75" customHeight="1">
      <c r="A11" s="731" t="s">
        <v>82</v>
      </c>
      <c r="B11" s="231">
        <v>496</v>
      </c>
      <c r="C11" s="231">
        <v>14791</v>
      </c>
      <c r="D11" s="241">
        <v>3619</v>
      </c>
      <c r="E11" s="231">
        <v>17</v>
      </c>
      <c r="F11" s="231">
        <v>126</v>
      </c>
      <c r="G11" s="241">
        <v>114</v>
      </c>
      <c r="H11" s="231">
        <v>17</v>
      </c>
      <c r="I11" s="231">
        <v>261</v>
      </c>
      <c r="J11" s="241">
        <v>109</v>
      </c>
      <c r="K11" s="231">
        <v>45</v>
      </c>
      <c r="L11" s="231">
        <v>757</v>
      </c>
      <c r="M11" s="241">
        <v>406</v>
      </c>
      <c r="N11" s="822" t="s">
        <v>82</v>
      </c>
      <c r="O11" s="231">
        <v>245</v>
      </c>
      <c r="P11" s="231">
        <v>9147</v>
      </c>
      <c r="Q11" s="241">
        <v>1943</v>
      </c>
      <c r="R11" s="231">
        <v>156</v>
      </c>
      <c r="S11" s="231">
        <v>3797</v>
      </c>
      <c r="T11" s="241">
        <v>943</v>
      </c>
      <c r="U11" s="231">
        <v>0</v>
      </c>
      <c r="V11" s="231">
        <v>0</v>
      </c>
      <c r="W11" s="241">
        <v>0</v>
      </c>
      <c r="X11" s="231">
        <v>16</v>
      </c>
      <c r="Y11" s="231">
        <v>703</v>
      </c>
      <c r="Z11" s="277">
        <v>104</v>
      </c>
      <c r="AB11" s="825"/>
      <c r="AC11" s="825"/>
      <c r="AD11" s="825"/>
      <c r="AE11" s="825"/>
      <c r="AF11" s="825"/>
    </row>
    <row r="12" spans="1:32" s="69" customFormat="1" ht="12.75" customHeight="1">
      <c r="A12" s="731"/>
      <c r="B12" s="65">
        <v>1</v>
      </c>
      <c r="C12" s="66">
        <v>1</v>
      </c>
      <c r="D12" s="66">
        <v>1</v>
      </c>
      <c r="E12" s="67">
        <v>3.4270000000000002E-2</v>
      </c>
      <c r="F12" s="62">
        <v>8.5199999999999998E-3</v>
      </c>
      <c r="G12" s="62">
        <v>3.15E-2</v>
      </c>
      <c r="H12" s="67">
        <v>3.4270000000000002E-2</v>
      </c>
      <c r="I12" s="62">
        <v>1.7649999999999999E-2</v>
      </c>
      <c r="J12" s="62">
        <v>3.0120000000000001E-2</v>
      </c>
      <c r="K12" s="67">
        <v>9.0730000000000005E-2</v>
      </c>
      <c r="L12" s="62">
        <v>5.1180000000000003E-2</v>
      </c>
      <c r="M12" s="68">
        <v>0.11219</v>
      </c>
      <c r="N12" s="822"/>
      <c r="O12" s="67">
        <v>0.49395</v>
      </c>
      <c r="P12" s="62">
        <v>0.61841999999999997</v>
      </c>
      <c r="Q12" s="62">
        <v>0.53688999999999998</v>
      </c>
      <c r="R12" s="67">
        <v>0.31452000000000002</v>
      </c>
      <c r="S12" s="62">
        <v>0.25670999999999999</v>
      </c>
      <c r="T12" s="62">
        <v>0.26057000000000002</v>
      </c>
      <c r="U12" s="67" t="s">
        <v>501</v>
      </c>
      <c r="V12" s="62" t="s">
        <v>501</v>
      </c>
      <c r="W12" s="62" t="s">
        <v>501</v>
      </c>
      <c r="X12" s="67">
        <v>3.2259999999999997E-2</v>
      </c>
      <c r="Y12" s="62">
        <v>4.7530000000000003E-2</v>
      </c>
      <c r="Z12" s="72">
        <v>2.8740000000000002E-2</v>
      </c>
    </row>
    <row r="13" spans="1:32" s="30" customFormat="1" ht="12.75" customHeight="1">
      <c r="A13" s="731" t="s">
        <v>83</v>
      </c>
      <c r="B13" s="231">
        <v>300</v>
      </c>
      <c r="C13" s="231">
        <v>11260</v>
      </c>
      <c r="D13" s="241">
        <v>2350</v>
      </c>
      <c r="E13" s="231">
        <v>6</v>
      </c>
      <c r="F13" s="231">
        <v>224</v>
      </c>
      <c r="G13" s="241">
        <v>37</v>
      </c>
      <c r="H13" s="231">
        <v>12</v>
      </c>
      <c r="I13" s="231">
        <v>308</v>
      </c>
      <c r="J13" s="241">
        <v>110</v>
      </c>
      <c r="K13" s="231">
        <v>0</v>
      </c>
      <c r="L13" s="231">
        <v>0</v>
      </c>
      <c r="M13" s="241">
        <v>0</v>
      </c>
      <c r="N13" s="822" t="s">
        <v>83</v>
      </c>
      <c r="O13" s="231">
        <v>142</v>
      </c>
      <c r="P13" s="231">
        <v>5005</v>
      </c>
      <c r="Q13" s="241">
        <v>1253</v>
      </c>
      <c r="R13" s="231">
        <v>124</v>
      </c>
      <c r="S13" s="231">
        <v>3043</v>
      </c>
      <c r="T13" s="241">
        <v>747</v>
      </c>
      <c r="U13" s="231">
        <v>1</v>
      </c>
      <c r="V13" s="231">
        <v>90</v>
      </c>
      <c r="W13" s="241">
        <v>17</v>
      </c>
      <c r="X13" s="231">
        <v>15</v>
      </c>
      <c r="Y13" s="231">
        <v>2590</v>
      </c>
      <c r="Z13" s="277">
        <v>186</v>
      </c>
      <c r="AB13" s="33"/>
    </row>
    <row r="14" spans="1:32" s="69" customFormat="1" ht="12.75" customHeight="1">
      <c r="A14" s="731"/>
      <c r="B14" s="65">
        <v>1</v>
      </c>
      <c r="C14" s="66">
        <v>1</v>
      </c>
      <c r="D14" s="66">
        <v>1</v>
      </c>
      <c r="E14" s="67">
        <v>0.02</v>
      </c>
      <c r="F14" s="62">
        <v>1.9890000000000001E-2</v>
      </c>
      <c r="G14" s="62">
        <v>1.5740000000000001E-2</v>
      </c>
      <c r="H14" s="67">
        <v>0.04</v>
      </c>
      <c r="I14" s="62">
        <v>2.7349999999999999E-2</v>
      </c>
      <c r="J14" s="62">
        <v>4.6809999999999997E-2</v>
      </c>
      <c r="K14" s="67" t="s">
        <v>501</v>
      </c>
      <c r="L14" s="62" t="s">
        <v>501</v>
      </c>
      <c r="M14" s="68" t="s">
        <v>501</v>
      </c>
      <c r="N14" s="822"/>
      <c r="O14" s="67">
        <v>0.47332999999999997</v>
      </c>
      <c r="P14" s="62">
        <v>0.44449</v>
      </c>
      <c r="Q14" s="62">
        <v>0.53319000000000005</v>
      </c>
      <c r="R14" s="67">
        <v>0.41332999999999998</v>
      </c>
      <c r="S14" s="62">
        <v>0.27024999999999999</v>
      </c>
      <c r="T14" s="62">
        <v>0.31786999999999999</v>
      </c>
      <c r="U14" s="67">
        <v>3.3300000000000001E-3</v>
      </c>
      <c r="V14" s="62">
        <v>7.9900000000000006E-3</v>
      </c>
      <c r="W14" s="62">
        <v>7.2300000000000003E-3</v>
      </c>
      <c r="X14" s="67">
        <v>0.05</v>
      </c>
      <c r="Y14" s="62">
        <v>0.23002</v>
      </c>
      <c r="Z14" s="72">
        <v>7.9149999999999998E-2</v>
      </c>
      <c r="AB14" s="33"/>
    </row>
    <row r="15" spans="1:32" s="30" customFormat="1" ht="12" customHeight="1">
      <c r="A15" s="731" t="s">
        <v>84</v>
      </c>
      <c r="B15" s="231">
        <v>1121</v>
      </c>
      <c r="C15" s="231">
        <v>25861</v>
      </c>
      <c r="D15" s="241">
        <v>12644</v>
      </c>
      <c r="E15" s="231">
        <v>50</v>
      </c>
      <c r="F15" s="231">
        <v>241</v>
      </c>
      <c r="G15" s="241">
        <v>743</v>
      </c>
      <c r="H15" s="231">
        <v>144</v>
      </c>
      <c r="I15" s="231">
        <v>1294</v>
      </c>
      <c r="J15" s="241">
        <v>1238</v>
      </c>
      <c r="K15" s="231">
        <v>110</v>
      </c>
      <c r="L15" s="231">
        <v>1203</v>
      </c>
      <c r="M15" s="241">
        <v>1047</v>
      </c>
      <c r="N15" s="822" t="s">
        <v>84</v>
      </c>
      <c r="O15" s="231">
        <v>603</v>
      </c>
      <c r="P15" s="231">
        <v>19626</v>
      </c>
      <c r="Q15" s="241">
        <v>7922</v>
      </c>
      <c r="R15" s="231">
        <v>205</v>
      </c>
      <c r="S15" s="231">
        <v>3204</v>
      </c>
      <c r="T15" s="241">
        <v>1635</v>
      </c>
      <c r="U15" s="231">
        <v>0</v>
      </c>
      <c r="V15" s="231">
        <v>0</v>
      </c>
      <c r="W15" s="241">
        <v>0</v>
      </c>
      <c r="X15" s="231">
        <v>9</v>
      </c>
      <c r="Y15" s="231">
        <v>293</v>
      </c>
      <c r="Z15" s="277">
        <v>59</v>
      </c>
      <c r="AB15" s="33"/>
    </row>
    <row r="16" spans="1:32" s="69" customFormat="1" ht="12" customHeight="1">
      <c r="A16" s="731"/>
      <c r="B16" s="65">
        <v>1</v>
      </c>
      <c r="C16" s="66">
        <v>1</v>
      </c>
      <c r="D16" s="66">
        <v>1</v>
      </c>
      <c r="E16" s="67">
        <v>4.4600000000000001E-2</v>
      </c>
      <c r="F16" s="62">
        <v>9.3200000000000002E-3</v>
      </c>
      <c r="G16" s="62">
        <v>5.876E-2</v>
      </c>
      <c r="H16" s="67">
        <v>0.12845999999999999</v>
      </c>
      <c r="I16" s="62">
        <v>5.0040000000000001E-2</v>
      </c>
      <c r="J16" s="62">
        <v>9.7909999999999997E-2</v>
      </c>
      <c r="K16" s="67">
        <v>9.8129999999999995E-2</v>
      </c>
      <c r="L16" s="62">
        <v>4.6519999999999999E-2</v>
      </c>
      <c r="M16" s="68">
        <v>8.2809999999999995E-2</v>
      </c>
      <c r="N16" s="822"/>
      <c r="O16" s="67">
        <v>0.53791</v>
      </c>
      <c r="P16" s="62">
        <v>0.75890000000000002</v>
      </c>
      <c r="Q16" s="62">
        <v>0.62653999999999999</v>
      </c>
      <c r="R16" s="67">
        <v>0.18287</v>
      </c>
      <c r="S16" s="62">
        <v>0.12389</v>
      </c>
      <c r="T16" s="62">
        <v>0.12931000000000001</v>
      </c>
      <c r="U16" s="67" t="s">
        <v>501</v>
      </c>
      <c r="V16" s="62" t="s">
        <v>501</v>
      </c>
      <c r="W16" s="62" t="s">
        <v>501</v>
      </c>
      <c r="X16" s="67">
        <v>8.0300000000000007E-3</v>
      </c>
      <c r="Y16" s="62">
        <v>1.133E-2</v>
      </c>
      <c r="Z16" s="72">
        <v>4.6699999999999997E-3</v>
      </c>
      <c r="AB16" s="33"/>
    </row>
    <row r="17" spans="1:26" s="30" customFormat="1" ht="12.75" customHeight="1">
      <c r="A17" s="731" t="s">
        <v>85</v>
      </c>
      <c r="B17" s="231">
        <v>2298</v>
      </c>
      <c r="C17" s="231">
        <v>66252</v>
      </c>
      <c r="D17" s="241">
        <v>18071</v>
      </c>
      <c r="E17" s="231">
        <v>183</v>
      </c>
      <c r="F17" s="231">
        <v>1874</v>
      </c>
      <c r="G17" s="241">
        <v>2758</v>
      </c>
      <c r="H17" s="231">
        <v>617</v>
      </c>
      <c r="I17" s="231">
        <v>8609</v>
      </c>
      <c r="J17" s="241">
        <v>1478</v>
      </c>
      <c r="K17" s="231">
        <v>184</v>
      </c>
      <c r="L17" s="231">
        <v>2532</v>
      </c>
      <c r="M17" s="241">
        <v>2001</v>
      </c>
      <c r="N17" s="822" t="s">
        <v>85</v>
      </c>
      <c r="O17" s="231">
        <v>828</v>
      </c>
      <c r="P17" s="231">
        <v>38958</v>
      </c>
      <c r="Q17" s="241">
        <v>7977</v>
      </c>
      <c r="R17" s="231">
        <v>458</v>
      </c>
      <c r="S17" s="231">
        <v>10735</v>
      </c>
      <c r="T17" s="241">
        <v>3448</v>
      </c>
      <c r="U17" s="231">
        <v>6</v>
      </c>
      <c r="V17" s="231">
        <v>2177</v>
      </c>
      <c r="W17" s="241">
        <v>103</v>
      </c>
      <c r="X17" s="231">
        <v>22</v>
      </c>
      <c r="Y17" s="231">
        <v>1367</v>
      </c>
      <c r="Z17" s="277">
        <v>306</v>
      </c>
    </row>
    <row r="18" spans="1:26" s="69" customFormat="1" ht="12.75" customHeight="1">
      <c r="A18" s="731"/>
      <c r="B18" s="65">
        <v>1</v>
      </c>
      <c r="C18" s="66">
        <v>1</v>
      </c>
      <c r="D18" s="66">
        <v>1</v>
      </c>
      <c r="E18" s="67">
        <v>7.9630000000000006E-2</v>
      </c>
      <c r="F18" s="62">
        <v>2.8289999999999999E-2</v>
      </c>
      <c r="G18" s="62">
        <v>0.15262000000000001</v>
      </c>
      <c r="H18" s="67">
        <v>0.26849000000000001</v>
      </c>
      <c r="I18" s="62">
        <v>0.12994</v>
      </c>
      <c r="J18" s="62">
        <v>8.1790000000000002E-2</v>
      </c>
      <c r="K18" s="67">
        <v>8.0070000000000002E-2</v>
      </c>
      <c r="L18" s="62">
        <v>3.8219999999999997E-2</v>
      </c>
      <c r="M18" s="68">
        <v>0.11073</v>
      </c>
      <c r="N18" s="822"/>
      <c r="O18" s="67">
        <v>0.36031000000000002</v>
      </c>
      <c r="P18" s="62">
        <v>0.58803000000000005</v>
      </c>
      <c r="Q18" s="62">
        <v>0.44142999999999999</v>
      </c>
      <c r="R18" s="67">
        <v>0.1993</v>
      </c>
      <c r="S18" s="62">
        <v>0.16203000000000001</v>
      </c>
      <c r="T18" s="62">
        <v>0.1908</v>
      </c>
      <c r="U18" s="67">
        <v>2.6099999999999999E-3</v>
      </c>
      <c r="V18" s="62">
        <v>3.286E-2</v>
      </c>
      <c r="W18" s="62">
        <v>5.7000000000000002E-3</v>
      </c>
      <c r="X18" s="67">
        <v>9.5700000000000004E-3</v>
      </c>
      <c r="Y18" s="62">
        <v>2.0629999999999999E-2</v>
      </c>
      <c r="Z18" s="72">
        <v>1.6930000000000001E-2</v>
      </c>
    </row>
    <row r="19" spans="1:26" s="30" customFormat="1" ht="12.75" customHeight="1">
      <c r="A19" s="731" t="s">
        <v>86</v>
      </c>
      <c r="B19" s="231">
        <v>178</v>
      </c>
      <c r="C19" s="231">
        <v>13392</v>
      </c>
      <c r="D19" s="241">
        <v>1498</v>
      </c>
      <c r="E19" s="231">
        <v>7</v>
      </c>
      <c r="F19" s="231">
        <v>171</v>
      </c>
      <c r="G19" s="241">
        <v>75</v>
      </c>
      <c r="H19" s="231">
        <v>8</v>
      </c>
      <c r="I19" s="231">
        <v>113</v>
      </c>
      <c r="J19" s="241">
        <v>101</v>
      </c>
      <c r="K19" s="231">
        <v>3</v>
      </c>
      <c r="L19" s="231">
        <v>24</v>
      </c>
      <c r="M19" s="241">
        <v>29</v>
      </c>
      <c r="N19" s="822" t="s">
        <v>86</v>
      </c>
      <c r="O19" s="231">
        <v>103</v>
      </c>
      <c r="P19" s="231">
        <v>3651</v>
      </c>
      <c r="Q19" s="241">
        <v>944</v>
      </c>
      <c r="R19" s="231">
        <v>49</v>
      </c>
      <c r="S19" s="231">
        <v>1265</v>
      </c>
      <c r="T19" s="241">
        <v>240</v>
      </c>
      <c r="U19" s="231">
        <v>8</v>
      </c>
      <c r="V19" s="231">
        <v>8168</v>
      </c>
      <c r="W19" s="241">
        <v>109</v>
      </c>
      <c r="X19" s="231">
        <v>0</v>
      </c>
      <c r="Y19" s="231">
        <v>0</v>
      </c>
      <c r="Z19" s="277">
        <v>0</v>
      </c>
    </row>
    <row r="20" spans="1:26" s="69" customFormat="1" ht="12.75" customHeight="1">
      <c r="A20" s="731"/>
      <c r="B20" s="65">
        <v>1</v>
      </c>
      <c r="C20" s="66">
        <v>1</v>
      </c>
      <c r="D20" s="66">
        <v>1</v>
      </c>
      <c r="E20" s="67">
        <v>3.9329999999999997E-2</v>
      </c>
      <c r="F20" s="62">
        <v>1.277E-2</v>
      </c>
      <c r="G20" s="62">
        <v>5.0070000000000003E-2</v>
      </c>
      <c r="H20" s="67">
        <v>4.4940000000000001E-2</v>
      </c>
      <c r="I20" s="62">
        <v>8.4399999999999996E-3</v>
      </c>
      <c r="J20" s="62">
        <v>6.7419999999999994E-2</v>
      </c>
      <c r="K20" s="67">
        <v>1.685E-2</v>
      </c>
      <c r="L20" s="62">
        <v>1.7899999999999999E-3</v>
      </c>
      <c r="M20" s="68">
        <v>1.9359999999999999E-2</v>
      </c>
      <c r="N20" s="822"/>
      <c r="O20" s="67">
        <v>0.57865</v>
      </c>
      <c r="P20" s="62">
        <v>0.27262999999999998</v>
      </c>
      <c r="Q20" s="62">
        <v>0.63017000000000001</v>
      </c>
      <c r="R20" s="67">
        <v>0.27528000000000002</v>
      </c>
      <c r="S20" s="62">
        <v>9.4460000000000002E-2</v>
      </c>
      <c r="T20" s="62">
        <v>0.16020999999999999</v>
      </c>
      <c r="U20" s="67">
        <v>4.4940000000000001E-2</v>
      </c>
      <c r="V20" s="62">
        <v>0.60992000000000002</v>
      </c>
      <c r="W20" s="62">
        <v>7.2760000000000005E-2</v>
      </c>
      <c r="X20" s="67" t="s">
        <v>501</v>
      </c>
      <c r="Y20" s="62" t="s">
        <v>501</v>
      </c>
      <c r="Z20" s="72" t="s">
        <v>501</v>
      </c>
    </row>
    <row r="21" spans="1:26" s="30" customFormat="1" ht="12.75" customHeight="1">
      <c r="A21" s="731" t="s">
        <v>87</v>
      </c>
      <c r="B21" s="231">
        <v>1633</v>
      </c>
      <c r="C21" s="231">
        <v>96761</v>
      </c>
      <c r="D21" s="241">
        <v>14766</v>
      </c>
      <c r="E21" s="231">
        <v>200</v>
      </c>
      <c r="F21" s="231">
        <v>5316</v>
      </c>
      <c r="G21" s="241">
        <v>2047</v>
      </c>
      <c r="H21" s="231">
        <v>44</v>
      </c>
      <c r="I21" s="231">
        <v>536</v>
      </c>
      <c r="J21" s="241">
        <v>488</v>
      </c>
      <c r="K21" s="231">
        <v>129</v>
      </c>
      <c r="L21" s="231">
        <v>4718</v>
      </c>
      <c r="M21" s="241">
        <v>1054</v>
      </c>
      <c r="N21" s="822" t="s">
        <v>87</v>
      </c>
      <c r="O21" s="231">
        <v>680</v>
      </c>
      <c r="P21" s="231">
        <v>37650</v>
      </c>
      <c r="Q21" s="241">
        <v>6016</v>
      </c>
      <c r="R21" s="231">
        <v>536</v>
      </c>
      <c r="S21" s="231">
        <v>30890</v>
      </c>
      <c r="T21" s="241">
        <v>4527</v>
      </c>
      <c r="U21" s="231">
        <v>27</v>
      </c>
      <c r="V21" s="231">
        <v>11294</v>
      </c>
      <c r="W21" s="241">
        <v>468</v>
      </c>
      <c r="X21" s="231">
        <v>17</v>
      </c>
      <c r="Y21" s="231">
        <v>6357</v>
      </c>
      <c r="Z21" s="277">
        <v>166</v>
      </c>
    </row>
    <row r="22" spans="1:26" s="69" customFormat="1" ht="12.75" customHeight="1">
      <c r="A22" s="731"/>
      <c r="B22" s="65">
        <v>1</v>
      </c>
      <c r="C22" s="66">
        <v>1</v>
      </c>
      <c r="D22" s="66">
        <v>1</v>
      </c>
      <c r="E22" s="67">
        <v>0.12247</v>
      </c>
      <c r="F22" s="62">
        <v>5.4940000000000003E-2</v>
      </c>
      <c r="G22" s="62">
        <v>0.13863</v>
      </c>
      <c r="H22" s="67">
        <v>2.6939999999999999E-2</v>
      </c>
      <c r="I22" s="62">
        <v>5.5399999999999998E-3</v>
      </c>
      <c r="J22" s="62">
        <v>3.3050000000000003E-2</v>
      </c>
      <c r="K22" s="67">
        <v>7.9000000000000001E-2</v>
      </c>
      <c r="L22" s="62">
        <v>4.8759999999999998E-2</v>
      </c>
      <c r="M22" s="68">
        <v>7.1379999999999999E-2</v>
      </c>
      <c r="N22" s="822"/>
      <c r="O22" s="67">
        <v>0.41641</v>
      </c>
      <c r="P22" s="62">
        <v>0.3891</v>
      </c>
      <c r="Q22" s="62">
        <v>0.40742</v>
      </c>
      <c r="R22" s="67">
        <v>0.32823000000000002</v>
      </c>
      <c r="S22" s="62">
        <v>0.31924000000000002</v>
      </c>
      <c r="T22" s="62">
        <v>0.30658000000000002</v>
      </c>
      <c r="U22" s="67">
        <v>1.653E-2</v>
      </c>
      <c r="V22" s="62">
        <v>0.11672</v>
      </c>
      <c r="W22" s="62">
        <v>3.1690000000000003E-2</v>
      </c>
      <c r="X22" s="67">
        <v>1.0410000000000001E-2</v>
      </c>
      <c r="Y22" s="62">
        <v>6.5699999999999995E-2</v>
      </c>
      <c r="Z22" s="72">
        <v>1.124E-2</v>
      </c>
    </row>
    <row r="23" spans="1:26" s="30" customFormat="1" ht="12.75" customHeight="1">
      <c r="A23" s="731" t="s">
        <v>88</v>
      </c>
      <c r="B23" s="231">
        <v>4123</v>
      </c>
      <c r="C23" s="231">
        <v>164278</v>
      </c>
      <c r="D23" s="241">
        <v>37068</v>
      </c>
      <c r="E23" s="231">
        <v>217</v>
      </c>
      <c r="F23" s="231">
        <v>1466</v>
      </c>
      <c r="G23" s="241">
        <v>2344</v>
      </c>
      <c r="H23" s="231">
        <v>212</v>
      </c>
      <c r="I23" s="231">
        <v>4077</v>
      </c>
      <c r="J23" s="241">
        <v>3781</v>
      </c>
      <c r="K23" s="231">
        <v>338</v>
      </c>
      <c r="L23" s="231">
        <v>3730</v>
      </c>
      <c r="M23" s="241">
        <v>3411</v>
      </c>
      <c r="N23" s="822" t="s">
        <v>88</v>
      </c>
      <c r="O23" s="231">
        <v>1964</v>
      </c>
      <c r="P23" s="231">
        <v>79707</v>
      </c>
      <c r="Q23" s="241">
        <v>18151</v>
      </c>
      <c r="R23" s="231">
        <v>1250</v>
      </c>
      <c r="S23" s="231">
        <v>36134</v>
      </c>
      <c r="T23" s="241">
        <v>7619</v>
      </c>
      <c r="U23" s="231">
        <v>119</v>
      </c>
      <c r="V23" s="231">
        <v>36523</v>
      </c>
      <c r="W23" s="241">
        <v>1585</v>
      </c>
      <c r="X23" s="231">
        <v>23</v>
      </c>
      <c r="Y23" s="231">
        <v>2641</v>
      </c>
      <c r="Z23" s="277">
        <v>177</v>
      </c>
    </row>
    <row r="24" spans="1:26" s="69" customFormat="1" ht="12.75" customHeight="1">
      <c r="A24" s="731"/>
      <c r="B24" s="65">
        <v>1</v>
      </c>
      <c r="C24" s="66">
        <v>1</v>
      </c>
      <c r="D24" s="66">
        <v>1</v>
      </c>
      <c r="E24" s="67">
        <v>5.2630000000000003E-2</v>
      </c>
      <c r="F24" s="62">
        <v>8.9200000000000008E-3</v>
      </c>
      <c r="G24" s="62">
        <v>6.3240000000000005E-2</v>
      </c>
      <c r="H24" s="67">
        <v>5.142E-2</v>
      </c>
      <c r="I24" s="62">
        <v>2.4819999999999998E-2</v>
      </c>
      <c r="J24" s="62">
        <v>0.10199999999999999</v>
      </c>
      <c r="K24" s="67">
        <v>8.1979999999999997E-2</v>
      </c>
      <c r="L24" s="62">
        <v>2.2710000000000001E-2</v>
      </c>
      <c r="M24" s="68">
        <v>9.2020000000000005E-2</v>
      </c>
      <c r="N24" s="822"/>
      <c r="O24" s="67">
        <v>0.47635</v>
      </c>
      <c r="P24" s="62">
        <v>0.48520000000000002</v>
      </c>
      <c r="Q24" s="62">
        <v>0.48966999999999999</v>
      </c>
      <c r="R24" s="67">
        <v>0.30318000000000001</v>
      </c>
      <c r="S24" s="62">
        <v>0.21995999999999999</v>
      </c>
      <c r="T24" s="62">
        <v>0.20554</v>
      </c>
      <c r="U24" s="67">
        <v>2.886E-2</v>
      </c>
      <c r="V24" s="62">
        <v>0.22231999999999999</v>
      </c>
      <c r="W24" s="62">
        <v>4.2759999999999999E-2</v>
      </c>
      <c r="X24" s="67">
        <v>5.5799999999999999E-3</v>
      </c>
      <c r="Y24" s="62">
        <v>1.6080000000000001E-2</v>
      </c>
      <c r="Z24" s="72">
        <v>4.7800000000000004E-3</v>
      </c>
    </row>
    <row r="25" spans="1:26" s="30" customFormat="1" ht="12.75" customHeight="1">
      <c r="A25" s="731" t="s">
        <v>89</v>
      </c>
      <c r="B25" s="231">
        <v>904</v>
      </c>
      <c r="C25" s="231">
        <v>35479</v>
      </c>
      <c r="D25" s="241">
        <v>7983</v>
      </c>
      <c r="E25" s="231">
        <v>33</v>
      </c>
      <c r="F25" s="231">
        <v>963</v>
      </c>
      <c r="G25" s="241">
        <v>507</v>
      </c>
      <c r="H25" s="231">
        <v>48</v>
      </c>
      <c r="I25" s="231">
        <v>1314</v>
      </c>
      <c r="J25" s="241">
        <v>283</v>
      </c>
      <c r="K25" s="231">
        <v>96</v>
      </c>
      <c r="L25" s="231">
        <v>1080</v>
      </c>
      <c r="M25" s="241">
        <v>905</v>
      </c>
      <c r="N25" s="822" t="s">
        <v>89</v>
      </c>
      <c r="O25" s="231">
        <v>520</v>
      </c>
      <c r="P25" s="231">
        <v>23133</v>
      </c>
      <c r="Q25" s="241">
        <v>4597</v>
      </c>
      <c r="R25" s="231">
        <v>192</v>
      </c>
      <c r="S25" s="231">
        <v>6175</v>
      </c>
      <c r="T25" s="241">
        <v>1471</v>
      </c>
      <c r="U25" s="231">
        <v>10</v>
      </c>
      <c r="V25" s="231">
        <v>2345</v>
      </c>
      <c r="W25" s="241">
        <v>137</v>
      </c>
      <c r="X25" s="231">
        <v>5</v>
      </c>
      <c r="Y25" s="231">
        <v>469</v>
      </c>
      <c r="Z25" s="277">
        <v>83</v>
      </c>
    </row>
    <row r="26" spans="1:26" s="69" customFormat="1" ht="12.75" customHeight="1">
      <c r="A26" s="731"/>
      <c r="B26" s="65">
        <v>1</v>
      </c>
      <c r="C26" s="66">
        <v>1</v>
      </c>
      <c r="D26" s="66">
        <v>1</v>
      </c>
      <c r="E26" s="67">
        <v>3.6499999999999998E-2</v>
      </c>
      <c r="F26" s="62">
        <v>2.7140000000000001E-2</v>
      </c>
      <c r="G26" s="62">
        <v>6.3509999999999997E-2</v>
      </c>
      <c r="H26" s="67">
        <v>5.3100000000000001E-2</v>
      </c>
      <c r="I26" s="62">
        <v>3.7039999999999997E-2</v>
      </c>
      <c r="J26" s="62">
        <v>3.5450000000000002E-2</v>
      </c>
      <c r="K26" s="67">
        <v>0.10619000000000001</v>
      </c>
      <c r="L26" s="62">
        <v>3.0439999999999998E-2</v>
      </c>
      <c r="M26" s="68">
        <v>0.11337</v>
      </c>
      <c r="N26" s="822"/>
      <c r="O26" s="67">
        <v>0.57521999999999995</v>
      </c>
      <c r="P26" s="62">
        <v>0.65202000000000004</v>
      </c>
      <c r="Q26" s="62">
        <v>0.57584999999999997</v>
      </c>
      <c r="R26" s="67">
        <v>0.21239</v>
      </c>
      <c r="S26" s="62">
        <v>0.17405000000000001</v>
      </c>
      <c r="T26" s="62">
        <v>0.18426999999999999</v>
      </c>
      <c r="U26" s="67">
        <v>1.106E-2</v>
      </c>
      <c r="V26" s="62">
        <v>6.6100000000000006E-2</v>
      </c>
      <c r="W26" s="62">
        <v>1.7160000000000002E-2</v>
      </c>
      <c r="X26" s="67">
        <v>5.5300000000000002E-3</v>
      </c>
      <c r="Y26" s="62">
        <v>1.3220000000000001E-2</v>
      </c>
      <c r="Z26" s="72">
        <v>1.04E-2</v>
      </c>
    </row>
    <row r="27" spans="1:26" s="30" customFormat="1" ht="12.75" customHeight="1">
      <c r="A27" s="731" t="s">
        <v>90</v>
      </c>
      <c r="B27" s="231">
        <v>286</v>
      </c>
      <c r="C27" s="231">
        <v>5885</v>
      </c>
      <c r="D27" s="241">
        <v>2044</v>
      </c>
      <c r="E27" s="231">
        <v>8</v>
      </c>
      <c r="F27" s="231">
        <v>108</v>
      </c>
      <c r="G27" s="241">
        <v>52</v>
      </c>
      <c r="H27" s="231">
        <v>16</v>
      </c>
      <c r="I27" s="231">
        <v>154</v>
      </c>
      <c r="J27" s="241">
        <v>85</v>
      </c>
      <c r="K27" s="231">
        <v>58</v>
      </c>
      <c r="L27" s="231">
        <v>604</v>
      </c>
      <c r="M27" s="241">
        <v>635</v>
      </c>
      <c r="N27" s="822" t="s">
        <v>90</v>
      </c>
      <c r="O27" s="231">
        <v>143</v>
      </c>
      <c r="P27" s="231">
        <v>3124</v>
      </c>
      <c r="Q27" s="241">
        <v>1019</v>
      </c>
      <c r="R27" s="231">
        <v>47</v>
      </c>
      <c r="S27" s="231">
        <v>1086</v>
      </c>
      <c r="T27" s="241">
        <v>175</v>
      </c>
      <c r="U27" s="231">
        <v>0</v>
      </c>
      <c r="V27" s="231">
        <v>0</v>
      </c>
      <c r="W27" s="241">
        <v>0</v>
      </c>
      <c r="X27" s="231">
        <v>14</v>
      </c>
      <c r="Y27" s="231">
        <v>809</v>
      </c>
      <c r="Z27" s="277">
        <v>78</v>
      </c>
    </row>
    <row r="28" spans="1:26" s="69" customFormat="1" ht="12.75" customHeight="1">
      <c r="A28" s="731"/>
      <c r="B28" s="65">
        <v>1</v>
      </c>
      <c r="C28" s="66">
        <v>1</v>
      </c>
      <c r="D28" s="66">
        <v>1</v>
      </c>
      <c r="E28" s="67">
        <v>2.7969999999999998E-2</v>
      </c>
      <c r="F28" s="62">
        <v>1.8350000000000002E-2</v>
      </c>
      <c r="G28" s="62">
        <v>2.5440000000000001E-2</v>
      </c>
      <c r="H28" s="67">
        <v>5.5939999999999997E-2</v>
      </c>
      <c r="I28" s="62">
        <v>2.6169999999999999E-2</v>
      </c>
      <c r="J28" s="62">
        <v>4.1590000000000002E-2</v>
      </c>
      <c r="K28" s="67">
        <v>0.20280000000000001</v>
      </c>
      <c r="L28" s="62">
        <v>0.10263</v>
      </c>
      <c r="M28" s="68">
        <v>0.31067</v>
      </c>
      <c r="N28" s="822"/>
      <c r="O28" s="67">
        <v>0.5</v>
      </c>
      <c r="P28" s="62">
        <v>0.53083999999999998</v>
      </c>
      <c r="Q28" s="62">
        <v>0.49852999999999997</v>
      </c>
      <c r="R28" s="67">
        <v>0.16434000000000001</v>
      </c>
      <c r="S28" s="62">
        <v>0.18454000000000001</v>
      </c>
      <c r="T28" s="62">
        <v>8.5620000000000002E-2</v>
      </c>
      <c r="U28" s="67" t="s">
        <v>501</v>
      </c>
      <c r="V28" s="62" t="s">
        <v>501</v>
      </c>
      <c r="W28" s="62" t="s">
        <v>501</v>
      </c>
      <c r="X28" s="67">
        <v>4.895E-2</v>
      </c>
      <c r="Y28" s="62">
        <v>0.13747000000000001</v>
      </c>
      <c r="Z28" s="72">
        <v>3.8159999999999999E-2</v>
      </c>
    </row>
    <row r="29" spans="1:26" s="30" customFormat="1" ht="12.75" customHeight="1">
      <c r="A29" s="731" t="s">
        <v>91</v>
      </c>
      <c r="B29" s="231">
        <v>537</v>
      </c>
      <c r="C29" s="231">
        <v>15151</v>
      </c>
      <c r="D29" s="241">
        <v>3712</v>
      </c>
      <c r="E29" s="231">
        <v>5</v>
      </c>
      <c r="F29" s="231">
        <v>58</v>
      </c>
      <c r="G29" s="241">
        <v>38</v>
      </c>
      <c r="H29" s="231">
        <v>8</v>
      </c>
      <c r="I29" s="231">
        <v>78</v>
      </c>
      <c r="J29" s="241">
        <v>44</v>
      </c>
      <c r="K29" s="231">
        <v>151</v>
      </c>
      <c r="L29" s="231">
        <v>872</v>
      </c>
      <c r="M29" s="241">
        <v>943</v>
      </c>
      <c r="N29" s="822" t="s">
        <v>91</v>
      </c>
      <c r="O29" s="231">
        <v>187</v>
      </c>
      <c r="P29" s="231">
        <v>10493</v>
      </c>
      <c r="Q29" s="241">
        <v>1647</v>
      </c>
      <c r="R29" s="231">
        <v>183</v>
      </c>
      <c r="S29" s="231">
        <v>3600</v>
      </c>
      <c r="T29" s="241">
        <v>1033</v>
      </c>
      <c r="U29" s="231">
        <v>3</v>
      </c>
      <c r="V29" s="231">
        <v>50</v>
      </c>
      <c r="W29" s="241">
        <v>7</v>
      </c>
      <c r="X29" s="231">
        <v>0</v>
      </c>
      <c r="Y29" s="231">
        <v>0</v>
      </c>
      <c r="Z29" s="277">
        <v>0</v>
      </c>
    </row>
    <row r="30" spans="1:26" s="69" customFormat="1" ht="12.75" customHeight="1">
      <c r="A30" s="731"/>
      <c r="B30" s="65">
        <v>1</v>
      </c>
      <c r="C30" s="66">
        <v>1</v>
      </c>
      <c r="D30" s="66">
        <v>1</v>
      </c>
      <c r="E30" s="67">
        <v>9.3100000000000006E-3</v>
      </c>
      <c r="F30" s="62">
        <v>3.8300000000000001E-3</v>
      </c>
      <c r="G30" s="62">
        <v>1.0240000000000001E-2</v>
      </c>
      <c r="H30" s="67">
        <v>1.49E-2</v>
      </c>
      <c r="I30" s="62">
        <v>5.1500000000000001E-3</v>
      </c>
      <c r="J30" s="62">
        <v>1.1849999999999999E-2</v>
      </c>
      <c r="K30" s="67">
        <v>0.28119</v>
      </c>
      <c r="L30" s="62">
        <v>5.7549999999999997E-2</v>
      </c>
      <c r="M30" s="68">
        <v>0.25403999999999999</v>
      </c>
      <c r="N30" s="822"/>
      <c r="O30" s="67">
        <v>0.34822999999999998</v>
      </c>
      <c r="P30" s="62">
        <v>0.69255999999999995</v>
      </c>
      <c r="Q30" s="62">
        <v>0.44369999999999998</v>
      </c>
      <c r="R30" s="67">
        <v>0.34078000000000003</v>
      </c>
      <c r="S30" s="62">
        <v>0.23760999999999999</v>
      </c>
      <c r="T30" s="62">
        <v>0.27828999999999998</v>
      </c>
      <c r="U30" s="67">
        <v>5.5900000000000004E-3</v>
      </c>
      <c r="V30" s="62">
        <v>3.3E-3</v>
      </c>
      <c r="W30" s="62">
        <v>1.89E-3</v>
      </c>
      <c r="X30" s="67" t="s">
        <v>501</v>
      </c>
      <c r="Y30" s="62" t="s">
        <v>501</v>
      </c>
      <c r="Z30" s="72" t="s">
        <v>501</v>
      </c>
    </row>
    <row r="31" spans="1:26" s="30" customFormat="1" ht="12.75" customHeight="1">
      <c r="A31" s="731" t="s">
        <v>92</v>
      </c>
      <c r="B31" s="231">
        <v>404</v>
      </c>
      <c r="C31" s="231">
        <v>12207</v>
      </c>
      <c r="D31" s="241">
        <v>3179</v>
      </c>
      <c r="E31" s="231">
        <v>10</v>
      </c>
      <c r="F31" s="231">
        <v>383</v>
      </c>
      <c r="G31" s="241">
        <v>68</v>
      </c>
      <c r="H31" s="231">
        <v>11</v>
      </c>
      <c r="I31" s="231">
        <v>135</v>
      </c>
      <c r="J31" s="241">
        <v>74</v>
      </c>
      <c r="K31" s="231">
        <v>34</v>
      </c>
      <c r="L31" s="231">
        <v>228</v>
      </c>
      <c r="M31" s="241">
        <v>240</v>
      </c>
      <c r="N31" s="822" t="s">
        <v>92</v>
      </c>
      <c r="O31" s="231">
        <v>149</v>
      </c>
      <c r="P31" s="231">
        <v>5906</v>
      </c>
      <c r="Q31" s="241">
        <v>1506</v>
      </c>
      <c r="R31" s="231">
        <v>182</v>
      </c>
      <c r="S31" s="231">
        <v>3729</v>
      </c>
      <c r="T31" s="241">
        <v>1137</v>
      </c>
      <c r="U31" s="231">
        <v>6</v>
      </c>
      <c r="V31" s="231">
        <v>342</v>
      </c>
      <c r="W31" s="241">
        <v>51</v>
      </c>
      <c r="X31" s="231">
        <v>12</v>
      </c>
      <c r="Y31" s="231">
        <v>1484</v>
      </c>
      <c r="Z31" s="277">
        <v>103</v>
      </c>
    </row>
    <row r="32" spans="1:26" s="69" customFormat="1" ht="12.75" customHeight="1">
      <c r="A32" s="731"/>
      <c r="B32" s="65">
        <v>1</v>
      </c>
      <c r="C32" s="66">
        <v>1</v>
      </c>
      <c r="D32" s="66">
        <v>1</v>
      </c>
      <c r="E32" s="67">
        <v>2.4750000000000001E-2</v>
      </c>
      <c r="F32" s="62">
        <v>3.1379999999999998E-2</v>
      </c>
      <c r="G32" s="62">
        <v>2.1389999999999999E-2</v>
      </c>
      <c r="H32" s="67">
        <v>2.7230000000000001E-2</v>
      </c>
      <c r="I32" s="62">
        <v>1.106E-2</v>
      </c>
      <c r="J32" s="62">
        <v>2.3279999999999999E-2</v>
      </c>
      <c r="K32" s="67">
        <v>8.4159999999999999E-2</v>
      </c>
      <c r="L32" s="62">
        <v>1.8679999999999999E-2</v>
      </c>
      <c r="M32" s="68">
        <v>7.5499999999999998E-2</v>
      </c>
      <c r="N32" s="822"/>
      <c r="O32" s="67">
        <v>0.36881000000000003</v>
      </c>
      <c r="P32" s="62">
        <v>0.48381999999999997</v>
      </c>
      <c r="Q32" s="62">
        <v>0.47372999999999998</v>
      </c>
      <c r="R32" s="67">
        <v>0.45050000000000001</v>
      </c>
      <c r="S32" s="62">
        <v>0.30547999999999997</v>
      </c>
      <c r="T32" s="62">
        <v>0.35765999999999998</v>
      </c>
      <c r="U32" s="67">
        <v>1.485E-2</v>
      </c>
      <c r="V32" s="62">
        <v>2.802E-2</v>
      </c>
      <c r="W32" s="62">
        <v>1.6039999999999999E-2</v>
      </c>
      <c r="X32" s="67">
        <v>2.9700000000000001E-2</v>
      </c>
      <c r="Y32" s="62">
        <v>0.12157</v>
      </c>
      <c r="Z32" s="72">
        <v>3.2399999999999998E-2</v>
      </c>
    </row>
    <row r="33" spans="1:26" s="30" customFormat="1" ht="12.75" customHeight="1">
      <c r="A33" s="731" t="s">
        <v>93</v>
      </c>
      <c r="B33" s="231">
        <v>1011</v>
      </c>
      <c r="C33" s="231">
        <v>36561</v>
      </c>
      <c r="D33" s="241">
        <v>8375</v>
      </c>
      <c r="E33" s="231">
        <v>61</v>
      </c>
      <c r="F33" s="231">
        <v>526</v>
      </c>
      <c r="G33" s="241">
        <v>471</v>
      </c>
      <c r="H33" s="231">
        <v>85</v>
      </c>
      <c r="I33" s="231">
        <v>2444</v>
      </c>
      <c r="J33" s="241">
        <v>854</v>
      </c>
      <c r="K33" s="231">
        <v>141</v>
      </c>
      <c r="L33" s="231">
        <v>2427</v>
      </c>
      <c r="M33" s="241">
        <v>1428</v>
      </c>
      <c r="N33" s="822" t="s">
        <v>93</v>
      </c>
      <c r="O33" s="231">
        <v>530</v>
      </c>
      <c r="P33" s="231">
        <v>25297</v>
      </c>
      <c r="Q33" s="241">
        <v>4508</v>
      </c>
      <c r="R33" s="231">
        <v>179</v>
      </c>
      <c r="S33" s="231">
        <v>3202</v>
      </c>
      <c r="T33" s="241">
        <v>968</v>
      </c>
      <c r="U33" s="231">
        <v>8</v>
      </c>
      <c r="V33" s="231">
        <v>2451</v>
      </c>
      <c r="W33" s="241">
        <v>95</v>
      </c>
      <c r="X33" s="231">
        <v>7</v>
      </c>
      <c r="Y33" s="231">
        <v>214</v>
      </c>
      <c r="Z33" s="277">
        <v>51</v>
      </c>
    </row>
    <row r="34" spans="1:26" s="69" customFormat="1" ht="12.75" customHeight="1">
      <c r="A34" s="731"/>
      <c r="B34" s="65">
        <v>1</v>
      </c>
      <c r="C34" s="66">
        <v>1</v>
      </c>
      <c r="D34" s="66">
        <v>1</v>
      </c>
      <c r="E34" s="67">
        <v>6.0339999999999998E-2</v>
      </c>
      <c r="F34" s="62">
        <v>1.439E-2</v>
      </c>
      <c r="G34" s="62">
        <v>5.6239999999999998E-2</v>
      </c>
      <c r="H34" s="67">
        <v>8.4080000000000002E-2</v>
      </c>
      <c r="I34" s="62">
        <v>6.6850000000000007E-2</v>
      </c>
      <c r="J34" s="62">
        <v>0.10197000000000001</v>
      </c>
      <c r="K34" s="67">
        <v>0.13947000000000001</v>
      </c>
      <c r="L34" s="62">
        <v>6.6379999999999995E-2</v>
      </c>
      <c r="M34" s="68">
        <v>0.17050999999999999</v>
      </c>
      <c r="N34" s="822"/>
      <c r="O34" s="67">
        <v>0.52422999999999997</v>
      </c>
      <c r="P34" s="62">
        <v>0.69191000000000003</v>
      </c>
      <c r="Q34" s="62">
        <v>0.53827000000000003</v>
      </c>
      <c r="R34" s="67">
        <v>0.17705000000000001</v>
      </c>
      <c r="S34" s="62">
        <v>8.7580000000000005E-2</v>
      </c>
      <c r="T34" s="62">
        <v>0.11558</v>
      </c>
      <c r="U34" s="67">
        <v>7.9100000000000004E-3</v>
      </c>
      <c r="V34" s="62">
        <v>6.7040000000000002E-2</v>
      </c>
      <c r="W34" s="62">
        <v>1.1339999999999999E-2</v>
      </c>
      <c r="X34" s="67">
        <v>6.9199999999999999E-3</v>
      </c>
      <c r="Y34" s="62">
        <v>5.8500000000000002E-3</v>
      </c>
      <c r="Z34" s="72">
        <v>6.0899999999999999E-3</v>
      </c>
    </row>
    <row r="35" spans="1:26" s="30" customFormat="1" ht="12.75" customHeight="1">
      <c r="A35" s="732" t="s">
        <v>94</v>
      </c>
      <c r="B35" s="231">
        <v>309</v>
      </c>
      <c r="C35" s="231">
        <v>11017</v>
      </c>
      <c r="D35" s="241">
        <v>2480</v>
      </c>
      <c r="E35" s="231">
        <v>18</v>
      </c>
      <c r="F35" s="231">
        <v>275</v>
      </c>
      <c r="G35" s="241">
        <v>202</v>
      </c>
      <c r="H35" s="231">
        <v>16</v>
      </c>
      <c r="I35" s="231">
        <v>403</v>
      </c>
      <c r="J35" s="241">
        <v>105</v>
      </c>
      <c r="K35" s="231">
        <v>6</v>
      </c>
      <c r="L35" s="231">
        <v>57</v>
      </c>
      <c r="M35" s="241">
        <v>53</v>
      </c>
      <c r="N35" s="818" t="s">
        <v>94</v>
      </c>
      <c r="O35" s="231">
        <v>114</v>
      </c>
      <c r="P35" s="231">
        <v>7009</v>
      </c>
      <c r="Q35" s="241">
        <v>1073</v>
      </c>
      <c r="R35" s="231">
        <v>142</v>
      </c>
      <c r="S35" s="231">
        <v>2455</v>
      </c>
      <c r="T35" s="241">
        <v>931</v>
      </c>
      <c r="U35" s="231">
        <v>10</v>
      </c>
      <c r="V35" s="231">
        <v>795</v>
      </c>
      <c r="W35" s="241">
        <v>103</v>
      </c>
      <c r="X35" s="231">
        <v>3</v>
      </c>
      <c r="Y35" s="231">
        <v>23</v>
      </c>
      <c r="Z35" s="277">
        <v>13</v>
      </c>
    </row>
    <row r="36" spans="1:26" s="69" customFormat="1" ht="12.75" customHeight="1">
      <c r="A36" s="733"/>
      <c r="B36" s="291">
        <v>1</v>
      </c>
      <c r="C36" s="291">
        <v>1</v>
      </c>
      <c r="D36" s="291">
        <v>1</v>
      </c>
      <c r="E36" s="292">
        <v>5.8250000000000003E-2</v>
      </c>
      <c r="F36" s="293">
        <v>2.496E-2</v>
      </c>
      <c r="G36" s="293">
        <v>8.1449999999999995E-2</v>
      </c>
      <c r="H36" s="292">
        <v>5.178E-2</v>
      </c>
      <c r="I36" s="293">
        <v>3.6580000000000001E-2</v>
      </c>
      <c r="J36" s="293">
        <v>4.2340000000000003E-2</v>
      </c>
      <c r="K36" s="292">
        <v>1.942E-2</v>
      </c>
      <c r="L36" s="293">
        <v>5.1700000000000001E-3</v>
      </c>
      <c r="M36" s="294">
        <v>2.137E-2</v>
      </c>
      <c r="N36" s="819"/>
      <c r="O36" s="293">
        <v>0.36892999999999998</v>
      </c>
      <c r="P36" s="293">
        <v>0.63619999999999999</v>
      </c>
      <c r="Q36" s="293">
        <v>0.43265999999999999</v>
      </c>
      <c r="R36" s="292">
        <v>0.45955000000000001</v>
      </c>
      <c r="S36" s="293">
        <v>0.22284000000000001</v>
      </c>
      <c r="T36" s="293">
        <v>0.37540000000000001</v>
      </c>
      <c r="U36" s="292">
        <v>3.236E-2</v>
      </c>
      <c r="V36" s="293">
        <v>7.2160000000000002E-2</v>
      </c>
      <c r="W36" s="293">
        <v>4.1529999999999997E-2</v>
      </c>
      <c r="X36" s="292">
        <v>9.7099999999999999E-3</v>
      </c>
      <c r="Y36" s="293">
        <v>2.0899999999999998E-3</v>
      </c>
      <c r="Z36" s="307">
        <v>5.2399999999999999E-3</v>
      </c>
    </row>
    <row r="37" spans="1:26" s="33" customFormat="1" ht="12.75" customHeight="1">
      <c r="A37" s="784" t="s">
        <v>109</v>
      </c>
      <c r="B37" s="230">
        <v>33542</v>
      </c>
      <c r="C37" s="230">
        <v>1175116</v>
      </c>
      <c r="D37" s="295">
        <v>287250</v>
      </c>
      <c r="E37" s="230">
        <v>1499</v>
      </c>
      <c r="F37" s="230">
        <v>20458</v>
      </c>
      <c r="G37" s="295">
        <v>20018</v>
      </c>
      <c r="H37" s="230">
        <v>2648</v>
      </c>
      <c r="I37" s="230">
        <v>50040</v>
      </c>
      <c r="J37" s="295">
        <v>18710</v>
      </c>
      <c r="K37" s="230">
        <v>5184</v>
      </c>
      <c r="L37" s="230">
        <v>68046</v>
      </c>
      <c r="M37" s="295">
        <v>51608</v>
      </c>
      <c r="N37" s="836" t="s">
        <v>109</v>
      </c>
      <c r="O37" s="230">
        <v>16891</v>
      </c>
      <c r="P37" s="230">
        <v>709058</v>
      </c>
      <c r="Q37" s="295">
        <v>147859</v>
      </c>
      <c r="R37" s="230">
        <v>6607</v>
      </c>
      <c r="S37" s="230">
        <v>186541</v>
      </c>
      <c r="T37" s="295">
        <v>41806</v>
      </c>
      <c r="U37" s="230">
        <v>502</v>
      </c>
      <c r="V37" s="230">
        <v>116832</v>
      </c>
      <c r="W37" s="295">
        <v>5303</v>
      </c>
      <c r="X37" s="230">
        <v>211</v>
      </c>
      <c r="Y37" s="230">
        <v>24141</v>
      </c>
      <c r="Z37" s="282">
        <v>1946</v>
      </c>
    </row>
    <row r="38" spans="1:26" s="70" customFormat="1" ht="12.75" customHeight="1" thickBot="1">
      <c r="A38" s="785"/>
      <c r="B38" s="302">
        <v>1</v>
      </c>
      <c r="C38" s="303">
        <v>1</v>
      </c>
      <c r="D38" s="303">
        <v>1</v>
      </c>
      <c r="E38" s="304">
        <v>4.4690000000000001E-2</v>
      </c>
      <c r="F38" s="305">
        <v>1.7409999999999998E-2</v>
      </c>
      <c r="G38" s="305">
        <v>6.9690000000000002E-2</v>
      </c>
      <c r="H38" s="304">
        <v>7.8950000000000006E-2</v>
      </c>
      <c r="I38" s="305">
        <v>4.258E-2</v>
      </c>
      <c r="J38" s="305">
        <v>6.5129999999999993E-2</v>
      </c>
      <c r="K38" s="304">
        <v>0.15454999999999999</v>
      </c>
      <c r="L38" s="305">
        <v>5.7910000000000003E-2</v>
      </c>
      <c r="M38" s="499">
        <v>0.17965999999999999</v>
      </c>
      <c r="N38" s="821"/>
      <c r="O38" s="304">
        <v>0.50358000000000003</v>
      </c>
      <c r="P38" s="305">
        <v>0.60338999999999998</v>
      </c>
      <c r="Q38" s="305">
        <v>0.51473999999999998</v>
      </c>
      <c r="R38" s="304">
        <v>0.19697999999999999</v>
      </c>
      <c r="S38" s="305">
        <v>0.15873999999999999</v>
      </c>
      <c r="T38" s="305">
        <v>0.14554</v>
      </c>
      <c r="U38" s="304">
        <v>1.4970000000000001E-2</v>
      </c>
      <c r="V38" s="305">
        <v>9.9419999999999994E-2</v>
      </c>
      <c r="W38" s="305">
        <v>1.8460000000000001E-2</v>
      </c>
      <c r="X38" s="304">
        <v>6.2899999999999996E-3</v>
      </c>
      <c r="Y38" s="305">
        <v>2.0539999999999999E-2</v>
      </c>
      <c r="Z38" s="308">
        <v>6.77E-3</v>
      </c>
    </row>
    <row r="39" spans="1:26" s="500" customFormat="1">
      <c r="A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9"/>
    </row>
    <row r="40" spans="1:26" s="500" customFormat="1">
      <c r="A40" s="1158" t="str">
        <f>"Anmerkungen. Datengrundlage: Volkshochschul-Statistik "&amp;Hilfswerte!B3&amp;"; Basis: "&amp;Tabelle1!$C$36&amp;" VHS."</f>
        <v>Anmerkungen. Datengrundlage: Volkshochschul-Statistik ; Basis: 852 VHS.</v>
      </c>
      <c r="D40" s="1165"/>
      <c r="E40" s="1166"/>
      <c r="F40" s="1165"/>
      <c r="N40" s="1158" t="str">
        <f>"Anmerkungen. Datengrundlage: Volkshochschul-Statistik "&amp;Hilfswerte!O3&amp;"; Basis: "&amp;Tabelle1!$C$36&amp;" VHS."</f>
        <v>Anmerkungen. Datengrundlage: Volkshochschul-Statistik ; Basis: 852 VHS.</v>
      </c>
      <c r="Q40" s="1165"/>
      <c r="R40" s="1166"/>
      <c r="S40" s="1165"/>
    </row>
    <row r="41" spans="1:26" s="500" customFormat="1" ht="10.5" customHeight="1">
      <c r="I41" s="1171"/>
      <c r="J41" s="1171"/>
      <c r="K41" s="1171"/>
      <c r="L41" s="1171"/>
      <c r="V41" s="1171"/>
      <c r="W41" s="1171"/>
      <c r="X41" s="1171"/>
      <c r="Y41" s="1171"/>
    </row>
    <row r="42" spans="1:26" s="1171" customFormat="1" ht="15.75" customHeight="1">
      <c r="A42" s="1158" t="s">
        <v>518</v>
      </c>
      <c r="B42" s="1159"/>
      <c r="C42" s="1159"/>
      <c r="D42" s="1159"/>
      <c r="E42" s="1159"/>
      <c r="F42" s="1159"/>
      <c r="G42" s="500"/>
      <c r="H42" s="500"/>
      <c r="I42" s="500"/>
      <c r="J42" s="500"/>
      <c r="K42" s="500"/>
      <c r="L42" s="500"/>
      <c r="N42" s="1158" t="s">
        <v>518</v>
      </c>
      <c r="O42" s="1159"/>
      <c r="P42" s="1159"/>
      <c r="Q42" s="1159"/>
      <c r="R42" s="1159"/>
      <c r="S42" s="1159"/>
      <c r="T42" s="500"/>
      <c r="U42" s="500"/>
      <c r="V42" s="500"/>
      <c r="W42" s="500"/>
      <c r="X42" s="500"/>
      <c r="Y42" s="500"/>
    </row>
    <row r="43" spans="1:26" s="500" customFormat="1" ht="10.5" customHeight="1">
      <c r="A43" s="1158" t="s">
        <v>519</v>
      </c>
      <c r="B43" s="1159"/>
      <c r="C43" s="1159"/>
      <c r="D43" s="1159"/>
      <c r="E43" s="1159"/>
      <c r="F43" s="1159"/>
      <c r="G43" s="1163" t="s">
        <v>506</v>
      </c>
      <c r="H43" s="1163"/>
      <c r="I43" s="1163"/>
      <c r="N43" s="1158" t="s">
        <v>519</v>
      </c>
      <c r="O43" s="1159"/>
      <c r="P43" s="1159"/>
      <c r="Q43" s="1159"/>
      <c r="R43" s="1159"/>
      <c r="S43" s="1159"/>
      <c r="T43" s="1163" t="s">
        <v>506</v>
      </c>
      <c r="U43" s="1163"/>
      <c r="V43" s="1163"/>
    </row>
    <row r="44" spans="1:26" s="500" customFormat="1" ht="7.5" customHeight="1">
      <c r="A44" s="1160"/>
      <c r="B44" s="1159"/>
      <c r="C44" s="1159"/>
      <c r="D44" s="1159"/>
      <c r="E44" s="1159"/>
      <c r="F44" s="1159"/>
      <c r="N44" s="1160"/>
      <c r="O44" s="1159"/>
      <c r="P44" s="1159"/>
      <c r="Q44" s="1159"/>
      <c r="R44" s="1159"/>
      <c r="S44" s="1159"/>
    </row>
    <row r="45" spans="1:26" s="500" customFormat="1">
      <c r="A45" s="1161" t="s">
        <v>520</v>
      </c>
      <c r="B45" s="1159"/>
      <c r="C45" s="1159"/>
      <c r="D45" s="1159"/>
      <c r="E45" s="1159"/>
      <c r="F45" s="1159"/>
      <c r="N45" s="1161" t="s">
        <v>520</v>
      </c>
      <c r="O45" s="1159"/>
      <c r="P45" s="1159"/>
      <c r="Q45" s="1159"/>
      <c r="R45" s="1159"/>
      <c r="S45" s="1159"/>
    </row>
  </sheetData>
  <mergeCells count="51">
    <mergeCell ref="G43:I43"/>
    <mergeCell ref="T43:V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">
    <cfRule type="cellIs" dxfId="724" priority="409" stopIfTrue="1" operator="equal">
      <formula>1</formula>
    </cfRule>
    <cfRule type="cellIs" dxfId="723" priority="410" stopIfTrue="1" operator="lessThan">
      <formula>0.0005</formula>
    </cfRule>
  </conditionalFormatting>
  <conditionalFormatting sqref="A8 A10 A12 A14 A16 A18 A20 A22 A24 A26 A28 A30 A32 A34 A36">
    <cfRule type="cellIs" dxfId="722" priority="415" stopIfTrue="1" operator="equal">
      <formula>1</formula>
    </cfRule>
    <cfRule type="cellIs" dxfId="721" priority="416" stopIfTrue="1" operator="lessThan">
      <formula>0.0005</formula>
    </cfRule>
  </conditionalFormatting>
  <conditionalFormatting sqref="A5:Z5">
    <cfRule type="cellIs" dxfId="720" priority="139" stopIfTrue="1" operator="equal">
      <formula>0</formula>
    </cfRule>
  </conditionalFormatting>
  <conditionalFormatting sqref="A9:Z9">
    <cfRule type="cellIs" dxfId="719" priority="127" stopIfTrue="1" operator="equal">
      <formula>0</formula>
    </cfRule>
  </conditionalFormatting>
  <conditionalFormatting sqref="A11:Z11">
    <cfRule type="cellIs" dxfId="718" priority="118" stopIfTrue="1" operator="equal">
      <formula>0</formula>
    </cfRule>
  </conditionalFormatting>
  <conditionalFormatting sqref="A13:Z13">
    <cfRule type="cellIs" dxfId="717" priority="109" stopIfTrue="1" operator="equal">
      <formula>0</formula>
    </cfRule>
  </conditionalFormatting>
  <conditionalFormatting sqref="A15:Z15">
    <cfRule type="cellIs" dxfId="716" priority="100" stopIfTrue="1" operator="equal">
      <formula>0</formula>
    </cfRule>
  </conditionalFormatting>
  <conditionalFormatting sqref="A17:Z17">
    <cfRule type="cellIs" dxfId="715" priority="91" stopIfTrue="1" operator="equal">
      <formula>0</formula>
    </cfRule>
  </conditionalFormatting>
  <conditionalFormatting sqref="A19:Z19">
    <cfRule type="cellIs" dxfId="714" priority="82" stopIfTrue="1" operator="equal">
      <formula>0</formula>
    </cfRule>
  </conditionalFormatting>
  <conditionalFormatting sqref="A21:Z21">
    <cfRule type="cellIs" dxfId="713" priority="73" stopIfTrue="1" operator="equal">
      <formula>0</formula>
    </cfRule>
  </conditionalFormatting>
  <conditionalFormatting sqref="A23:Z23">
    <cfRule type="cellIs" dxfId="712" priority="64" stopIfTrue="1" operator="equal">
      <formula>0</formula>
    </cfRule>
  </conditionalFormatting>
  <conditionalFormatting sqref="A25:Z25">
    <cfRule type="cellIs" dxfId="711" priority="55" stopIfTrue="1" operator="equal">
      <formula>0</formula>
    </cfRule>
  </conditionalFormatting>
  <conditionalFormatting sqref="A27:Z27">
    <cfRule type="cellIs" dxfId="710" priority="46" stopIfTrue="1" operator="equal">
      <formula>0</formula>
    </cfRule>
  </conditionalFormatting>
  <conditionalFormatting sqref="A29:Z29">
    <cfRule type="cellIs" dxfId="709" priority="37" stopIfTrue="1" operator="equal">
      <formula>0</formula>
    </cfRule>
  </conditionalFormatting>
  <conditionalFormatting sqref="A31:Z31">
    <cfRule type="cellIs" dxfId="708" priority="28" stopIfTrue="1" operator="equal">
      <formula>0</formula>
    </cfRule>
  </conditionalFormatting>
  <conditionalFormatting sqref="A33:Z33">
    <cfRule type="cellIs" dxfId="707" priority="19" stopIfTrue="1" operator="equal">
      <formula>0</formula>
    </cfRule>
  </conditionalFormatting>
  <conditionalFormatting sqref="A35:Z35">
    <cfRule type="cellIs" dxfId="706" priority="10" stopIfTrue="1" operator="equal">
      <formula>0</formula>
    </cfRule>
  </conditionalFormatting>
  <conditionalFormatting sqref="B7:M7">
    <cfRule type="cellIs" dxfId="705" priority="385" stopIfTrue="1" operator="equal">
      <formula>0</formula>
    </cfRule>
  </conditionalFormatting>
  <conditionalFormatting sqref="B37:M37">
    <cfRule type="cellIs" dxfId="704" priority="205" stopIfTrue="1" operator="equal">
      <formula>0</formula>
    </cfRule>
  </conditionalFormatting>
  <conditionalFormatting sqref="N6 N8 N10 N12 N14 N16 N18 N20 N22 N24 N26 N28 N30 N32 N34 N36">
    <cfRule type="cellIs" dxfId="703" priority="412" stopIfTrue="1" operator="equal">
      <formula>1</formula>
    </cfRule>
    <cfRule type="cellIs" dxfId="702" priority="413" stopIfTrue="1" operator="lessThan">
      <formula>0.0005</formula>
    </cfRule>
  </conditionalFormatting>
  <conditionalFormatting sqref="O7:Z7">
    <cfRule type="cellIs" dxfId="701" priority="136" stopIfTrue="1" operator="equal">
      <formula>0</formula>
    </cfRule>
  </conditionalFormatting>
  <conditionalFormatting sqref="O37:Z37">
    <cfRule type="cellIs" dxfId="700" priority="1" stopIfTrue="1" operator="equal">
      <formula>0</formula>
    </cfRule>
  </conditionalFormatting>
  <hyperlinks>
    <hyperlink ref="G43" r:id="rId1" xr:uid="{CAFF4076-2D57-4B6C-96AA-42E0237BDF7C}"/>
    <hyperlink ref="G43:I43" r:id="rId2" display="http://dx.doi.org/10.4232/1.14582 " xr:uid="{AFD39C3E-E5A9-4A27-8990-F744473DA58C}"/>
    <hyperlink ref="A45" r:id="rId3" display="Publikation und Tabellen stehen unter der Lizenz CC BY-SA DEED 4.0." xr:uid="{654D53B4-9E58-40BD-989C-B688F8D318EB}"/>
    <hyperlink ref="T43" r:id="rId4" xr:uid="{22D3C72C-7EE3-4242-944D-D56030FFA30E}"/>
    <hyperlink ref="T43:V43" r:id="rId5" display="http://dx.doi.org/10.4232/1.14582 " xr:uid="{1C491A22-DF08-47EF-BBC4-39300C334C44}"/>
    <hyperlink ref="N45" r:id="rId6" display="Publikation und Tabellen stehen unter der Lizenz CC BY-SA DEED 4.0." xr:uid="{28C96030-0867-4AF0-AFB9-12D1C9054E1B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4" man="1"/>
    <brk id="26" max="39" man="1"/>
  </colBreaks>
  <legacyDrawingHF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9300-779D-46F6-A766-975DBE4FCDD5}">
  <dimension ref="A1:AC45"/>
  <sheetViews>
    <sheetView view="pageBreakPreview" topLeftCell="A5" zoomScaleNormal="100" zoomScaleSheetLayoutView="100" workbookViewId="0">
      <selection activeCell="A40" sqref="A40:K45"/>
    </sheetView>
  </sheetViews>
  <sheetFormatPr baseColWidth="10" defaultRowHeight="12.75"/>
  <cols>
    <col min="1" max="1" width="13.5703125" style="24" customWidth="1"/>
    <col min="2" max="2" width="6.42578125" style="24" customWidth="1"/>
    <col min="3" max="4" width="7.85546875" style="24" customWidth="1"/>
    <col min="5" max="5" width="6.28515625" style="24" customWidth="1"/>
    <col min="6" max="6" width="7.140625" style="24" customWidth="1"/>
    <col min="7" max="7" width="7.855468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29" s="23" customFormat="1" ht="39.75" customHeight="1" thickBot="1">
      <c r="A1" s="837" t="str">
        <f>"Tabelle 8.5: Kurse, Unterrichtsstunden und Belegungen nach Ländern und Programmbereichen " &amp;Hilfswerte!B1&amp; " - Abschlussbezogene Kurse"</f>
        <v>Tabelle 8.5: Kurse, Unterrichtsstunden und Belegungen nach Ländern und Programmbereichen 2020 - Abschlussbezogene Kurse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9"/>
      <c r="N1" s="837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2020 - Abschlussbezogene Kurse</v>
      </c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9"/>
      <c r="AA1" s="54"/>
      <c r="AB1" s="54"/>
      <c r="AC1" s="54"/>
    </row>
    <row r="2" spans="1:29" s="23" customFormat="1" ht="14.25" customHeight="1">
      <c r="A2" s="749" t="s">
        <v>14</v>
      </c>
      <c r="B2" s="807" t="s">
        <v>63</v>
      </c>
      <c r="C2" s="827"/>
      <c r="D2" s="827"/>
      <c r="E2" s="814" t="s">
        <v>59</v>
      </c>
      <c r="F2" s="815"/>
      <c r="G2" s="815"/>
      <c r="H2" s="815"/>
      <c r="I2" s="815"/>
      <c r="J2" s="815"/>
      <c r="K2" s="815"/>
      <c r="L2" s="815"/>
      <c r="M2" s="829"/>
      <c r="N2" s="830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29" s="63" customFormat="1" ht="39.75" customHeight="1">
      <c r="A3" s="750"/>
      <c r="B3" s="808"/>
      <c r="C3" s="828"/>
      <c r="D3" s="828"/>
      <c r="E3" s="824" t="s">
        <v>1</v>
      </c>
      <c r="F3" s="744"/>
      <c r="G3" s="745"/>
      <c r="H3" s="824" t="s">
        <v>2</v>
      </c>
      <c r="I3" s="744"/>
      <c r="J3" s="745"/>
      <c r="K3" s="824" t="s">
        <v>21</v>
      </c>
      <c r="L3" s="744"/>
      <c r="M3" s="745"/>
      <c r="N3" s="840"/>
      <c r="O3" s="823" t="s">
        <v>22</v>
      </c>
      <c r="P3" s="823"/>
      <c r="Q3" s="823"/>
      <c r="R3" s="823" t="s">
        <v>382</v>
      </c>
      <c r="S3" s="823"/>
      <c r="T3" s="823"/>
      <c r="U3" s="823" t="s">
        <v>434</v>
      </c>
      <c r="V3" s="823"/>
      <c r="W3" s="824"/>
      <c r="X3" s="824" t="s">
        <v>43</v>
      </c>
      <c r="Y3" s="744"/>
      <c r="Z3" s="746"/>
    </row>
    <row r="4" spans="1:29" ht="48">
      <c r="A4" s="751"/>
      <c r="B4" s="287" t="s">
        <v>18</v>
      </c>
      <c r="C4" s="287" t="s">
        <v>19</v>
      </c>
      <c r="D4" s="287" t="s">
        <v>20</v>
      </c>
      <c r="E4" s="287" t="s">
        <v>18</v>
      </c>
      <c r="F4" s="287" t="s">
        <v>19</v>
      </c>
      <c r="G4" s="288" t="s">
        <v>20</v>
      </c>
      <c r="H4" s="287" t="s">
        <v>18</v>
      </c>
      <c r="I4" s="287" t="s">
        <v>19</v>
      </c>
      <c r="J4" s="288" t="s">
        <v>20</v>
      </c>
      <c r="K4" s="287" t="s">
        <v>18</v>
      </c>
      <c r="L4" s="287" t="s">
        <v>19</v>
      </c>
      <c r="M4" s="288" t="s">
        <v>20</v>
      </c>
      <c r="N4" s="841"/>
      <c r="O4" s="287" t="s">
        <v>18</v>
      </c>
      <c r="P4" s="287" t="s">
        <v>19</v>
      </c>
      <c r="Q4" s="288" t="s">
        <v>20</v>
      </c>
      <c r="R4" s="287" t="s">
        <v>18</v>
      </c>
      <c r="S4" s="287" t="s">
        <v>19</v>
      </c>
      <c r="T4" s="288" t="s">
        <v>20</v>
      </c>
      <c r="U4" s="287" t="s">
        <v>18</v>
      </c>
      <c r="V4" s="287" t="s">
        <v>19</v>
      </c>
      <c r="W4" s="287" t="s">
        <v>20</v>
      </c>
      <c r="X4" s="287" t="s">
        <v>18</v>
      </c>
      <c r="Y4" s="287" t="s">
        <v>19</v>
      </c>
      <c r="Z4" s="309" t="s">
        <v>20</v>
      </c>
    </row>
    <row r="5" spans="1:29" s="30" customFormat="1" ht="12.75" customHeight="1">
      <c r="A5" s="747" t="s">
        <v>79</v>
      </c>
      <c r="B5" s="231">
        <v>23529</v>
      </c>
      <c r="C5" s="231">
        <v>1061205</v>
      </c>
      <c r="D5" s="241">
        <v>213275</v>
      </c>
      <c r="E5" s="231">
        <v>77</v>
      </c>
      <c r="F5" s="231">
        <v>2390</v>
      </c>
      <c r="G5" s="241">
        <v>866</v>
      </c>
      <c r="H5" s="231">
        <v>61</v>
      </c>
      <c r="I5" s="231">
        <v>1627</v>
      </c>
      <c r="J5" s="241">
        <v>511</v>
      </c>
      <c r="K5" s="231">
        <v>39</v>
      </c>
      <c r="L5" s="231">
        <v>936</v>
      </c>
      <c r="M5" s="241">
        <v>351</v>
      </c>
      <c r="N5" s="826" t="s">
        <v>79</v>
      </c>
      <c r="O5" s="231">
        <v>22234</v>
      </c>
      <c r="P5" s="231">
        <v>905042</v>
      </c>
      <c r="Q5" s="241">
        <v>203721</v>
      </c>
      <c r="R5" s="231">
        <v>684</v>
      </c>
      <c r="S5" s="231">
        <v>43817</v>
      </c>
      <c r="T5" s="241">
        <v>3891</v>
      </c>
      <c r="U5" s="231">
        <v>393</v>
      </c>
      <c r="V5" s="231">
        <v>105195</v>
      </c>
      <c r="W5" s="241">
        <v>3687</v>
      </c>
      <c r="X5" s="231">
        <v>41</v>
      </c>
      <c r="Y5" s="231">
        <v>2198</v>
      </c>
      <c r="Z5" s="277">
        <v>248</v>
      </c>
    </row>
    <row r="6" spans="1:29" s="30" customFormat="1" ht="12.75" customHeight="1">
      <c r="A6" s="731"/>
      <c r="B6" s="65">
        <v>1</v>
      </c>
      <c r="C6" s="66">
        <v>1</v>
      </c>
      <c r="D6" s="66">
        <v>1</v>
      </c>
      <c r="E6" s="67">
        <v>3.2699999999999999E-3</v>
      </c>
      <c r="F6" s="62">
        <v>2.2499999999999998E-3</v>
      </c>
      <c r="G6" s="62">
        <v>4.0600000000000002E-3</v>
      </c>
      <c r="H6" s="67">
        <v>2.5899999999999999E-3</v>
      </c>
      <c r="I6" s="62">
        <v>1.5299999999999999E-3</v>
      </c>
      <c r="J6" s="62">
        <v>2.3999999999999998E-3</v>
      </c>
      <c r="K6" s="67">
        <v>1.66E-3</v>
      </c>
      <c r="L6" s="62">
        <v>8.8000000000000003E-4</v>
      </c>
      <c r="M6" s="68">
        <v>1.65E-3</v>
      </c>
      <c r="N6" s="822"/>
      <c r="O6" s="67">
        <v>0.94496000000000002</v>
      </c>
      <c r="P6" s="62">
        <v>0.85284000000000004</v>
      </c>
      <c r="Q6" s="62">
        <v>0.95520000000000005</v>
      </c>
      <c r="R6" s="67">
        <v>2.9069999999999999E-2</v>
      </c>
      <c r="S6" s="62">
        <v>4.129E-2</v>
      </c>
      <c r="T6" s="62">
        <v>1.8239999999999999E-2</v>
      </c>
      <c r="U6" s="67">
        <v>1.67E-2</v>
      </c>
      <c r="V6" s="62">
        <v>9.9129999999999996E-2</v>
      </c>
      <c r="W6" s="62">
        <v>1.729E-2</v>
      </c>
      <c r="X6" s="67">
        <v>1.74E-3</v>
      </c>
      <c r="Y6" s="62">
        <v>2.0699999999999998E-3</v>
      </c>
      <c r="Z6" s="72">
        <v>1.16E-3</v>
      </c>
    </row>
    <row r="7" spans="1:29" s="30" customFormat="1" ht="12.75" customHeight="1">
      <c r="A7" s="731" t="s">
        <v>80</v>
      </c>
      <c r="B7" s="231">
        <v>3581</v>
      </c>
      <c r="C7" s="231">
        <v>291674</v>
      </c>
      <c r="D7" s="241">
        <v>35166</v>
      </c>
      <c r="E7" s="231">
        <v>15</v>
      </c>
      <c r="F7" s="231">
        <v>672</v>
      </c>
      <c r="G7" s="241">
        <v>316</v>
      </c>
      <c r="H7" s="231">
        <v>0</v>
      </c>
      <c r="I7" s="231">
        <v>0</v>
      </c>
      <c r="J7" s="241">
        <v>0</v>
      </c>
      <c r="K7" s="231">
        <v>12</v>
      </c>
      <c r="L7" s="231">
        <v>1366</v>
      </c>
      <c r="M7" s="241">
        <v>80</v>
      </c>
      <c r="N7" s="822" t="s">
        <v>80</v>
      </c>
      <c r="O7" s="231">
        <v>2749</v>
      </c>
      <c r="P7" s="231">
        <v>195812</v>
      </c>
      <c r="Q7" s="241">
        <v>30096</v>
      </c>
      <c r="R7" s="231">
        <v>411</v>
      </c>
      <c r="S7" s="231">
        <v>43944</v>
      </c>
      <c r="T7" s="241">
        <v>2397</v>
      </c>
      <c r="U7" s="231">
        <v>386</v>
      </c>
      <c r="V7" s="231">
        <v>46356</v>
      </c>
      <c r="W7" s="241">
        <v>2162</v>
      </c>
      <c r="X7" s="231">
        <v>8</v>
      </c>
      <c r="Y7" s="231">
        <v>3524</v>
      </c>
      <c r="Z7" s="277">
        <v>115</v>
      </c>
    </row>
    <row r="8" spans="1:29" s="69" customFormat="1" ht="12.75" customHeight="1">
      <c r="A8" s="731"/>
      <c r="B8" s="65">
        <v>1</v>
      </c>
      <c r="C8" s="66">
        <v>1</v>
      </c>
      <c r="D8" s="66">
        <v>1</v>
      </c>
      <c r="E8" s="67">
        <v>4.1900000000000001E-3</v>
      </c>
      <c r="F8" s="62">
        <v>2.3E-3</v>
      </c>
      <c r="G8" s="62">
        <v>8.9899999999999997E-3</v>
      </c>
      <c r="H8" s="67" t="s">
        <v>501</v>
      </c>
      <c r="I8" s="62" t="s">
        <v>501</v>
      </c>
      <c r="J8" s="62" t="s">
        <v>501</v>
      </c>
      <c r="K8" s="67">
        <v>3.3500000000000001E-3</v>
      </c>
      <c r="L8" s="62">
        <v>4.6800000000000001E-3</v>
      </c>
      <c r="M8" s="68">
        <v>2.2699999999999999E-3</v>
      </c>
      <c r="N8" s="822"/>
      <c r="O8" s="67">
        <v>0.76766000000000001</v>
      </c>
      <c r="P8" s="62">
        <v>0.67134000000000005</v>
      </c>
      <c r="Q8" s="62">
        <v>0.85582999999999998</v>
      </c>
      <c r="R8" s="67">
        <v>0.11477</v>
      </c>
      <c r="S8" s="62">
        <v>0.15065999999999999</v>
      </c>
      <c r="T8" s="62">
        <v>6.8159999999999998E-2</v>
      </c>
      <c r="U8" s="67">
        <v>0.10779</v>
      </c>
      <c r="V8" s="62">
        <v>0.15892999999999999</v>
      </c>
      <c r="W8" s="62">
        <v>6.148E-2</v>
      </c>
      <c r="X8" s="67">
        <v>2.2300000000000002E-3</v>
      </c>
      <c r="Y8" s="62">
        <v>1.208E-2</v>
      </c>
      <c r="Z8" s="72">
        <v>3.2699999999999999E-3</v>
      </c>
    </row>
    <row r="9" spans="1:29" s="30" customFormat="1" ht="12.75" customHeight="1">
      <c r="A9" s="731" t="s">
        <v>81</v>
      </c>
      <c r="B9" s="231">
        <v>5578</v>
      </c>
      <c r="C9" s="231">
        <v>332937</v>
      </c>
      <c r="D9" s="241">
        <v>50009</v>
      </c>
      <c r="E9" s="231">
        <v>0</v>
      </c>
      <c r="F9" s="231">
        <v>0</v>
      </c>
      <c r="G9" s="241">
        <v>0</v>
      </c>
      <c r="H9" s="231">
        <v>34</v>
      </c>
      <c r="I9" s="231">
        <v>1243</v>
      </c>
      <c r="J9" s="241">
        <v>293</v>
      </c>
      <c r="K9" s="231">
        <v>0</v>
      </c>
      <c r="L9" s="231">
        <v>0</v>
      </c>
      <c r="M9" s="241">
        <v>0</v>
      </c>
      <c r="N9" s="822" t="s">
        <v>81</v>
      </c>
      <c r="O9" s="231">
        <v>5232</v>
      </c>
      <c r="P9" s="231">
        <v>316534</v>
      </c>
      <c r="Q9" s="241">
        <v>47666</v>
      </c>
      <c r="R9" s="231">
        <v>294</v>
      </c>
      <c r="S9" s="231">
        <v>10691</v>
      </c>
      <c r="T9" s="241">
        <v>1898</v>
      </c>
      <c r="U9" s="231">
        <v>8</v>
      </c>
      <c r="V9" s="231">
        <v>1043</v>
      </c>
      <c r="W9" s="241">
        <v>74</v>
      </c>
      <c r="X9" s="231">
        <v>10</v>
      </c>
      <c r="Y9" s="231">
        <v>3426</v>
      </c>
      <c r="Z9" s="277">
        <v>78</v>
      </c>
    </row>
    <row r="10" spans="1:29" s="69" customFormat="1" ht="12.75" customHeight="1">
      <c r="A10" s="731"/>
      <c r="B10" s="65">
        <v>1</v>
      </c>
      <c r="C10" s="66">
        <v>1</v>
      </c>
      <c r="D10" s="66">
        <v>1</v>
      </c>
      <c r="E10" s="67" t="s">
        <v>501</v>
      </c>
      <c r="F10" s="62" t="s">
        <v>501</v>
      </c>
      <c r="G10" s="62" t="s">
        <v>501</v>
      </c>
      <c r="H10" s="67">
        <v>6.1000000000000004E-3</v>
      </c>
      <c r="I10" s="62">
        <v>3.7299999999999998E-3</v>
      </c>
      <c r="J10" s="62">
        <v>5.8599999999999998E-3</v>
      </c>
      <c r="K10" s="67" t="s">
        <v>501</v>
      </c>
      <c r="L10" s="62" t="s">
        <v>501</v>
      </c>
      <c r="M10" s="68" t="s">
        <v>501</v>
      </c>
      <c r="N10" s="822"/>
      <c r="O10" s="67">
        <v>0.93796999999999997</v>
      </c>
      <c r="P10" s="62">
        <v>0.95072999999999996</v>
      </c>
      <c r="Q10" s="62">
        <v>0.95315000000000005</v>
      </c>
      <c r="R10" s="67">
        <v>5.271E-2</v>
      </c>
      <c r="S10" s="62">
        <v>3.211E-2</v>
      </c>
      <c r="T10" s="62">
        <v>3.7949999999999998E-2</v>
      </c>
      <c r="U10" s="67">
        <v>1.4300000000000001E-3</v>
      </c>
      <c r="V10" s="62">
        <v>3.13E-3</v>
      </c>
      <c r="W10" s="62">
        <v>1.48E-3</v>
      </c>
      <c r="X10" s="67">
        <v>1.7899999999999999E-3</v>
      </c>
      <c r="Y10" s="62">
        <v>1.0290000000000001E-2</v>
      </c>
      <c r="Z10" s="72">
        <v>1.56E-3</v>
      </c>
    </row>
    <row r="11" spans="1:29" s="30" customFormat="1" ht="12.75" customHeight="1">
      <c r="A11" s="731" t="s">
        <v>82</v>
      </c>
      <c r="B11" s="231">
        <v>613</v>
      </c>
      <c r="C11" s="231">
        <v>40024</v>
      </c>
      <c r="D11" s="241">
        <v>5197</v>
      </c>
      <c r="E11" s="231">
        <v>3</v>
      </c>
      <c r="F11" s="231">
        <v>29</v>
      </c>
      <c r="G11" s="241">
        <v>30</v>
      </c>
      <c r="H11" s="231">
        <v>1</v>
      </c>
      <c r="I11" s="231">
        <v>30</v>
      </c>
      <c r="J11" s="241">
        <v>6</v>
      </c>
      <c r="K11" s="231">
        <v>0</v>
      </c>
      <c r="L11" s="231">
        <v>0</v>
      </c>
      <c r="M11" s="241">
        <v>0</v>
      </c>
      <c r="N11" s="822" t="s">
        <v>82</v>
      </c>
      <c r="O11" s="231">
        <v>499</v>
      </c>
      <c r="P11" s="231">
        <v>26146</v>
      </c>
      <c r="Q11" s="241">
        <v>4377</v>
      </c>
      <c r="R11" s="231">
        <v>70</v>
      </c>
      <c r="S11" s="231">
        <v>3791</v>
      </c>
      <c r="T11" s="241">
        <v>303</v>
      </c>
      <c r="U11" s="231">
        <v>24</v>
      </c>
      <c r="V11" s="231">
        <v>9224</v>
      </c>
      <c r="W11" s="241">
        <v>380</v>
      </c>
      <c r="X11" s="231">
        <v>16</v>
      </c>
      <c r="Y11" s="231">
        <v>804</v>
      </c>
      <c r="Z11" s="277">
        <v>101</v>
      </c>
    </row>
    <row r="12" spans="1:29" s="69" customFormat="1" ht="12.75" customHeight="1">
      <c r="A12" s="731"/>
      <c r="B12" s="65">
        <v>1</v>
      </c>
      <c r="C12" s="66">
        <v>1</v>
      </c>
      <c r="D12" s="66">
        <v>1</v>
      </c>
      <c r="E12" s="67">
        <v>4.8900000000000002E-3</v>
      </c>
      <c r="F12" s="62">
        <v>7.2000000000000005E-4</v>
      </c>
      <c r="G12" s="62">
        <v>5.77E-3</v>
      </c>
      <c r="H12" s="67">
        <v>1.6299999999999999E-3</v>
      </c>
      <c r="I12" s="62">
        <v>7.5000000000000002E-4</v>
      </c>
      <c r="J12" s="62">
        <v>1.15E-3</v>
      </c>
      <c r="K12" s="67" t="s">
        <v>501</v>
      </c>
      <c r="L12" s="62" t="s">
        <v>501</v>
      </c>
      <c r="M12" s="68" t="s">
        <v>501</v>
      </c>
      <c r="N12" s="822"/>
      <c r="O12" s="67">
        <v>0.81403000000000003</v>
      </c>
      <c r="P12" s="62">
        <v>0.65325999999999995</v>
      </c>
      <c r="Q12" s="62">
        <v>0.84221999999999997</v>
      </c>
      <c r="R12" s="67">
        <v>0.11419</v>
      </c>
      <c r="S12" s="62">
        <v>9.4719999999999999E-2</v>
      </c>
      <c r="T12" s="62">
        <v>5.8299999999999998E-2</v>
      </c>
      <c r="U12" s="67">
        <v>3.9149999999999997E-2</v>
      </c>
      <c r="V12" s="62">
        <v>0.23046</v>
      </c>
      <c r="W12" s="62">
        <v>7.3120000000000004E-2</v>
      </c>
      <c r="X12" s="67">
        <v>2.6100000000000002E-2</v>
      </c>
      <c r="Y12" s="62">
        <v>2.009E-2</v>
      </c>
      <c r="Z12" s="72">
        <v>1.9429999999999999E-2</v>
      </c>
    </row>
    <row r="13" spans="1:29" s="30" customFormat="1" ht="12.75" customHeight="1">
      <c r="A13" s="731" t="s">
        <v>83</v>
      </c>
      <c r="B13" s="231">
        <v>83</v>
      </c>
      <c r="C13" s="231">
        <v>7969</v>
      </c>
      <c r="D13" s="241">
        <v>828</v>
      </c>
      <c r="E13" s="231">
        <v>0</v>
      </c>
      <c r="F13" s="231">
        <v>0</v>
      </c>
      <c r="G13" s="241">
        <v>0</v>
      </c>
      <c r="H13" s="231">
        <v>0</v>
      </c>
      <c r="I13" s="231">
        <v>0</v>
      </c>
      <c r="J13" s="241">
        <v>0</v>
      </c>
      <c r="K13" s="231">
        <v>0</v>
      </c>
      <c r="L13" s="231">
        <v>0</v>
      </c>
      <c r="M13" s="241">
        <v>0</v>
      </c>
      <c r="N13" s="822" t="s">
        <v>83</v>
      </c>
      <c r="O13" s="231">
        <v>44</v>
      </c>
      <c r="P13" s="231">
        <v>4400</v>
      </c>
      <c r="Q13" s="241">
        <v>586</v>
      </c>
      <c r="R13" s="231">
        <v>30</v>
      </c>
      <c r="S13" s="231">
        <v>1499</v>
      </c>
      <c r="T13" s="241">
        <v>117</v>
      </c>
      <c r="U13" s="231">
        <v>9</v>
      </c>
      <c r="V13" s="231">
        <v>2070</v>
      </c>
      <c r="W13" s="241">
        <v>125</v>
      </c>
      <c r="X13" s="231">
        <v>0</v>
      </c>
      <c r="Y13" s="231">
        <v>0</v>
      </c>
      <c r="Z13" s="277">
        <v>0</v>
      </c>
    </row>
    <row r="14" spans="1:29" s="69" customFormat="1" ht="12.75" customHeight="1">
      <c r="A14" s="731"/>
      <c r="B14" s="65">
        <v>1</v>
      </c>
      <c r="C14" s="66">
        <v>1</v>
      </c>
      <c r="D14" s="66">
        <v>1</v>
      </c>
      <c r="E14" s="67" t="s">
        <v>501</v>
      </c>
      <c r="F14" s="62" t="s">
        <v>501</v>
      </c>
      <c r="G14" s="62" t="s">
        <v>501</v>
      </c>
      <c r="H14" s="67" t="s">
        <v>501</v>
      </c>
      <c r="I14" s="62" t="s">
        <v>501</v>
      </c>
      <c r="J14" s="62" t="s">
        <v>501</v>
      </c>
      <c r="K14" s="67" t="s">
        <v>501</v>
      </c>
      <c r="L14" s="62" t="s">
        <v>501</v>
      </c>
      <c r="M14" s="68" t="s">
        <v>501</v>
      </c>
      <c r="N14" s="822"/>
      <c r="O14" s="67">
        <v>0.53012000000000004</v>
      </c>
      <c r="P14" s="62">
        <v>0.55213999999999996</v>
      </c>
      <c r="Q14" s="62">
        <v>0.70772999999999997</v>
      </c>
      <c r="R14" s="67">
        <v>0.36144999999999999</v>
      </c>
      <c r="S14" s="62">
        <v>0.18809999999999999</v>
      </c>
      <c r="T14" s="62">
        <v>0.14130000000000001</v>
      </c>
      <c r="U14" s="67">
        <v>0.10843</v>
      </c>
      <c r="V14" s="62">
        <v>0.25975999999999999</v>
      </c>
      <c r="W14" s="62">
        <v>0.15096999999999999</v>
      </c>
      <c r="X14" s="67" t="s">
        <v>501</v>
      </c>
      <c r="Y14" s="62" t="s">
        <v>501</v>
      </c>
      <c r="Z14" s="72" t="s">
        <v>501</v>
      </c>
    </row>
    <row r="15" spans="1:29" s="30" customFormat="1" ht="12" customHeight="1">
      <c r="A15" s="731" t="s">
        <v>84</v>
      </c>
      <c r="B15" s="231">
        <v>998</v>
      </c>
      <c r="C15" s="231">
        <v>64331</v>
      </c>
      <c r="D15" s="241">
        <v>14314</v>
      </c>
      <c r="E15" s="231">
        <v>2</v>
      </c>
      <c r="F15" s="231">
        <v>32</v>
      </c>
      <c r="G15" s="241">
        <v>16</v>
      </c>
      <c r="H15" s="231">
        <v>0</v>
      </c>
      <c r="I15" s="231">
        <v>0</v>
      </c>
      <c r="J15" s="241">
        <v>0</v>
      </c>
      <c r="K15" s="231">
        <v>0</v>
      </c>
      <c r="L15" s="231">
        <v>0</v>
      </c>
      <c r="M15" s="241">
        <v>0</v>
      </c>
      <c r="N15" s="822" t="s">
        <v>84</v>
      </c>
      <c r="O15" s="231">
        <v>966</v>
      </c>
      <c r="P15" s="231">
        <v>55227</v>
      </c>
      <c r="Q15" s="241">
        <v>13828</v>
      </c>
      <c r="R15" s="231">
        <v>0</v>
      </c>
      <c r="S15" s="231">
        <v>0</v>
      </c>
      <c r="T15" s="241">
        <v>0</v>
      </c>
      <c r="U15" s="231">
        <v>0</v>
      </c>
      <c r="V15" s="231">
        <v>0</v>
      </c>
      <c r="W15" s="241">
        <v>0</v>
      </c>
      <c r="X15" s="231">
        <v>30</v>
      </c>
      <c r="Y15" s="231">
        <v>9072</v>
      </c>
      <c r="Z15" s="277">
        <v>470</v>
      </c>
    </row>
    <row r="16" spans="1:29" s="69" customFormat="1" ht="12" customHeight="1">
      <c r="A16" s="731"/>
      <c r="B16" s="65">
        <v>1</v>
      </c>
      <c r="C16" s="66">
        <v>1</v>
      </c>
      <c r="D16" s="66">
        <v>1</v>
      </c>
      <c r="E16" s="67">
        <v>2E-3</v>
      </c>
      <c r="F16" s="62">
        <v>5.0000000000000001E-4</v>
      </c>
      <c r="G16" s="62">
        <v>1.1199999999999999E-3</v>
      </c>
      <c r="H16" s="67" t="s">
        <v>501</v>
      </c>
      <c r="I16" s="62" t="s">
        <v>501</v>
      </c>
      <c r="J16" s="62" t="s">
        <v>501</v>
      </c>
      <c r="K16" s="67" t="s">
        <v>501</v>
      </c>
      <c r="L16" s="62" t="s">
        <v>501</v>
      </c>
      <c r="M16" s="68" t="s">
        <v>501</v>
      </c>
      <c r="N16" s="822"/>
      <c r="O16" s="67">
        <v>0.96794000000000002</v>
      </c>
      <c r="P16" s="62">
        <v>0.85848000000000002</v>
      </c>
      <c r="Q16" s="62">
        <v>0.96604999999999996</v>
      </c>
      <c r="R16" s="67" t="s">
        <v>501</v>
      </c>
      <c r="S16" s="62" t="s">
        <v>501</v>
      </c>
      <c r="T16" s="62" t="s">
        <v>501</v>
      </c>
      <c r="U16" s="67" t="s">
        <v>501</v>
      </c>
      <c r="V16" s="62" t="s">
        <v>501</v>
      </c>
      <c r="W16" s="62" t="s">
        <v>501</v>
      </c>
      <c r="X16" s="67">
        <v>3.006E-2</v>
      </c>
      <c r="Y16" s="62">
        <v>0.14102000000000001</v>
      </c>
      <c r="Z16" s="72">
        <v>3.2829999999999998E-2</v>
      </c>
    </row>
    <row r="17" spans="1:26" s="30" customFormat="1" ht="12.75" customHeight="1">
      <c r="A17" s="731" t="s">
        <v>85</v>
      </c>
      <c r="B17" s="231">
        <v>6949</v>
      </c>
      <c r="C17" s="231">
        <v>356981</v>
      </c>
      <c r="D17" s="241">
        <v>66710</v>
      </c>
      <c r="E17" s="231">
        <v>125</v>
      </c>
      <c r="F17" s="231">
        <v>2604</v>
      </c>
      <c r="G17" s="241">
        <v>1122</v>
      </c>
      <c r="H17" s="231">
        <v>3</v>
      </c>
      <c r="I17" s="231">
        <v>98</v>
      </c>
      <c r="J17" s="241">
        <v>22</v>
      </c>
      <c r="K17" s="231">
        <v>5</v>
      </c>
      <c r="L17" s="231">
        <v>28</v>
      </c>
      <c r="M17" s="241">
        <v>36</v>
      </c>
      <c r="N17" s="822" t="s">
        <v>85</v>
      </c>
      <c r="O17" s="231">
        <v>6558</v>
      </c>
      <c r="P17" s="231">
        <v>335896</v>
      </c>
      <c r="Q17" s="241">
        <v>63346</v>
      </c>
      <c r="R17" s="231">
        <v>221</v>
      </c>
      <c r="S17" s="231">
        <v>9301</v>
      </c>
      <c r="T17" s="241">
        <v>1623</v>
      </c>
      <c r="U17" s="231">
        <v>34</v>
      </c>
      <c r="V17" s="231">
        <v>8799</v>
      </c>
      <c r="W17" s="241">
        <v>535</v>
      </c>
      <c r="X17" s="231">
        <v>3</v>
      </c>
      <c r="Y17" s="231">
        <v>255</v>
      </c>
      <c r="Z17" s="277">
        <v>26</v>
      </c>
    </row>
    <row r="18" spans="1:26" s="69" customFormat="1" ht="12.75" customHeight="1">
      <c r="A18" s="731"/>
      <c r="B18" s="65">
        <v>1</v>
      </c>
      <c r="C18" s="66">
        <v>1</v>
      </c>
      <c r="D18" s="66">
        <v>1</v>
      </c>
      <c r="E18" s="67">
        <v>1.7989999999999999E-2</v>
      </c>
      <c r="F18" s="62">
        <v>7.2899999999999996E-3</v>
      </c>
      <c r="G18" s="62">
        <v>1.6820000000000002E-2</v>
      </c>
      <c r="H18" s="67">
        <v>4.2999999999999999E-4</v>
      </c>
      <c r="I18" s="62">
        <v>2.7E-4</v>
      </c>
      <c r="J18" s="62">
        <v>3.3E-4</v>
      </c>
      <c r="K18" s="67">
        <v>7.2000000000000005E-4</v>
      </c>
      <c r="L18" s="62">
        <v>8.0000000000000007E-5</v>
      </c>
      <c r="M18" s="68">
        <v>5.4000000000000001E-4</v>
      </c>
      <c r="N18" s="822"/>
      <c r="O18" s="67">
        <v>0.94372999999999996</v>
      </c>
      <c r="P18" s="62">
        <v>0.94094</v>
      </c>
      <c r="Q18" s="62">
        <v>0.94957000000000003</v>
      </c>
      <c r="R18" s="67">
        <v>3.1800000000000002E-2</v>
      </c>
      <c r="S18" s="62">
        <v>2.605E-2</v>
      </c>
      <c r="T18" s="62">
        <v>2.4330000000000001E-2</v>
      </c>
      <c r="U18" s="67">
        <v>4.8900000000000002E-3</v>
      </c>
      <c r="V18" s="62">
        <v>2.4649999999999998E-2</v>
      </c>
      <c r="W18" s="62">
        <v>8.0199999999999994E-3</v>
      </c>
      <c r="X18" s="67">
        <v>4.2999999999999999E-4</v>
      </c>
      <c r="Y18" s="62">
        <v>7.1000000000000002E-4</v>
      </c>
      <c r="Z18" s="72">
        <v>3.8999999999999999E-4</v>
      </c>
    </row>
    <row r="19" spans="1:26" s="30" customFormat="1" ht="12.75" customHeight="1">
      <c r="A19" s="731" t="s">
        <v>86</v>
      </c>
      <c r="B19" s="231">
        <v>235</v>
      </c>
      <c r="C19" s="231">
        <v>36493</v>
      </c>
      <c r="D19" s="241">
        <v>3000</v>
      </c>
      <c r="E19" s="231">
        <v>1</v>
      </c>
      <c r="F19" s="231">
        <v>104</v>
      </c>
      <c r="G19" s="241">
        <v>14</v>
      </c>
      <c r="H19" s="231">
        <v>0</v>
      </c>
      <c r="I19" s="231">
        <v>0</v>
      </c>
      <c r="J19" s="241">
        <v>0</v>
      </c>
      <c r="K19" s="231">
        <v>0</v>
      </c>
      <c r="L19" s="231">
        <v>0</v>
      </c>
      <c r="M19" s="241">
        <v>0</v>
      </c>
      <c r="N19" s="822" t="s">
        <v>86</v>
      </c>
      <c r="O19" s="231">
        <v>188</v>
      </c>
      <c r="P19" s="231">
        <v>15756</v>
      </c>
      <c r="Q19" s="241">
        <v>2426</v>
      </c>
      <c r="R19" s="231">
        <v>5</v>
      </c>
      <c r="S19" s="231">
        <v>304</v>
      </c>
      <c r="T19" s="241">
        <v>20</v>
      </c>
      <c r="U19" s="231">
        <v>41</v>
      </c>
      <c r="V19" s="231">
        <v>20329</v>
      </c>
      <c r="W19" s="241">
        <v>540</v>
      </c>
      <c r="X19" s="231">
        <v>0</v>
      </c>
      <c r="Y19" s="231">
        <v>0</v>
      </c>
      <c r="Z19" s="277">
        <v>0</v>
      </c>
    </row>
    <row r="20" spans="1:26" s="69" customFormat="1" ht="12.75" customHeight="1">
      <c r="A20" s="731"/>
      <c r="B20" s="65">
        <v>1</v>
      </c>
      <c r="C20" s="66">
        <v>1</v>
      </c>
      <c r="D20" s="66">
        <v>1</v>
      </c>
      <c r="E20" s="67">
        <v>4.2599999999999999E-3</v>
      </c>
      <c r="F20" s="62">
        <v>2.8500000000000001E-3</v>
      </c>
      <c r="G20" s="62">
        <v>4.6699999999999997E-3</v>
      </c>
      <c r="H20" s="67" t="s">
        <v>501</v>
      </c>
      <c r="I20" s="62" t="s">
        <v>501</v>
      </c>
      <c r="J20" s="62" t="s">
        <v>501</v>
      </c>
      <c r="K20" s="67" t="s">
        <v>501</v>
      </c>
      <c r="L20" s="62" t="s">
        <v>501</v>
      </c>
      <c r="M20" s="68" t="s">
        <v>501</v>
      </c>
      <c r="N20" s="822"/>
      <c r="O20" s="67">
        <v>0.8</v>
      </c>
      <c r="P20" s="62">
        <v>0.43175000000000002</v>
      </c>
      <c r="Q20" s="62">
        <v>0.80867</v>
      </c>
      <c r="R20" s="67">
        <v>2.128E-2</v>
      </c>
      <c r="S20" s="62">
        <v>8.3300000000000006E-3</v>
      </c>
      <c r="T20" s="62">
        <v>6.6699999999999997E-3</v>
      </c>
      <c r="U20" s="67">
        <v>0.17446999999999999</v>
      </c>
      <c r="V20" s="62">
        <v>0.55706999999999995</v>
      </c>
      <c r="W20" s="62">
        <v>0.18</v>
      </c>
      <c r="X20" s="67" t="s">
        <v>501</v>
      </c>
      <c r="Y20" s="62" t="s">
        <v>501</v>
      </c>
      <c r="Z20" s="72" t="s">
        <v>501</v>
      </c>
    </row>
    <row r="21" spans="1:26" s="30" customFormat="1" ht="12.75" customHeight="1">
      <c r="A21" s="731" t="s">
        <v>87</v>
      </c>
      <c r="B21" s="231">
        <v>3125</v>
      </c>
      <c r="C21" s="231">
        <v>347381</v>
      </c>
      <c r="D21" s="241">
        <v>35616</v>
      </c>
      <c r="E21" s="231">
        <v>76</v>
      </c>
      <c r="F21" s="231">
        <v>6432</v>
      </c>
      <c r="G21" s="241">
        <v>861</v>
      </c>
      <c r="H21" s="231">
        <v>0</v>
      </c>
      <c r="I21" s="231">
        <v>0</v>
      </c>
      <c r="J21" s="241">
        <v>0</v>
      </c>
      <c r="K21" s="231">
        <v>28</v>
      </c>
      <c r="L21" s="231">
        <v>1754</v>
      </c>
      <c r="M21" s="241">
        <v>289</v>
      </c>
      <c r="N21" s="822" t="s">
        <v>87</v>
      </c>
      <c r="O21" s="231">
        <v>2474</v>
      </c>
      <c r="P21" s="231">
        <v>212241</v>
      </c>
      <c r="Q21" s="241">
        <v>28954</v>
      </c>
      <c r="R21" s="231">
        <v>347</v>
      </c>
      <c r="S21" s="231">
        <v>35755</v>
      </c>
      <c r="T21" s="241">
        <v>3028</v>
      </c>
      <c r="U21" s="231">
        <v>189</v>
      </c>
      <c r="V21" s="231">
        <v>82858</v>
      </c>
      <c r="W21" s="241">
        <v>2378</v>
      </c>
      <c r="X21" s="231">
        <v>11</v>
      </c>
      <c r="Y21" s="231">
        <v>8341</v>
      </c>
      <c r="Z21" s="277">
        <v>106</v>
      </c>
    </row>
    <row r="22" spans="1:26" s="69" customFormat="1" ht="12.75" customHeight="1">
      <c r="A22" s="731"/>
      <c r="B22" s="65">
        <v>1</v>
      </c>
      <c r="C22" s="66">
        <v>1</v>
      </c>
      <c r="D22" s="66">
        <v>1</v>
      </c>
      <c r="E22" s="67">
        <v>2.4320000000000001E-2</v>
      </c>
      <c r="F22" s="62">
        <v>1.8519999999999998E-2</v>
      </c>
      <c r="G22" s="62">
        <v>2.4170000000000001E-2</v>
      </c>
      <c r="H22" s="67" t="s">
        <v>501</v>
      </c>
      <c r="I22" s="62" t="s">
        <v>501</v>
      </c>
      <c r="J22" s="62" t="s">
        <v>501</v>
      </c>
      <c r="K22" s="67">
        <v>8.9599999999999992E-3</v>
      </c>
      <c r="L22" s="62">
        <v>5.0499999999999998E-3</v>
      </c>
      <c r="M22" s="68">
        <v>8.1099999999999992E-3</v>
      </c>
      <c r="N22" s="822"/>
      <c r="O22" s="67">
        <v>0.79168000000000005</v>
      </c>
      <c r="P22" s="62">
        <v>0.61097000000000001</v>
      </c>
      <c r="Q22" s="62">
        <v>0.81294999999999995</v>
      </c>
      <c r="R22" s="67">
        <v>0.11104</v>
      </c>
      <c r="S22" s="62">
        <v>0.10292999999999999</v>
      </c>
      <c r="T22" s="62">
        <v>8.5019999999999998E-2</v>
      </c>
      <c r="U22" s="67">
        <v>6.0479999999999999E-2</v>
      </c>
      <c r="V22" s="62">
        <v>0.23852000000000001</v>
      </c>
      <c r="W22" s="62">
        <v>6.6769999999999996E-2</v>
      </c>
      <c r="X22" s="67">
        <v>3.5200000000000001E-3</v>
      </c>
      <c r="Y22" s="62">
        <v>2.401E-2</v>
      </c>
      <c r="Z22" s="72">
        <v>2.98E-3</v>
      </c>
    </row>
    <row r="23" spans="1:26" s="30" customFormat="1" ht="12.75" customHeight="1">
      <c r="A23" s="731" t="s">
        <v>88</v>
      </c>
      <c r="B23" s="231">
        <v>6403</v>
      </c>
      <c r="C23" s="231">
        <v>473728</v>
      </c>
      <c r="D23" s="241">
        <v>68117</v>
      </c>
      <c r="E23" s="231">
        <v>27</v>
      </c>
      <c r="F23" s="231">
        <v>874</v>
      </c>
      <c r="G23" s="241">
        <v>305</v>
      </c>
      <c r="H23" s="231">
        <v>2</v>
      </c>
      <c r="I23" s="231">
        <v>20</v>
      </c>
      <c r="J23" s="241">
        <v>7</v>
      </c>
      <c r="K23" s="231">
        <v>31</v>
      </c>
      <c r="L23" s="231">
        <v>629</v>
      </c>
      <c r="M23" s="241">
        <v>346</v>
      </c>
      <c r="N23" s="822" t="s">
        <v>88</v>
      </c>
      <c r="O23" s="231">
        <v>5669</v>
      </c>
      <c r="P23" s="231">
        <v>343548</v>
      </c>
      <c r="Q23" s="241">
        <v>61435</v>
      </c>
      <c r="R23" s="231">
        <v>299</v>
      </c>
      <c r="S23" s="231">
        <v>25834</v>
      </c>
      <c r="T23" s="241">
        <v>1566</v>
      </c>
      <c r="U23" s="231">
        <v>361</v>
      </c>
      <c r="V23" s="231">
        <v>99848</v>
      </c>
      <c r="W23" s="241">
        <v>4292</v>
      </c>
      <c r="X23" s="231">
        <v>14</v>
      </c>
      <c r="Y23" s="231">
        <v>2975</v>
      </c>
      <c r="Z23" s="277">
        <v>166</v>
      </c>
    </row>
    <row r="24" spans="1:26" s="69" customFormat="1" ht="12.75" customHeight="1">
      <c r="A24" s="731"/>
      <c r="B24" s="65">
        <v>1</v>
      </c>
      <c r="C24" s="66">
        <v>1</v>
      </c>
      <c r="D24" s="66">
        <v>1</v>
      </c>
      <c r="E24" s="67">
        <v>4.2199999999999998E-3</v>
      </c>
      <c r="F24" s="62">
        <v>1.8400000000000001E-3</v>
      </c>
      <c r="G24" s="62">
        <v>4.4799999999999996E-3</v>
      </c>
      <c r="H24" s="67">
        <v>3.1E-4</v>
      </c>
      <c r="I24" s="62">
        <v>4.0000000000000003E-5</v>
      </c>
      <c r="J24" s="62">
        <v>1E-4</v>
      </c>
      <c r="K24" s="67">
        <v>4.8399999999999997E-3</v>
      </c>
      <c r="L24" s="62">
        <v>1.33E-3</v>
      </c>
      <c r="M24" s="68">
        <v>5.0800000000000003E-3</v>
      </c>
      <c r="N24" s="822"/>
      <c r="O24" s="67">
        <v>0.88536999999999999</v>
      </c>
      <c r="P24" s="62">
        <v>0.72519999999999996</v>
      </c>
      <c r="Q24" s="62">
        <v>0.90190000000000003</v>
      </c>
      <c r="R24" s="67">
        <v>4.6699999999999998E-2</v>
      </c>
      <c r="S24" s="62">
        <v>5.4530000000000002E-2</v>
      </c>
      <c r="T24" s="62">
        <v>2.299E-2</v>
      </c>
      <c r="U24" s="67">
        <v>5.638E-2</v>
      </c>
      <c r="V24" s="62">
        <v>0.21077000000000001</v>
      </c>
      <c r="W24" s="62">
        <v>6.3009999999999997E-2</v>
      </c>
      <c r="X24" s="67">
        <v>2.1900000000000001E-3</v>
      </c>
      <c r="Y24" s="62">
        <v>6.28E-3</v>
      </c>
      <c r="Z24" s="72">
        <v>2.4399999999999999E-3</v>
      </c>
    </row>
    <row r="25" spans="1:26" s="30" customFormat="1" ht="12.75" customHeight="1">
      <c r="A25" s="731" t="s">
        <v>89</v>
      </c>
      <c r="B25" s="231">
        <v>1995</v>
      </c>
      <c r="C25" s="231">
        <v>155720</v>
      </c>
      <c r="D25" s="241">
        <v>21817</v>
      </c>
      <c r="E25" s="231">
        <v>17</v>
      </c>
      <c r="F25" s="231">
        <v>854</v>
      </c>
      <c r="G25" s="241">
        <v>206</v>
      </c>
      <c r="H25" s="231">
        <v>4</v>
      </c>
      <c r="I25" s="231">
        <v>381</v>
      </c>
      <c r="J25" s="241">
        <v>35</v>
      </c>
      <c r="K25" s="231">
        <v>3</v>
      </c>
      <c r="L25" s="231">
        <v>337</v>
      </c>
      <c r="M25" s="241">
        <v>12</v>
      </c>
      <c r="N25" s="822" t="s">
        <v>89</v>
      </c>
      <c r="O25" s="231">
        <v>1775</v>
      </c>
      <c r="P25" s="231">
        <v>130938</v>
      </c>
      <c r="Q25" s="241">
        <v>19614</v>
      </c>
      <c r="R25" s="231">
        <v>128</v>
      </c>
      <c r="S25" s="231">
        <v>6225</v>
      </c>
      <c r="T25" s="241">
        <v>1105</v>
      </c>
      <c r="U25" s="231">
        <v>55</v>
      </c>
      <c r="V25" s="231">
        <v>15745</v>
      </c>
      <c r="W25" s="241">
        <v>717</v>
      </c>
      <c r="X25" s="231">
        <v>13</v>
      </c>
      <c r="Y25" s="231">
        <v>1240</v>
      </c>
      <c r="Z25" s="277">
        <v>128</v>
      </c>
    </row>
    <row r="26" spans="1:26" s="69" customFormat="1" ht="12.75" customHeight="1">
      <c r="A26" s="731"/>
      <c r="B26" s="65">
        <v>1</v>
      </c>
      <c r="C26" s="66">
        <v>1</v>
      </c>
      <c r="D26" s="66">
        <v>1</v>
      </c>
      <c r="E26" s="67">
        <v>8.5199999999999998E-3</v>
      </c>
      <c r="F26" s="62">
        <v>5.4799999999999996E-3</v>
      </c>
      <c r="G26" s="62">
        <v>9.4400000000000005E-3</v>
      </c>
      <c r="H26" s="67">
        <v>2.0100000000000001E-3</v>
      </c>
      <c r="I26" s="62">
        <v>2.4499999999999999E-3</v>
      </c>
      <c r="J26" s="62">
        <v>1.6000000000000001E-3</v>
      </c>
      <c r="K26" s="67">
        <v>1.5E-3</v>
      </c>
      <c r="L26" s="62">
        <v>2.16E-3</v>
      </c>
      <c r="M26" s="68">
        <v>5.5000000000000003E-4</v>
      </c>
      <c r="N26" s="822"/>
      <c r="O26" s="67">
        <v>0.88971999999999996</v>
      </c>
      <c r="P26" s="62">
        <v>0.84086000000000005</v>
      </c>
      <c r="Q26" s="62">
        <v>0.89902000000000004</v>
      </c>
      <c r="R26" s="67">
        <v>6.4159999999999995E-2</v>
      </c>
      <c r="S26" s="62">
        <v>3.9980000000000002E-2</v>
      </c>
      <c r="T26" s="62">
        <v>5.0650000000000001E-2</v>
      </c>
      <c r="U26" s="67">
        <v>2.7570000000000001E-2</v>
      </c>
      <c r="V26" s="62">
        <v>0.10111000000000001</v>
      </c>
      <c r="W26" s="62">
        <v>3.286E-2</v>
      </c>
      <c r="X26" s="67">
        <v>6.5199999999999998E-3</v>
      </c>
      <c r="Y26" s="62">
        <v>7.9600000000000001E-3</v>
      </c>
      <c r="Z26" s="72">
        <v>5.8700000000000002E-3</v>
      </c>
    </row>
    <row r="27" spans="1:26" s="30" customFormat="1" ht="12.75" customHeight="1">
      <c r="A27" s="731" t="s">
        <v>90</v>
      </c>
      <c r="B27" s="231">
        <v>275</v>
      </c>
      <c r="C27" s="231">
        <v>22873</v>
      </c>
      <c r="D27" s="241">
        <v>2758</v>
      </c>
      <c r="E27" s="231">
        <v>0</v>
      </c>
      <c r="F27" s="231">
        <v>0</v>
      </c>
      <c r="G27" s="241">
        <v>0</v>
      </c>
      <c r="H27" s="231">
        <v>0</v>
      </c>
      <c r="I27" s="231">
        <v>0</v>
      </c>
      <c r="J27" s="241">
        <v>0</v>
      </c>
      <c r="K27" s="231">
        <v>0</v>
      </c>
      <c r="L27" s="231">
        <v>0</v>
      </c>
      <c r="M27" s="241">
        <v>0</v>
      </c>
      <c r="N27" s="822" t="s">
        <v>90</v>
      </c>
      <c r="O27" s="231">
        <v>242</v>
      </c>
      <c r="P27" s="231">
        <v>20739</v>
      </c>
      <c r="Q27" s="241">
        <v>2554</v>
      </c>
      <c r="R27" s="231">
        <v>20</v>
      </c>
      <c r="S27" s="231">
        <v>753</v>
      </c>
      <c r="T27" s="241">
        <v>55</v>
      </c>
      <c r="U27" s="231">
        <v>13</v>
      </c>
      <c r="V27" s="231">
        <v>1381</v>
      </c>
      <c r="W27" s="241">
        <v>149</v>
      </c>
      <c r="X27" s="231">
        <v>0</v>
      </c>
      <c r="Y27" s="231">
        <v>0</v>
      </c>
      <c r="Z27" s="277">
        <v>0</v>
      </c>
    </row>
    <row r="28" spans="1:26" s="69" customFormat="1" ht="12.75" customHeight="1">
      <c r="A28" s="731"/>
      <c r="B28" s="65">
        <v>1</v>
      </c>
      <c r="C28" s="66">
        <v>1</v>
      </c>
      <c r="D28" s="66">
        <v>1</v>
      </c>
      <c r="E28" s="67" t="s">
        <v>501</v>
      </c>
      <c r="F28" s="62" t="s">
        <v>501</v>
      </c>
      <c r="G28" s="62" t="s">
        <v>501</v>
      </c>
      <c r="H28" s="67" t="s">
        <v>501</v>
      </c>
      <c r="I28" s="62" t="s">
        <v>501</v>
      </c>
      <c r="J28" s="62" t="s">
        <v>501</v>
      </c>
      <c r="K28" s="67" t="s">
        <v>501</v>
      </c>
      <c r="L28" s="62" t="s">
        <v>501</v>
      </c>
      <c r="M28" s="68" t="s">
        <v>501</v>
      </c>
      <c r="N28" s="822"/>
      <c r="O28" s="67">
        <v>0.88</v>
      </c>
      <c r="P28" s="62">
        <v>0.90669999999999995</v>
      </c>
      <c r="Q28" s="62">
        <v>0.92603000000000002</v>
      </c>
      <c r="R28" s="67">
        <v>7.2730000000000003E-2</v>
      </c>
      <c r="S28" s="62">
        <v>3.2919999999999998E-2</v>
      </c>
      <c r="T28" s="62">
        <v>1.9939999999999999E-2</v>
      </c>
      <c r="U28" s="67">
        <v>4.727E-2</v>
      </c>
      <c r="V28" s="62">
        <v>6.0380000000000003E-2</v>
      </c>
      <c r="W28" s="62">
        <v>5.4019999999999999E-2</v>
      </c>
      <c r="X28" s="67" t="s">
        <v>501</v>
      </c>
      <c r="Y28" s="62" t="s">
        <v>501</v>
      </c>
      <c r="Z28" s="72" t="s">
        <v>501</v>
      </c>
    </row>
    <row r="29" spans="1:26" s="30" customFormat="1" ht="12.75" customHeight="1">
      <c r="A29" s="731" t="s">
        <v>91</v>
      </c>
      <c r="B29" s="231">
        <v>868</v>
      </c>
      <c r="C29" s="231">
        <v>43257</v>
      </c>
      <c r="D29" s="241">
        <v>8063</v>
      </c>
      <c r="E29" s="231">
        <v>1</v>
      </c>
      <c r="F29" s="231">
        <v>18</v>
      </c>
      <c r="G29" s="241">
        <v>5</v>
      </c>
      <c r="H29" s="231">
        <v>0</v>
      </c>
      <c r="I29" s="231">
        <v>0</v>
      </c>
      <c r="J29" s="241">
        <v>0</v>
      </c>
      <c r="K29" s="231">
        <v>2</v>
      </c>
      <c r="L29" s="231">
        <v>20</v>
      </c>
      <c r="M29" s="241">
        <v>9</v>
      </c>
      <c r="N29" s="822" t="s">
        <v>91</v>
      </c>
      <c r="O29" s="231">
        <v>800</v>
      </c>
      <c r="P29" s="231">
        <v>39900</v>
      </c>
      <c r="Q29" s="241">
        <v>7794</v>
      </c>
      <c r="R29" s="231">
        <v>57</v>
      </c>
      <c r="S29" s="231">
        <v>3136</v>
      </c>
      <c r="T29" s="241">
        <v>219</v>
      </c>
      <c r="U29" s="231">
        <v>0</v>
      </c>
      <c r="V29" s="231">
        <v>0</v>
      </c>
      <c r="W29" s="241">
        <v>0</v>
      </c>
      <c r="X29" s="231">
        <v>8</v>
      </c>
      <c r="Y29" s="231">
        <v>183</v>
      </c>
      <c r="Z29" s="277">
        <v>36</v>
      </c>
    </row>
    <row r="30" spans="1:26" s="69" customFormat="1" ht="12.75" customHeight="1">
      <c r="A30" s="731"/>
      <c r="B30" s="65">
        <v>1</v>
      </c>
      <c r="C30" s="66">
        <v>1</v>
      </c>
      <c r="D30" s="66">
        <v>1</v>
      </c>
      <c r="E30" s="67">
        <v>1.15E-3</v>
      </c>
      <c r="F30" s="62">
        <v>4.2000000000000002E-4</v>
      </c>
      <c r="G30" s="62">
        <v>6.2E-4</v>
      </c>
      <c r="H30" s="67" t="s">
        <v>501</v>
      </c>
      <c r="I30" s="62" t="s">
        <v>501</v>
      </c>
      <c r="J30" s="62" t="s">
        <v>501</v>
      </c>
      <c r="K30" s="67">
        <v>2.3E-3</v>
      </c>
      <c r="L30" s="62">
        <v>4.6000000000000001E-4</v>
      </c>
      <c r="M30" s="68">
        <v>1.1199999999999999E-3</v>
      </c>
      <c r="N30" s="822"/>
      <c r="O30" s="67">
        <v>0.92166000000000003</v>
      </c>
      <c r="P30" s="62">
        <v>0.92239000000000004</v>
      </c>
      <c r="Q30" s="62">
        <v>0.96664000000000005</v>
      </c>
      <c r="R30" s="67">
        <v>6.5670000000000006E-2</v>
      </c>
      <c r="S30" s="62">
        <v>7.2499999999999995E-2</v>
      </c>
      <c r="T30" s="62">
        <v>2.716E-2</v>
      </c>
      <c r="U30" s="67" t="s">
        <v>501</v>
      </c>
      <c r="V30" s="62" t="s">
        <v>501</v>
      </c>
      <c r="W30" s="62" t="s">
        <v>501</v>
      </c>
      <c r="X30" s="67">
        <v>9.2200000000000008E-3</v>
      </c>
      <c r="Y30" s="62">
        <v>4.2300000000000003E-3</v>
      </c>
      <c r="Z30" s="72">
        <v>4.4600000000000004E-3</v>
      </c>
    </row>
    <row r="31" spans="1:26" s="30" customFormat="1" ht="12.75" customHeight="1">
      <c r="A31" s="731" t="s">
        <v>92</v>
      </c>
      <c r="B31" s="231">
        <v>362</v>
      </c>
      <c r="C31" s="231">
        <v>32900</v>
      </c>
      <c r="D31" s="241">
        <v>3936</v>
      </c>
      <c r="E31" s="231">
        <v>18</v>
      </c>
      <c r="F31" s="231">
        <v>774</v>
      </c>
      <c r="G31" s="241">
        <v>211</v>
      </c>
      <c r="H31" s="231">
        <v>0</v>
      </c>
      <c r="I31" s="231">
        <v>0</v>
      </c>
      <c r="J31" s="241">
        <v>0</v>
      </c>
      <c r="K31" s="231">
        <v>0</v>
      </c>
      <c r="L31" s="231">
        <v>0</v>
      </c>
      <c r="M31" s="241">
        <v>0</v>
      </c>
      <c r="N31" s="822" t="s">
        <v>92</v>
      </c>
      <c r="O31" s="231">
        <v>293</v>
      </c>
      <c r="P31" s="231">
        <v>28464</v>
      </c>
      <c r="Q31" s="241">
        <v>3520</v>
      </c>
      <c r="R31" s="231">
        <v>35</v>
      </c>
      <c r="S31" s="231">
        <v>1738</v>
      </c>
      <c r="T31" s="241">
        <v>102</v>
      </c>
      <c r="U31" s="231">
        <v>16</v>
      </c>
      <c r="V31" s="231">
        <v>1924</v>
      </c>
      <c r="W31" s="241">
        <v>103</v>
      </c>
      <c r="X31" s="231">
        <v>0</v>
      </c>
      <c r="Y31" s="231">
        <v>0</v>
      </c>
      <c r="Z31" s="277">
        <v>0</v>
      </c>
    </row>
    <row r="32" spans="1:26" s="69" customFormat="1" ht="12.75" customHeight="1">
      <c r="A32" s="731"/>
      <c r="B32" s="65">
        <v>1</v>
      </c>
      <c r="C32" s="66">
        <v>1</v>
      </c>
      <c r="D32" s="66">
        <v>1</v>
      </c>
      <c r="E32" s="67">
        <v>4.972E-2</v>
      </c>
      <c r="F32" s="62">
        <v>2.3529999999999999E-2</v>
      </c>
      <c r="G32" s="62">
        <v>5.3609999999999998E-2</v>
      </c>
      <c r="H32" s="67" t="s">
        <v>501</v>
      </c>
      <c r="I32" s="62" t="s">
        <v>501</v>
      </c>
      <c r="J32" s="62" t="s">
        <v>501</v>
      </c>
      <c r="K32" s="67" t="s">
        <v>501</v>
      </c>
      <c r="L32" s="62" t="s">
        <v>501</v>
      </c>
      <c r="M32" s="68" t="s">
        <v>501</v>
      </c>
      <c r="N32" s="822"/>
      <c r="O32" s="67">
        <v>0.80939000000000005</v>
      </c>
      <c r="P32" s="62">
        <v>0.86516999999999999</v>
      </c>
      <c r="Q32" s="62">
        <v>0.89431000000000005</v>
      </c>
      <c r="R32" s="67">
        <v>9.6689999999999998E-2</v>
      </c>
      <c r="S32" s="62">
        <v>5.2830000000000002E-2</v>
      </c>
      <c r="T32" s="62">
        <v>2.5909999999999999E-2</v>
      </c>
      <c r="U32" s="67">
        <v>4.4200000000000003E-2</v>
      </c>
      <c r="V32" s="62">
        <v>5.8479999999999997E-2</v>
      </c>
      <c r="W32" s="62">
        <v>2.6169999999999999E-2</v>
      </c>
      <c r="X32" s="67" t="s">
        <v>501</v>
      </c>
      <c r="Y32" s="62" t="s">
        <v>501</v>
      </c>
      <c r="Z32" s="72" t="s">
        <v>501</v>
      </c>
    </row>
    <row r="33" spans="1:26" s="30" customFormat="1" ht="12.75" customHeight="1">
      <c r="A33" s="731" t="s">
        <v>93</v>
      </c>
      <c r="B33" s="231">
        <v>1341</v>
      </c>
      <c r="C33" s="231">
        <v>127699</v>
      </c>
      <c r="D33" s="241">
        <v>16270</v>
      </c>
      <c r="E33" s="231">
        <v>10</v>
      </c>
      <c r="F33" s="231">
        <v>254</v>
      </c>
      <c r="G33" s="241">
        <v>118</v>
      </c>
      <c r="H33" s="231">
        <v>0</v>
      </c>
      <c r="I33" s="231">
        <v>0</v>
      </c>
      <c r="J33" s="241">
        <v>0</v>
      </c>
      <c r="K33" s="231">
        <v>9</v>
      </c>
      <c r="L33" s="231">
        <v>127</v>
      </c>
      <c r="M33" s="241">
        <v>102</v>
      </c>
      <c r="N33" s="822" t="s">
        <v>93</v>
      </c>
      <c r="O33" s="231">
        <v>1205</v>
      </c>
      <c r="P33" s="231">
        <v>107934</v>
      </c>
      <c r="Q33" s="241">
        <v>15029</v>
      </c>
      <c r="R33" s="231">
        <v>77</v>
      </c>
      <c r="S33" s="231">
        <v>5611</v>
      </c>
      <c r="T33" s="241">
        <v>543</v>
      </c>
      <c r="U33" s="231">
        <v>40</v>
      </c>
      <c r="V33" s="231">
        <v>13773</v>
      </c>
      <c r="W33" s="241">
        <v>478</v>
      </c>
      <c r="X33" s="231">
        <v>0</v>
      </c>
      <c r="Y33" s="231">
        <v>0</v>
      </c>
      <c r="Z33" s="277">
        <v>0</v>
      </c>
    </row>
    <row r="34" spans="1:26" s="69" customFormat="1" ht="12.75" customHeight="1">
      <c r="A34" s="731"/>
      <c r="B34" s="65">
        <v>1</v>
      </c>
      <c r="C34" s="66">
        <v>1</v>
      </c>
      <c r="D34" s="66">
        <v>1</v>
      </c>
      <c r="E34" s="67">
        <v>7.4599999999999996E-3</v>
      </c>
      <c r="F34" s="62">
        <v>1.99E-3</v>
      </c>
      <c r="G34" s="62">
        <v>7.2500000000000004E-3</v>
      </c>
      <c r="H34" s="67" t="s">
        <v>501</v>
      </c>
      <c r="I34" s="62" t="s">
        <v>501</v>
      </c>
      <c r="J34" s="62" t="s">
        <v>501</v>
      </c>
      <c r="K34" s="67">
        <v>6.7099999999999998E-3</v>
      </c>
      <c r="L34" s="62">
        <v>9.8999999999999999E-4</v>
      </c>
      <c r="M34" s="68">
        <v>6.2700000000000004E-3</v>
      </c>
      <c r="N34" s="822"/>
      <c r="O34" s="67">
        <v>0.89858000000000005</v>
      </c>
      <c r="P34" s="62">
        <v>0.84521999999999997</v>
      </c>
      <c r="Q34" s="62">
        <v>0.92371999999999999</v>
      </c>
      <c r="R34" s="67">
        <v>5.7419999999999999E-2</v>
      </c>
      <c r="S34" s="62">
        <v>4.394E-2</v>
      </c>
      <c r="T34" s="62">
        <v>3.3369999999999997E-2</v>
      </c>
      <c r="U34" s="67">
        <v>2.9829999999999999E-2</v>
      </c>
      <c r="V34" s="62">
        <v>0.10786</v>
      </c>
      <c r="W34" s="62">
        <v>2.938E-2</v>
      </c>
      <c r="X34" s="67" t="s">
        <v>501</v>
      </c>
      <c r="Y34" s="62" t="s">
        <v>501</v>
      </c>
      <c r="Z34" s="72" t="s">
        <v>501</v>
      </c>
    </row>
    <row r="35" spans="1:26" s="30" customFormat="1" ht="12.75" customHeight="1">
      <c r="A35" s="732" t="s">
        <v>94</v>
      </c>
      <c r="B35" s="231">
        <v>731</v>
      </c>
      <c r="C35" s="231">
        <v>70110</v>
      </c>
      <c r="D35" s="241">
        <v>7513</v>
      </c>
      <c r="E35" s="231">
        <v>0</v>
      </c>
      <c r="F35" s="231">
        <v>0</v>
      </c>
      <c r="G35" s="241">
        <v>0</v>
      </c>
      <c r="H35" s="231">
        <v>0</v>
      </c>
      <c r="I35" s="231">
        <v>0</v>
      </c>
      <c r="J35" s="241">
        <v>0</v>
      </c>
      <c r="K35" s="231">
        <v>0</v>
      </c>
      <c r="L35" s="231">
        <v>0</v>
      </c>
      <c r="M35" s="241">
        <v>0</v>
      </c>
      <c r="N35" s="818" t="s">
        <v>94</v>
      </c>
      <c r="O35" s="231">
        <v>671</v>
      </c>
      <c r="P35" s="231">
        <v>58934</v>
      </c>
      <c r="Q35" s="241">
        <v>7034</v>
      </c>
      <c r="R35" s="231">
        <v>20</v>
      </c>
      <c r="S35" s="231">
        <v>983</v>
      </c>
      <c r="T35" s="241">
        <v>70</v>
      </c>
      <c r="U35" s="231">
        <v>35</v>
      </c>
      <c r="V35" s="231">
        <v>9836</v>
      </c>
      <c r="W35" s="241">
        <v>365</v>
      </c>
      <c r="X35" s="231">
        <v>5</v>
      </c>
      <c r="Y35" s="231">
        <v>357</v>
      </c>
      <c r="Z35" s="277">
        <v>44</v>
      </c>
    </row>
    <row r="36" spans="1:26" s="69" customFormat="1" ht="12.75" customHeight="1">
      <c r="A36" s="733"/>
      <c r="B36" s="291">
        <v>1</v>
      </c>
      <c r="C36" s="291">
        <v>1</v>
      </c>
      <c r="D36" s="291">
        <v>1</v>
      </c>
      <c r="E36" s="292" t="s">
        <v>501</v>
      </c>
      <c r="F36" s="293" t="s">
        <v>501</v>
      </c>
      <c r="G36" s="293" t="s">
        <v>501</v>
      </c>
      <c r="H36" s="292" t="s">
        <v>501</v>
      </c>
      <c r="I36" s="293" t="s">
        <v>501</v>
      </c>
      <c r="J36" s="293" t="s">
        <v>501</v>
      </c>
      <c r="K36" s="292" t="s">
        <v>501</v>
      </c>
      <c r="L36" s="293" t="s">
        <v>501</v>
      </c>
      <c r="M36" s="294" t="s">
        <v>501</v>
      </c>
      <c r="N36" s="819"/>
      <c r="O36" s="293">
        <v>0.91791999999999996</v>
      </c>
      <c r="P36" s="293">
        <v>0.84058999999999995</v>
      </c>
      <c r="Q36" s="293">
        <v>0.93623999999999996</v>
      </c>
      <c r="R36" s="292">
        <v>2.7359999999999999E-2</v>
      </c>
      <c r="S36" s="293">
        <v>1.4019999999999999E-2</v>
      </c>
      <c r="T36" s="293">
        <v>9.3200000000000002E-3</v>
      </c>
      <c r="U36" s="292">
        <v>4.7879999999999999E-2</v>
      </c>
      <c r="V36" s="293">
        <v>0.14029</v>
      </c>
      <c r="W36" s="293">
        <v>4.8579999999999998E-2</v>
      </c>
      <c r="X36" s="292">
        <v>6.8399999999999997E-3</v>
      </c>
      <c r="Y36" s="293">
        <v>5.0899999999999999E-3</v>
      </c>
      <c r="Z36" s="307">
        <v>5.8599999999999998E-3</v>
      </c>
    </row>
    <row r="37" spans="1:26" s="33" customFormat="1" ht="12.75" customHeight="1">
      <c r="A37" s="784" t="s">
        <v>109</v>
      </c>
      <c r="B37" s="230">
        <v>56666</v>
      </c>
      <c r="C37" s="230">
        <v>3465282</v>
      </c>
      <c r="D37" s="295">
        <v>552589</v>
      </c>
      <c r="E37" s="230">
        <v>372</v>
      </c>
      <c r="F37" s="230">
        <v>15037</v>
      </c>
      <c r="G37" s="295">
        <v>4070</v>
      </c>
      <c r="H37" s="230">
        <v>105</v>
      </c>
      <c r="I37" s="230">
        <v>3399</v>
      </c>
      <c r="J37" s="295">
        <v>874</v>
      </c>
      <c r="K37" s="230">
        <v>129</v>
      </c>
      <c r="L37" s="230">
        <v>5197</v>
      </c>
      <c r="M37" s="295">
        <v>1225</v>
      </c>
      <c r="N37" s="836" t="s">
        <v>109</v>
      </c>
      <c r="O37" s="230">
        <v>51599</v>
      </c>
      <c r="P37" s="230">
        <v>2797511</v>
      </c>
      <c r="Q37" s="295">
        <v>511980</v>
      </c>
      <c r="R37" s="230">
        <v>2698</v>
      </c>
      <c r="S37" s="230">
        <v>193382</v>
      </c>
      <c r="T37" s="295">
        <v>16937</v>
      </c>
      <c r="U37" s="230">
        <v>1604</v>
      </c>
      <c r="V37" s="230">
        <v>418381</v>
      </c>
      <c r="W37" s="295">
        <v>15985</v>
      </c>
      <c r="X37" s="230">
        <v>159</v>
      </c>
      <c r="Y37" s="230">
        <v>32375</v>
      </c>
      <c r="Z37" s="282">
        <v>1518</v>
      </c>
    </row>
    <row r="38" spans="1:26" s="70" customFormat="1" ht="12.75" customHeight="1" thickBot="1">
      <c r="A38" s="785"/>
      <c r="B38" s="302">
        <v>1</v>
      </c>
      <c r="C38" s="303">
        <v>1</v>
      </c>
      <c r="D38" s="303">
        <v>1</v>
      </c>
      <c r="E38" s="304">
        <v>6.5599999999999999E-3</v>
      </c>
      <c r="F38" s="305">
        <v>4.3400000000000001E-3</v>
      </c>
      <c r="G38" s="305">
        <v>7.3699999999999998E-3</v>
      </c>
      <c r="H38" s="304">
        <v>1.8500000000000001E-3</v>
      </c>
      <c r="I38" s="305">
        <v>9.7999999999999997E-4</v>
      </c>
      <c r="J38" s="305">
        <v>1.58E-3</v>
      </c>
      <c r="K38" s="304">
        <v>2.2799999999999999E-3</v>
      </c>
      <c r="L38" s="305">
        <v>1.5E-3</v>
      </c>
      <c r="M38" s="499">
        <v>2.2200000000000002E-3</v>
      </c>
      <c r="N38" s="821"/>
      <c r="O38" s="304">
        <v>0.91057999999999995</v>
      </c>
      <c r="P38" s="305">
        <v>0.80730000000000002</v>
      </c>
      <c r="Q38" s="305">
        <v>0.92650999999999994</v>
      </c>
      <c r="R38" s="304">
        <v>4.761E-2</v>
      </c>
      <c r="S38" s="305">
        <v>5.5809999999999998E-2</v>
      </c>
      <c r="T38" s="305">
        <v>3.065E-2</v>
      </c>
      <c r="U38" s="304">
        <v>2.8309999999999998E-2</v>
      </c>
      <c r="V38" s="305">
        <v>0.12074</v>
      </c>
      <c r="W38" s="305">
        <v>2.8930000000000001E-2</v>
      </c>
      <c r="X38" s="304">
        <v>2.81E-3</v>
      </c>
      <c r="Y38" s="305">
        <v>9.3399999999999993E-3</v>
      </c>
      <c r="Z38" s="308">
        <v>2.7499999999999998E-3</v>
      </c>
    </row>
    <row r="39" spans="1:26" s="500" customFormat="1">
      <c r="A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9"/>
    </row>
    <row r="40" spans="1:26" s="500" customFormat="1">
      <c r="A40" s="1158" t="str">
        <f>"Anmerkungen. Datengrundlage: Volkshochschul-Statistik "&amp;Hilfswerte!B3&amp;"; Basis: "&amp;Tabelle1!$C$36&amp;" VHS."</f>
        <v>Anmerkungen. Datengrundlage: Volkshochschul-Statistik ; Basis: 852 VHS.</v>
      </c>
      <c r="D40" s="1165"/>
      <c r="E40" s="1166"/>
      <c r="F40" s="1165"/>
      <c r="N40" s="1158" t="str">
        <f>"Anmerkungen. Datengrundlage: Volkshochschul-Statistik "&amp;Hilfswerte!O3&amp;"; Basis: "&amp;Tabelle1!$C$36&amp;" VHS."</f>
        <v>Anmerkungen. Datengrundlage: Volkshochschul-Statistik ; Basis: 852 VHS.</v>
      </c>
      <c r="Q40" s="1165"/>
      <c r="R40" s="1166"/>
      <c r="S40" s="1165"/>
    </row>
    <row r="41" spans="1:26" s="1171" customFormat="1" ht="9" customHeight="1">
      <c r="A41" s="500"/>
      <c r="B41" s="500"/>
      <c r="C41" s="500"/>
      <c r="D41" s="500"/>
      <c r="E41" s="500"/>
      <c r="F41" s="500"/>
      <c r="G41" s="500"/>
      <c r="H41" s="500"/>
      <c r="N41" s="500"/>
      <c r="O41" s="500"/>
      <c r="P41" s="500"/>
      <c r="Q41" s="500"/>
      <c r="R41" s="500"/>
      <c r="S41" s="500"/>
      <c r="T41" s="500"/>
      <c r="U41" s="500"/>
    </row>
    <row r="42" spans="1:26" s="500" customFormat="1">
      <c r="A42" s="1158" t="s">
        <v>518</v>
      </c>
      <c r="B42" s="1159"/>
      <c r="C42" s="1159"/>
      <c r="D42" s="1159"/>
      <c r="E42" s="1159"/>
      <c r="F42" s="1159"/>
      <c r="N42" s="1158" t="s">
        <v>518</v>
      </c>
      <c r="O42" s="1159"/>
      <c r="P42" s="1159"/>
      <c r="Q42" s="1159"/>
      <c r="R42" s="1159"/>
      <c r="S42" s="1159"/>
    </row>
    <row r="43" spans="1:26" s="500" customFormat="1">
      <c r="A43" s="1158" t="s">
        <v>519</v>
      </c>
      <c r="B43" s="1159"/>
      <c r="C43" s="1159"/>
      <c r="D43" s="1159"/>
      <c r="E43" s="1159"/>
      <c r="F43" s="1159"/>
      <c r="G43" s="1163" t="s">
        <v>506</v>
      </c>
      <c r="H43" s="1163"/>
      <c r="I43" s="1163"/>
      <c r="N43" s="1158" t="s">
        <v>519</v>
      </c>
      <c r="O43" s="1159"/>
      <c r="P43" s="1159"/>
      <c r="Q43" s="1159"/>
      <c r="R43" s="1159"/>
      <c r="S43" s="1159"/>
      <c r="T43" s="1163" t="s">
        <v>506</v>
      </c>
      <c r="U43" s="1163"/>
      <c r="V43" s="1163"/>
    </row>
    <row r="44" spans="1:26" s="500" customFormat="1" ht="10.5" customHeight="1">
      <c r="A44" s="1160"/>
      <c r="B44" s="1159"/>
      <c r="C44" s="1159"/>
      <c r="D44" s="1159"/>
      <c r="E44" s="1159"/>
      <c r="F44" s="1159"/>
      <c r="N44" s="1160"/>
      <c r="O44" s="1159"/>
      <c r="P44" s="1159"/>
      <c r="Q44" s="1159"/>
      <c r="R44" s="1159"/>
      <c r="S44" s="1159"/>
    </row>
    <row r="45" spans="1:26" s="500" customFormat="1" ht="9.75" customHeight="1">
      <c r="A45" s="1161" t="s">
        <v>520</v>
      </c>
      <c r="B45" s="1159"/>
      <c r="C45" s="1159"/>
      <c r="D45" s="1159"/>
      <c r="E45" s="1159"/>
      <c r="F45" s="1159"/>
      <c r="N45" s="1161" t="s">
        <v>520</v>
      </c>
      <c r="O45" s="1159"/>
      <c r="P45" s="1159"/>
      <c r="Q45" s="1159"/>
      <c r="R45" s="1159"/>
      <c r="S45" s="1159"/>
    </row>
  </sheetData>
  <mergeCells count="50">
    <mergeCell ref="G43:I43"/>
    <mergeCell ref="T43:V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5:A6"/>
    <mergeCell ref="N5:N6"/>
    <mergeCell ref="O3:Q3"/>
    <mergeCell ref="R3:T3"/>
    <mergeCell ref="U3:W3"/>
    <mergeCell ref="X3:Z3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699" priority="412" stopIfTrue="1" operator="equal">
      <formula>1</formula>
    </cfRule>
    <cfRule type="cellIs" dxfId="698" priority="413" stopIfTrue="1" operator="lessThan">
      <formula>0.0005</formula>
    </cfRule>
  </conditionalFormatting>
  <conditionalFormatting sqref="A5:Z5">
    <cfRule type="cellIs" dxfId="697" priority="139" stopIfTrue="1" operator="equal">
      <formula>0</formula>
    </cfRule>
  </conditionalFormatting>
  <conditionalFormatting sqref="A9:Z9">
    <cfRule type="cellIs" dxfId="696" priority="127" stopIfTrue="1" operator="equal">
      <formula>0</formula>
    </cfRule>
  </conditionalFormatting>
  <conditionalFormatting sqref="A11:Z11">
    <cfRule type="cellIs" dxfId="695" priority="118" stopIfTrue="1" operator="equal">
      <formula>0</formula>
    </cfRule>
  </conditionalFormatting>
  <conditionalFormatting sqref="A13:Z13">
    <cfRule type="cellIs" dxfId="694" priority="109" stopIfTrue="1" operator="equal">
      <formula>0</formula>
    </cfRule>
  </conditionalFormatting>
  <conditionalFormatting sqref="A15:Z15">
    <cfRule type="cellIs" dxfId="693" priority="100" stopIfTrue="1" operator="equal">
      <formula>0</formula>
    </cfRule>
  </conditionalFormatting>
  <conditionalFormatting sqref="A17:Z17">
    <cfRule type="cellIs" dxfId="692" priority="91" stopIfTrue="1" operator="equal">
      <formula>0</formula>
    </cfRule>
  </conditionalFormatting>
  <conditionalFormatting sqref="A19:Z19">
    <cfRule type="cellIs" dxfId="691" priority="82" stopIfTrue="1" operator="equal">
      <formula>0</formula>
    </cfRule>
  </conditionalFormatting>
  <conditionalFormatting sqref="A21:Z21">
    <cfRule type="cellIs" dxfId="690" priority="73" stopIfTrue="1" operator="equal">
      <formula>0</formula>
    </cfRule>
  </conditionalFormatting>
  <conditionalFormatting sqref="A23:Z23">
    <cfRule type="cellIs" dxfId="689" priority="64" stopIfTrue="1" operator="equal">
      <formula>0</formula>
    </cfRule>
  </conditionalFormatting>
  <conditionalFormatting sqref="A25:Z25">
    <cfRule type="cellIs" dxfId="688" priority="55" stopIfTrue="1" operator="equal">
      <formula>0</formula>
    </cfRule>
  </conditionalFormatting>
  <conditionalFormatting sqref="A27:Z27">
    <cfRule type="cellIs" dxfId="687" priority="46" stopIfTrue="1" operator="equal">
      <formula>0</formula>
    </cfRule>
  </conditionalFormatting>
  <conditionalFormatting sqref="A29:Z29">
    <cfRule type="cellIs" dxfId="686" priority="37" stopIfTrue="1" operator="equal">
      <formula>0</formula>
    </cfRule>
  </conditionalFormatting>
  <conditionalFormatting sqref="A31:Z31">
    <cfRule type="cellIs" dxfId="685" priority="28" stopIfTrue="1" operator="equal">
      <formula>0</formula>
    </cfRule>
  </conditionalFormatting>
  <conditionalFormatting sqref="A33:Z33">
    <cfRule type="cellIs" dxfId="684" priority="19" stopIfTrue="1" operator="equal">
      <formula>0</formula>
    </cfRule>
  </conditionalFormatting>
  <conditionalFormatting sqref="A35:Z35">
    <cfRule type="cellIs" dxfId="683" priority="10" stopIfTrue="1" operator="equal">
      <formula>0</formula>
    </cfRule>
  </conditionalFormatting>
  <conditionalFormatting sqref="B7:M7">
    <cfRule type="cellIs" dxfId="682" priority="385" stopIfTrue="1" operator="equal">
      <formula>0</formula>
    </cfRule>
  </conditionalFormatting>
  <conditionalFormatting sqref="B37:M37">
    <cfRule type="cellIs" dxfId="681" priority="205" stopIfTrue="1" operator="equal">
      <formula>0</formula>
    </cfRule>
  </conditionalFormatting>
  <conditionalFormatting sqref="N6 N8 N10 N12 N14 N16 N18 N20 N22 N24 N26 N28 N30 N32 N34 N36">
    <cfRule type="cellIs" dxfId="680" priority="409" stopIfTrue="1" operator="equal">
      <formula>1</formula>
    </cfRule>
    <cfRule type="cellIs" dxfId="679" priority="410" stopIfTrue="1" operator="lessThan">
      <formula>0.0005</formula>
    </cfRule>
  </conditionalFormatting>
  <conditionalFormatting sqref="O7:Z7">
    <cfRule type="cellIs" dxfId="678" priority="136" stopIfTrue="1" operator="equal">
      <formula>0</formula>
    </cfRule>
  </conditionalFormatting>
  <conditionalFormatting sqref="O37:Z37">
    <cfRule type="cellIs" dxfId="677" priority="1" stopIfTrue="1" operator="equal">
      <formula>0</formula>
    </cfRule>
  </conditionalFormatting>
  <hyperlinks>
    <hyperlink ref="G43" r:id="rId1" xr:uid="{ADB334AE-09D8-402B-A9CC-B7C0AF43BA28}"/>
    <hyperlink ref="G43:I43" r:id="rId2" display="http://dx.doi.org/10.4232/1.14582 " xr:uid="{CB2AF05F-61DB-4A72-81D2-A6E8F725481C}"/>
    <hyperlink ref="A45" r:id="rId3" display="Publikation und Tabellen stehen unter der Lizenz CC BY-SA DEED 4.0." xr:uid="{3C18038C-0DF6-4ACC-9CF2-12EFBE73E60A}"/>
    <hyperlink ref="T43" r:id="rId4" xr:uid="{5C581D4A-505F-4F56-961E-D1903F92BFCF}"/>
    <hyperlink ref="T43:V43" r:id="rId5" display="http://dx.doi.org/10.4232/1.14582 " xr:uid="{8AD02C23-BCB8-4E8C-954F-875EE127F7F7}"/>
    <hyperlink ref="N45" r:id="rId6" display="Publikation und Tabellen stehen unter der Lizenz CC BY-SA DEED 4.0." xr:uid="{1D3C5B41-990E-40A4-88AF-EAFBEBD970F7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4" man="1"/>
    <brk id="26" max="39" man="1"/>
  </colBreaks>
  <legacyDrawingHF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9D1A-A61B-4936-9019-3D2C309E48B2}">
  <dimension ref="A1:L112"/>
  <sheetViews>
    <sheetView view="pageBreakPreview" zoomScaleNormal="100" zoomScaleSheetLayoutView="100" workbookViewId="0">
      <pane ySplit="2" topLeftCell="A92" activePane="bottomLeft" state="frozen"/>
      <selection pane="bottomLeft" activeCell="O108" sqref="O108"/>
    </sheetView>
  </sheetViews>
  <sheetFormatPr baseColWidth="10" defaultRowHeight="12.75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75" customWidth="1"/>
    <col min="6" max="6" width="8.28515625" customWidth="1"/>
    <col min="7" max="7" width="8.28515625" style="75" customWidth="1"/>
    <col min="8" max="8" width="8.28515625" customWidth="1"/>
    <col min="9" max="9" width="8.28515625" style="75" customWidth="1"/>
    <col min="10" max="10" width="8.28515625" customWidth="1"/>
  </cols>
  <sheetData>
    <row r="1" spans="1:12" s="3" customFormat="1" ht="39.950000000000003" customHeight="1">
      <c r="A1" s="844" t="str">
        <f>"Tabelle 9: Kurse, Unterrichtsstunden und Belegungen nach Fachgebieten " &amp;Hilfswerte!B1&amp; " insgesamt"</f>
        <v>Tabelle 9: Kurse, Unterrichtsstunden und Belegungen nach Fachgebieten 2020 insgesamt</v>
      </c>
      <c r="B1" s="844"/>
      <c r="C1" s="844"/>
      <c r="D1" s="844"/>
      <c r="E1" s="844"/>
      <c r="F1" s="844"/>
      <c r="G1" s="844"/>
      <c r="H1" s="844"/>
      <c r="I1" s="844"/>
      <c r="J1" s="844"/>
    </row>
    <row r="2" spans="1:12" s="73" customFormat="1" ht="21.75" customHeight="1" thickBot="1">
      <c r="A2" s="845" t="s">
        <v>111</v>
      </c>
      <c r="B2" s="846"/>
      <c r="C2" s="846"/>
      <c r="D2" s="847"/>
      <c r="E2" s="848" t="s">
        <v>18</v>
      </c>
      <c r="F2" s="848"/>
      <c r="G2" s="848" t="s">
        <v>112</v>
      </c>
      <c r="H2" s="848"/>
      <c r="I2" s="848" t="s">
        <v>23</v>
      </c>
      <c r="J2" s="848"/>
    </row>
    <row r="3" spans="1:12" ht="12.75" customHeight="1">
      <c r="A3" s="849" t="s">
        <v>113</v>
      </c>
      <c r="B3" s="850"/>
      <c r="C3" s="850"/>
      <c r="D3" s="850"/>
      <c r="E3" s="850"/>
      <c r="F3" s="850"/>
      <c r="G3" s="850"/>
      <c r="H3" s="850"/>
      <c r="I3" s="850"/>
      <c r="J3" s="851"/>
    </row>
    <row r="4" spans="1:12" s="73" customFormat="1" ht="28.5" customHeight="1">
      <c r="A4" s="314" t="s">
        <v>114</v>
      </c>
      <c r="B4" s="842" t="s">
        <v>115</v>
      </c>
      <c r="C4" s="842"/>
      <c r="D4" s="843"/>
      <c r="E4" s="313">
        <v>3252</v>
      </c>
      <c r="F4" s="573">
        <v>0.15135000000000001</v>
      </c>
      <c r="G4" s="313">
        <v>50511</v>
      </c>
      <c r="H4" s="573">
        <v>0.16617999999999999</v>
      </c>
      <c r="I4" s="313">
        <v>50951</v>
      </c>
      <c r="J4" s="575">
        <v>0.18744</v>
      </c>
      <c r="L4" s="74"/>
    </row>
    <row r="5" spans="1:12" ht="28.5" customHeight="1">
      <c r="A5" s="314" t="s">
        <v>116</v>
      </c>
      <c r="B5" s="842" t="s">
        <v>117</v>
      </c>
      <c r="C5" s="842"/>
      <c r="D5" s="843"/>
      <c r="E5" s="313">
        <v>1235</v>
      </c>
      <c r="F5" s="573">
        <v>5.7480000000000003E-2</v>
      </c>
      <c r="G5" s="313">
        <v>12705</v>
      </c>
      <c r="H5" s="573">
        <v>4.1799999999999997E-2</v>
      </c>
      <c r="I5" s="313">
        <v>17077</v>
      </c>
      <c r="J5" s="575">
        <v>6.2820000000000001E-2</v>
      </c>
    </row>
    <row r="6" spans="1:12" ht="28.5" customHeight="1">
      <c r="A6" s="314" t="s">
        <v>118</v>
      </c>
      <c r="B6" s="842" t="s">
        <v>119</v>
      </c>
      <c r="C6" s="842"/>
      <c r="D6" s="843"/>
      <c r="E6" s="313">
        <v>1436</v>
      </c>
      <c r="F6" s="573">
        <v>6.6830000000000001E-2</v>
      </c>
      <c r="G6" s="313">
        <v>22608</v>
      </c>
      <c r="H6" s="573">
        <v>7.4380000000000002E-2</v>
      </c>
      <c r="I6" s="313">
        <v>21856</v>
      </c>
      <c r="J6" s="575">
        <v>8.0399999999999999E-2</v>
      </c>
    </row>
    <row r="7" spans="1:12" ht="28.5" customHeight="1">
      <c r="A7" s="314" t="s">
        <v>120</v>
      </c>
      <c r="B7" s="842" t="s">
        <v>121</v>
      </c>
      <c r="C7" s="842"/>
      <c r="D7" s="843"/>
      <c r="E7" s="313">
        <v>1029</v>
      </c>
      <c r="F7" s="573">
        <v>4.7890000000000002E-2</v>
      </c>
      <c r="G7" s="313">
        <v>6698</v>
      </c>
      <c r="H7" s="573">
        <v>2.2040000000000001E-2</v>
      </c>
      <c r="I7" s="313">
        <v>11642</v>
      </c>
      <c r="J7" s="575">
        <v>4.283E-2</v>
      </c>
    </row>
    <row r="8" spans="1:12" ht="28.5" customHeight="1">
      <c r="A8" s="314" t="s">
        <v>122</v>
      </c>
      <c r="B8" s="842" t="s">
        <v>123</v>
      </c>
      <c r="C8" s="842"/>
      <c r="D8" s="843"/>
      <c r="E8" s="313">
        <v>1808</v>
      </c>
      <c r="F8" s="573">
        <v>8.4140000000000006E-2</v>
      </c>
      <c r="G8" s="313">
        <v>16998</v>
      </c>
      <c r="H8" s="573">
        <v>5.5919999999999997E-2</v>
      </c>
      <c r="I8" s="313">
        <v>23434</v>
      </c>
      <c r="J8" s="575">
        <v>8.6209999999999995E-2</v>
      </c>
    </row>
    <row r="9" spans="1:12" ht="28.5" customHeight="1">
      <c r="A9" s="314" t="s">
        <v>124</v>
      </c>
      <c r="B9" s="842" t="s">
        <v>125</v>
      </c>
      <c r="C9" s="842"/>
      <c r="D9" s="843"/>
      <c r="E9" s="313">
        <v>5305</v>
      </c>
      <c r="F9" s="573">
        <v>0.24689</v>
      </c>
      <c r="G9" s="313">
        <v>112012</v>
      </c>
      <c r="H9" s="573">
        <v>0.36851</v>
      </c>
      <c r="I9" s="313">
        <v>63109</v>
      </c>
      <c r="J9" s="575">
        <v>0.23216000000000001</v>
      </c>
    </row>
    <row r="10" spans="1:12" ht="28.5" customHeight="1">
      <c r="A10" s="314" t="s">
        <v>126</v>
      </c>
      <c r="B10" s="842" t="s">
        <v>127</v>
      </c>
      <c r="C10" s="842"/>
      <c r="D10" s="843"/>
      <c r="E10" s="313">
        <v>2514</v>
      </c>
      <c r="F10" s="573">
        <v>0.11700000000000001</v>
      </c>
      <c r="G10" s="313">
        <v>33000</v>
      </c>
      <c r="H10" s="573">
        <v>0.10857</v>
      </c>
      <c r="I10" s="313">
        <v>22810</v>
      </c>
      <c r="J10" s="575">
        <v>8.3909999999999998E-2</v>
      </c>
    </row>
    <row r="11" spans="1:12" ht="28.5" customHeight="1">
      <c r="A11" s="314" t="s">
        <v>128</v>
      </c>
      <c r="B11" s="842" t="s">
        <v>129</v>
      </c>
      <c r="C11" s="842"/>
      <c r="D11" s="843"/>
      <c r="E11" s="313">
        <v>414</v>
      </c>
      <c r="F11" s="573">
        <v>1.9269999999999999E-2</v>
      </c>
      <c r="G11" s="313">
        <v>4631</v>
      </c>
      <c r="H11" s="573">
        <v>1.524E-2</v>
      </c>
      <c r="I11" s="313">
        <v>5234</v>
      </c>
      <c r="J11" s="575">
        <v>1.925E-2</v>
      </c>
    </row>
    <row r="12" spans="1:12" ht="28.5" customHeight="1">
      <c r="A12" s="314" t="s">
        <v>130</v>
      </c>
      <c r="B12" s="842" t="s">
        <v>131</v>
      </c>
      <c r="C12" s="842"/>
      <c r="D12" s="843"/>
      <c r="E12" s="313">
        <v>798</v>
      </c>
      <c r="F12" s="573">
        <v>3.7139999999999999E-2</v>
      </c>
      <c r="G12" s="313">
        <v>8033</v>
      </c>
      <c r="H12" s="573">
        <v>2.6429999999999999E-2</v>
      </c>
      <c r="I12" s="313">
        <v>8255</v>
      </c>
      <c r="J12" s="575">
        <v>3.0370000000000001E-2</v>
      </c>
    </row>
    <row r="13" spans="1:12" ht="28.5" customHeight="1">
      <c r="A13" s="314" t="s">
        <v>132</v>
      </c>
      <c r="B13" s="842" t="s">
        <v>133</v>
      </c>
      <c r="C13" s="842"/>
      <c r="D13" s="843"/>
      <c r="E13" s="313">
        <v>1623</v>
      </c>
      <c r="F13" s="573">
        <v>7.553E-2</v>
      </c>
      <c r="G13" s="313">
        <v>16266</v>
      </c>
      <c r="H13" s="573">
        <v>5.3510000000000002E-2</v>
      </c>
      <c r="I13" s="313">
        <v>26051</v>
      </c>
      <c r="J13" s="575">
        <v>9.5829999999999999E-2</v>
      </c>
    </row>
    <row r="14" spans="1:12" ht="28.5" customHeight="1">
      <c r="A14" s="314" t="s">
        <v>134</v>
      </c>
      <c r="B14" s="842" t="s">
        <v>135</v>
      </c>
      <c r="C14" s="842"/>
      <c r="D14" s="843"/>
      <c r="E14" s="313">
        <v>1298</v>
      </c>
      <c r="F14" s="573">
        <v>6.0409999999999998E-2</v>
      </c>
      <c r="G14" s="313">
        <v>12609</v>
      </c>
      <c r="H14" s="573">
        <v>4.1480000000000003E-2</v>
      </c>
      <c r="I14" s="313">
        <v>14915</v>
      </c>
      <c r="J14" s="575">
        <v>5.4870000000000002E-2</v>
      </c>
    </row>
    <row r="15" spans="1:12" ht="28.5" customHeight="1">
      <c r="A15" s="314" t="s">
        <v>136</v>
      </c>
      <c r="B15" s="842" t="s">
        <v>438</v>
      </c>
      <c r="C15" s="842"/>
      <c r="D15" s="843"/>
      <c r="E15" s="313">
        <v>775</v>
      </c>
      <c r="F15" s="573">
        <v>3.6069999999999998E-2</v>
      </c>
      <c r="G15" s="313">
        <v>7890</v>
      </c>
      <c r="H15" s="573">
        <v>2.596E-2</v>
      </c>
      <c r="I15" s="313">
        <v>6498</v>
      </c>
      <c r="J15" s="575">
        <v>2.3900000000000001E-2</v>
      </c>
    </row>
    <row r="16" spans="1:12" ht="12.75" customHeight="1" thickBot="1">
      <c r="A16" s="852" t="s">
        <v>28</v>
      </c>
      <c r="B16" s="853"/>
      <c r="C16" s="853"/>
      <c r="D16" s="854"/>
      <c r="E16" s="577">
        <v>21487</v>
      </c>
      <c r="F16" s="574">
        <v>1</v>
      </c>
      <c r="G16" s="577">
        <v>303961</v>
      </c>
      <c r="H16" s="574">
        <v>1</v>
      </c>
      <c r="I16" s="577">
        <v>271832</v>
      </c>
      <c r="J16" s="576">
        <v>1</v>
      </c>
    </row>
    <row r="17" spans="1:10" ht="12.75" customHeight="1">
      <c r="A17" s="855" t="s">
        <v>137</v>
      </c>
      <c r="B17" s="856"/>
      <c r="C17" s="856"/>
      <c r="D17" s="856"/>
      <c r="E17" s="856"/>
      <c r="F17" s="856"/>
      <c r="G17" s="856"/>
      <c r="H17" s="856"/>
      <c r="I17" s="856"/>
      <c r="J17" s="857"/>
    </row>
    <row r="18" spans="1:10" ht="28.5" customHeight="1">
      <c r="A18" s="314" t="s">
        <v>138</v>
      </c>
      <c r="B18" s="842" t="s">
        <v>115</v>
      </c>
      <c r="C18" s="842"/>
      <c r="D18" s="843"/>
      <c r="E18" s="311">
        <v>1964</v>
      </c>
      <c r="F18" s="570">
        <v>3.4599999999999999E-2</v>
      </c>
      <c r="G18" s="311">
        <v>33561</v>
      </c>
      <c r="H18" s="570">
        <v>4.2090000000000002E-2</v>
      </c>
      <c r="I18" s="311">
        <v>27950</v>
      </c>
      <c r="J18" s="571">
        <v>5.8470000000000001E-2</v>
      </c>
    </row>
    <row r="19" spans="1:10" ht="28.5" customHeight="1">
      <c r="A19" s="314" t="s">
        <v>139</v>
      </c>
      <c r="B19" s="842" t="s">
        <v>140</v>
      </c>
      <c r="C19" s="842"/>
      <c r="D19" s="843"/>
      <c r="E19" s="311">
        <v>1319</v>
      </c>
      <c r="F19" s="570">
        <v>2.3230000000000001E-2</v>
      </c>
      <c r="G19" s="311">
        <v>13556</v>
      </c>
      <c r="H19" s="570">
        <v>1.7000000000000001E-2</v>
      </c>
      <c r="I19" s="311">
        <v>14155</v>
      </c>
      <c r="J19" s="571">
        <v>2.9610000000000001E-2</v>
      </c>
    </row>
    <row r="20" spans="1:10" ht="28.5" customHeight="1">
      <c r="A20" s="314" t="s">
        <v>141</v>
      </c>
      <c r="B20" s="842" t="s">
        <v>142</v>
      </c>
      <c r="C20" s="842"/>
      <c r="D20" s="843"/>
      <c r="E20" s="311">
        <v>1312</v>
      </c>
      <c r="F20" s="570">
        <v>2.3109999999999999E-2</v>
      </c>
      <c r="G20" s="311">
        <v>17324</v>
      </c>
      <c r="H20" s="570">
        <v>2.172E-2</v>
      </c>
      <c r="I20" s="311">
        <v>11441</v>
      </c>
      <c r="J20" s="571">
        <v>2.393E-2</v>
      </c>
    </row>
    <row r="21" spans="1:10" ht="28.5" customHeight="1">
      <c r="A21" s="314" t="s">
        <v>143</v>
      </c>
      <c r="B21" s="842" t="s">
        <v>144</v>
      </c>
      <c r="C21" s="842"/>
      <c r="D21" s="843"/>
      <c r="E21" s="311">
        <v>219</v>
      </c>
      <c r="F21" s="570">
        <v>3.8600000000000001E-3</v>
      </c>
      <c r="G21" s="311">
        <v>2970</v>
      </c>
      <c r="H21" s="570">
        <v>3.7200000000000002E-3</v>
      </c>
      <c r="I21" s="311">
        <v>2629</v>
      </c>
      <c r="J21" s="571">
        <v>5.4999999999999997E-3</v>
      </c>
    </row>
    <row r="22" spans="1:10" ht="28.5" customHeight="1">
      <c r="A22" s="314" t="s">
        <v>145</v>
      </c>
      <c r="B22" s="842" t="s">
        <v>146</v>
      </c>
      <c r="C22" s="842"/>
      <c r="D22" s="843"/>
      <c r="E22" s="311">
        <v>1212</v>
      </c>
      <c r="F22" s="570">
        <v>2.1350000000000001E-2</v>
      </c>
      <c r="G22" s="311">
        <v>20231</v>
      </c>
      <c r="H22" s="570">
        <v>2.537E-2</v>
      </c>
      <c r="I22" s="311">
        <v>11456</v>
      </c>
      <c r="J22" s="571">
        <v>2.3959999999999999E-2</v>
      </c>
    </row>
    <row r="23" spans="1:10" ht="28.5" customHeight="1">
      <c r="A23" s="314" t="s">
        <v>147</v>
      </c>
      <c r="B23" s="842" t="s">
        <v>148</v>
      </c>
      <c r="C23" s="842"/>
      <c r="D23" s="843"/>
      <c r="E23" s="311">
        <v>7346</v>
      </c>
      <c r="F23" s="570">
        <v>0.12939999999999999</v>
      </c>
      <c r="G23" s="311">
        <v>71097</v>
      </c>
      <c r="H23" s="570">
        <v>8.9149999999999993E-2</v>
      </c>
      <c r="I23" s="311">
        <v>76138</v>
      </c>
      <c r="J23" s="571">
        <v>0.15926999999999999</v>
      </c>
    </row>
    <row r="24" spans="1:10" ht="28.5" customHeight="1">
      <c r="A24" s="314" t="s">
        <v>149</v>
      </c>
      <c r="B24" s="842" t="s">
        <v>150</v>
      </c>
      <c r="C24" s="842"/>
      <c r="D24" s="843"/>
      <c r="E24" s="311">
        <v>1097</v>
      </c>
      <c r="F24" s="570">
        <v>1.932E-2</v>
      </c>
      <c r="G24" s="311">
        <v>10947</v>
      </c>
      <c r="H24" s="570">
        <v>1.3729999999999999E-2</v>
      </c>
      <c r="I24" s="311">
        <v>14356</v>
      </c>
      <c r="J24" s="571">
        <v>3.0030000000000001E-2</v>
      </c>
    </row>
    <row r="25" spans="1:10" ht="28.5" customHeight="1">
      <c r="A25" s="314" t="s">
        <v>151</v>
      </c>
      <c r="B25" s="842" t="s">
        <v>152</v>
      </c>
      <c r="C25" s="842"/>
      <c r="D25" s="843"/>
      <c r="E25" s="311">
        <v>12032</v>
      </c>
      <c r="F25" s="570">
        <v>0.21193999999999999</v>
      </c>
      <c r="G25" s="311">
        <v>199688</v>
      </c>
      <c r="H25" s="570">
        <v>0.25041000000000002</v>
      </c>
      <c r="I25" s="311">
        <v>97850</v>
      </c>
      <c r="J25" s="571">
        <v>0.20469000000000001</v>
      </c>
    </row>
    <row r="26" spans="1:10" ht="28.5" customHeight="1">
      <c r="A26" s="314" t="s">
        <v>153</v>
      </c>
      <c r="B26" s="842" t="s">
        <v>154</v>
      </c>
      <c r="C26" s="842"/>
      <c r="D26" s="843"/>
      <c r="E26" s="311">
        <v>4545</v>
      </c>
      <c r="F26" s="570">
        <v>8.0060000000000006E-2</v>
      </c>
      <c r="G26" s="311">
        <v>70835</v>
      </c>
      <c r="H26" s="570">
        <v>8.8830000000000006E-2</v>
      </c>
      <c r="I26" s="311">
        <v>34690</v>
      </c>
      <c r="J26" s="571">
        <v>7.2569999999999996E-2</v>
      </c>
    </row>
    <row r="27" spans="1:10" ht="28.5" customHeight="1">
      <c r="A27" s="314" t="s">
        <v>155</v>
      </c>
      <c r="B27" s="842" t="s">
        <v>156</v>
      </c>
      <c r="C27" s="842"/>
      <c r="D27" s="843"/>
      <c r="E27" s="311">
        <v>7674</v>
      </c>
      <c r="F27" s="570">
        <v>0.13517000000000001</v>
      </c>
      <c r="G27" s="311">
        <v>109541</v>
      </c>
      <c r="H27" s="570">
        <v>0.13736000000000001</v>
      </c>
      <c r="I27" s="311">
        <v>56774</v>
      </c>
      <c r="J27" s="571">
        <v>0.11877</v>
      </c>
    </row>
    <row r="28" spans="1:10" ht="28.5" customHeight="1">
      <c r="A28" s="314" t="s">
        <v>157</v>
      </c>
      <c r="B28" s="842" t="s">
        <v>158</v>
      </c>
      <c r="C28" s="842"/>
      <c r="D28" s="843"/>
      <c r="E28" s="311">
        <v>5117</v>
      </c>
      <c r="F28" s="570">
        <v>9.0130000000000002E-2</v>
      </c>
      <c r="G28" s="311">
        <v>68538</v>
      </c>
      <c r="H28" s="570">
        <v>8.5949999999999999E-2</v>
      </c>
      <c r="I28" s="311">
        <v>38477</v>
      </c>
      <c r="J28" s="571">
        <v>8.0490000000000006E-2</v>
      </c>
    </row>
    <row r="29" spans="1:10" ht="28.5" customHeight="1">
      <c r="A29" s="314" t="s">
        <v>159</v>
      </c>
      <c r="B29" s="842" t="s">
        <v>160</v>
      </c>
      <c r="C29" s="842"/>
      <c r="D29" s="843"/>
      <c r="E29" s="311">
        <v>3731</v>
      </c>
      <c r="F29" s="570">
        <v>6.5720000000000001E-2</v>
      </c>
      <c r="G29" s="311">
        <v>52984</v>
      </c>
      <c r="H29" s="570">
        <v>6.6439999999999999E-2</v>
      </c>
      <c r="I29" s="311">
        <v>32314</v>
      </c>
      <c r="J29" s="571">
        <v>6.7599999999999993E-2</v>
      </c>
    </row>
    <row r="30" spans="1:10" ht="28.5" customHeight="1">
      <c r="A30" s="314" t="s">
        <v>161</v>
      </c>
      <c r="B30" s="842" t="s">
        <v>162</v>
      </c>
      <c r="C30" s="842"/>
      <c r="D30" s="843"/>
      <c r="E30" s="311">
        <v>279</v>
      </c>
      <c r="F30" s="570">
        <v>4.9100000000000003E-3</v>
      </c>
      <c r="G30" s="311">
        <v>3096</v>
      </c>
      <c r="H30" s="570">
        <v>3.8800000000000002E-3</v>
      </c>
      <c r="I30" s="311">
        <v>3476</v>
      </c>
      <c r="J30" s="571">
        <v>7.2700000000000004E-3</v>
      </c>
    </row>
    <row r="31" spans="1:10" ht="28.5" customHeight="1">
      <c r="A31" s="314" t="s">
        <v>163</v>
      </c>
      <c r="B31" s="842" t="s">
        <v>164</v>
      </c>
      <c r="C31" s="842"/>
      <c r="D31" s="843"/>
      <c r="E31" s="311">
        <v>8924</v>
      </c>
      <c r="F31" s="570">
        <v>0.15719</v>
      </c>
      <c r="G31" s="311">
        <v>123086</v>
      </c>
      <c r="H31" s="570">
        <v>0.15434999999999999</v>
      </c>
      <c r="I31" s="311">
        <v>56326</v>
      </c>
      <c r="J31" s="571">
        <v>0.11783</v>
      </c>
    </row>
    <row r="32" spans="1:10" ht="12" customHeight="1" thickBot="1">
      <c r="A32" s="858" t="s">
        <v>28</v>
      </c>
      <c r="B32" s="859"/>
      <c r="C32" s="859"/>
      <c r="D32" s="860"/>
      <c r="E32" s="578">
        <v>56771</v>
      </c>
      <c r="F32" s="414">
        <v>1</v>
      </c>
      <c r="G32" s="578">
        <v>797454</v>
      </c>
      <c r="H32" s="414">
        <v>1</v>
      </c>
      <c r="I32" s="578">
        <v>478032</v>
      </c>
      <c r="J32" s="572">
        <v>1</v>
      </c>
    </row>
    <row r="33" spans="1:10" ht="12" customHeight="1">
      <c r="A33" s="855" t="s">
        <v>21</v>
      </c>
      <c r="B33" s="856"/>
      <c r="C33" s="856"/>
      <c r="D33" s="856"/>
      <c r="E33" s="856"/>
      <c r="F33" s="856"/>
      <c r="G33" s="856"/>
      <c r="H33" s="856"/>
      <c r="I33" s="856"/>
      <c r="J33" s="857"/>
    </row>
    <row r="34" spans="1:10" s="73" customFormat="1" ht="18" customHeight="1">
      <c r="A34" s="315" t="s">
        <v>165</v>
      </c>
      <c r="B34" s="842" t="s">
        <v>115</v>
      </c>
      <c r="C34" s="842"/>
      <c r="D34" s="843"/>
      <c r="E34" s="311">
        <v>5884</v>
      </c>
      <c r="F34" s="570">
        <v>4.5830000000000003E-2</v>
      </c>
      <c r="G34" s="311">
        <v>64967</v>
      </c>
      <c r="H34" s="570">
        <v>5.2589999999999998E-2</v>
      </c>
      <c r="I34" s="311">
        <v>63253</v>
      </c>
      <c r="J34" s="571">
        <v>4.6989999999999997E-2</v>
      </c>
    </row>
    <row r="35" spans="1:10" s="73" customFormat="1" ht="18" customHeight="1">
      <c r="A35" s="314" t="s">
        <v>166</v>
      </c>
      <c r="B35" s="842" t="s">
        <v>167</v>
      </c>
      <c r="C35" s="842"/>
      <c r="D35" s="843"/>
      <c r="E35" s="311">
        <v>44539</v>
      </c>
      <c r="F35" s="570">
        <v>0.34693000000000002</v>
      </c>
      <c r="G35" s="311">
        <v>489524</v>
      </c>
      <c r="H35" s="570">
        <v>0.39623000000000003</v>
      </c>
      <c r="I35" s="311">
        <v>420628</v>
      </c>
      <c r="J35" s="571">
        <v>0.31247999999999998</v>
      </c>
    </row>
    <row r="36" spans="1:10" s="73" customFormat="1" ht="18" customHeight="1">
      <c r="A36" s="314" t="s">
        <v>168</v>
      </c>
      <c r="B36" s="842" t="s">
        <v>169</v>
      </c>
      <c r="C36" s="842"/>
      <c r="D36" s="843"/>
      <c r="E36" s="311">
        <v>60887</v>
      </c>
      <c r="F36" s="570">
        <v>0.47427000000000002</v>
      </c>
      <c r="G36" s="311">
        <v>535559</v>
      </c>
      <c r="H36" s="570">
        <v>0.43348999999999999</v>
      </c>
      <c r="I36" s="311">
        <v>684952</v>
      </c>
      <c r="J36" s="571">
        <v>0.50885000000000002</v>
      </c>
    </row>
    <row r="37" spans="1:10" ht="18" customHeight="1">
      <c r="A37" s="314" t="s">
        <v>170</v>
      </c>
      <c r="B37" s="861" t="s">
        <v>171</v>
      </c>
      <c r="C37" s="861"/>
      <c r="D37" s="862"/>
      <c r="E37" s="311">
        <v>5946</v>
      </c>
      <c r="F37" s="570">
        <v>4.632E-2</v>
      </c>
      <c r="G37" s="311">
        <v>57804</v>
      </c>
      <c r="H37" s="570">
        <v>4.6789999999999998E-2</v>
      </c>
      <c r="I37" s="311">
        <v>65743</v>
      </c>
      <c r="J37" s="571">
        <v>4.8840000000000001E-2</v>
      </c>
    </row>
    <row r="38" spans="1:10" ht="18" customHeight="1">
      <c r="A38" s="314" t="s">
        <v>172</v>
      </c>
      <c r="B38" s="861" t="s">
        <v>173</v>
      </c>
      <c r="C38" s="861"/>
      <c r="D38" s="862"/>
      <c r="E38" s="311">
        <v>1927</v>
      </c>
      <c r="F38" s="570">
        <v>1.5010000000000001E-2</v>
      </c>
      <c r="G38" s="311">
        <v>24426</v>
      </c>
      <c r="H38" s="570">
        <v>1.9769999999999999E-2</v>
      </c>
      <c r="I38" s="311">
        <v>19813</v>
      </c>
      <c r="J38" s="571">
        <v>1.472E-2</v>
      </c>
    </row>
    <row r="39" spans="1:10" ht="18" customHeight="1">
      <c r="A39" s="314" t="s">
        <v>174</v>
      </c>
      <c r="B39" s="842" t="s">
        <v>175</v>
      </c>
      <c r="C39" s="842"/>
      <c r="D39" s="843"/>
      <c r="E39" s="311">
        <v>8641</v>
      </c>
      <c r="F39" s="570">
        <v>6.7309999999999995E-2</v>
      </c>
      <c r="G39" s="311">
        <v>55789</v>
      </c>
      <c r="H39" s="570">
        <v>4.5159999999999999E-2</v>
      </c>
      <c r="I39" s="311">
        <v>86620</v>
      </c>
      <c r="J39" s="571">
        <v>6.4350000000000004E-2</v>
      </c>
    </row>
    <row r="40" spans="1:10" ht="18" customHeight="1">
      <c r="A40" s="314" t="s">
        <v>176</v>
      </c>
      <c r="B40" s="861" t="s">
        <v>177</v>
      </c>
      <c r="C40" s="861"/>
      <c r="D40" s="862"/>
      <c r="E40" s="311">
        <v>556</v>
      </c>
      <c r="F40" s="570">
        <v>4.3299999999999996E-3</v>
      </c>
      <c r="G40" s="311">
        <v>7392</v>
      </c>
      <c r="H40" s="570">
        <v>5.9800000000000001E-3</v>
      </c>
      <c r="I40" s="311">
        <v>5066</v>
      </c>
      <c r="J40" s="571">
        <v>3.7599999999999999E-3</v>
      </c>
    </row>
    <row r="41" spans="1:10" ht="12.75" customHeight="1" thickBot="1">
      <c r="A41" s="852" t="s">
        <v>28</v>
      </c>
      <c r="B41" s="853"/>
      <c r="C41" s="853"/>
      <c r="D41" s="854"/>
      <c r="E41" s="578">
        <v>128380</v>
      </c>
      <c r="F41" s="414">
        <v>1</v>
      </c>
      <c r="G41" s="578">
        <v>1235461</v>
      </c>
      <c r="H41" s="414">
        <v>1</v>
      </c>
      <c r="I41" s="578">
        <v>1346075</v>
      </c>
      <c r="J41" s="572">
        <v>1</v>
      </c>
    </row>
    <row r="42" spans="1:10" ht="12.75" customHeight="1">
      <c r="A42" s="855" t="s">
        <v>22</v>
      </c>
      <c r="B42" s="856"/>
      <c r="C42" s="856"/>
      <c r="D42" s="856"/>
      <c r="E42" s="856"/>
      <c r="F42" s="856"/>
      <c r="G42" s="856"/>
      <c r="H42" s="856"/>
      <c r="I42" s="856"/>
      <c r="J42" s="857"/>
    </row>
    <row r="43" spans="1:10" ht="18.75" customHeight="1">
      <c r="A43" s="315" t="s">
        <v>178</v>
      </c>
      <c r="B43" s="842" t="s">
        <v>115</v>
      </c>
      <c r="C43" s="842"/>
      <c r="D43" s="843"/>
      <c r="E43" s="311">
        <v>441</v>
      </c>
      <c r="F43" s="570">
        <v>3.15E-3</v>
      </c>
      <c r="G43" s="311">
        <v>18379</v>
      </c>
      <c r="H43" s="570">
        <v>3.2499999999999999E-3</v>
      </c>
      <c r="I43" s="311">
        <v>3933</v>
      </c>
      <c r="J43" s="571">
        <v>3.0599999999999998E-3</v>
      </c>
    </row>
    <row r="44" spans="1:10" ht="18.75" customHeight="1">
      <c r="A44" s="314" t="s">
        <v>179</v>
      </c>
      <c r="B44" s="842" t="s">
        <v>180</v>
      </c>
      <c r="C44" s="842"/>
      <c r="D44" s="843"/>
      <c r="E44" s="311">
        <v>1297</v>
      </c>
      <c r="F44" s="570">
        <v>9.2499999999999995E-3</v>
      </c>
      <c r="G44" s="311">
        <v>24645</v>
      </c>
      <c r="H44" s="570">
        <v>4.3600000000000002E-3</v>
      </c>
      <c r="I44" s="311">
        <v>9144</v>
      </c>
      <c r="J44" s="571">
        <v>7.11E-3</v>
      </c>
    </row>
    <row r="45" spans="1:10" ht="18.75" customHeight="1">
      <c r="A45" s="314" t="s">
        <v>181</v>
      </c>
      <c r="B45" s="842" t="s">
        <v>182</v>
      </c>
      <c r="C45" s="842"/>
      <c r="D45" s="843"/>
      <c r="E45" s="311">
        <v>966</v>
      </c>
      <c r="F45" s="570">
        <v>6.8900000000000003E-3</v>
      </c>
      <c r="G45" s="311">
        <v>17764</v>
      </c>
      <c r="H45" s="570">
        <v>3.14E-3</v>
      </c>
      <c r="I45" s="311">
        <v>5918</v>
      </c>
      <c r="J45" s="571">
        <v>4.5999999999999999E-3</v>
      </c>
    </row>
    <row r="46" spans="1:10" ht="18.75" customHeight="1">
      <c r="A46" s="314" t="s">
        <v>183</v>
      </c>
      <c r="B46" s="842" t="s">
        <v>184</v>
      </c>
      <c r="C46" s="842"/>
      <c r="D46" s="843"/>
      <c r="E46" s="311">
        <v>772</v>
      </c>
      <c r="F46" s="570">
        <v>5.5100000000000001E-3</v>
      </c>
      <c r="G46" s="311">
        <v>13068</v>
      </c>
      <c r="H46" s="570">
        <v>2.31E-3</v>
      </c>
      <c r="I46" s="311">
        <v>6489</v>
      </c>
      <c r="J46" s="571">
        <v>5.0400000000000002E-3</v>
      </c>
    </row>
    <row r="47" spans="1:10" ht="18.75" customHeight="1">
      <c r="A47" s="314" t="s">
        <v>185</v>
      </c>
      <c r="B47" s="842" t="s">
        <v>186</v>
      </c>
      <c r="C47" s="842"/>
      <c r="D47" s="843"/>
      <c r="E47" s="311">
        <v>42832</v>
      </c>
      <c r="F47" s="570">
        <v>0.30546000000000001</v>
      </c>
      <c r="G47" s="311">
        <v>3964750</v>
      </c>
      <c r="H47" s="570">
        <v>0.70115000000000005</v>
      </c>
      <c r="I47" s="311">
        <v>523299</v>
      </c>
      <c r="J47" s="571">
        <v>0.40676000000000001</v>
      </c>
    </row>
    <row r="48" spans="1:10" ht="28.5" customHeight="1">
      <c r="A48" s="314" t="s">
        <v>187</v>
      </c>
      <c r="B48" s="541"/>
      <c r="C48" s="842" t="s">
        <v>458</v>
      </c>
      <c r="D48" s="843"/>
      <c r="E48" s="311">
        <v>19784</v>
      </c>
      <c r="F48" s="570">
        <v>0.46189999999999998</v>
      </c>
      <c r="G48" s="311">
        <v>2013416</v>
      </c>
      <c r="H48" s="570">
        <v>0.50783</v>
      </c>
      <c r="I48" s="311">
        <v>269989</v>
      </c>
      <c r="J48" s="571">
        <v>0.51593999999999995</v>
      </c>
    </row>
    <row r="49" spans="1:11" ht="28.5" customHeight="1">
      <c r="A49" s="314" t="s">
        <v>188</v>
      </c>
      <c r="B49" s="842"/>
      <c r="C49" s="842"/>
      <c r="D49" s="541" t="s">
        <v>459</v>
      </c>
      <c r="E49" s="311">
        <v>4388</v>
      </c>
      <c r="F49" s="570">
        <v>0.2218</v>
      </c>
      <c r="G49" s="311">
        <v>451595</v>
      </c>
      <c r="H49" s="570">
        <v>0.22428999999999999</v>
      </c>
      <c r="I49" s="311">
        <v>49749</v>
      </c>
      <c r="J49" s="571">
        <v>0.18426000000000001</v>
      </c>
    </row>
    <row r="50" spans="1:11" ht="28.5" customHeight="1">
      <c r="A50" s="314" t="s">
        <v>189</v>
      </c>
      <c r="B50" s="541"/>
      <c r="C50" s="842" t="s">
        <v>460</v>
      </c>
      <c r="D50" s="843"/>
      <c r="E50" s="311">
        <v>641</v>
      </c>
      <c r="F50" s="570">
        <v>1.4970000000000001E-2</v>
      </c>
      <c r="G50" s="311">
        <v>64510</v>
      </c>
      <c r="H50" s="570">
        <v>1.627E-2</v>
      </c>
      <c r="I50" s="311">
        <v>6749</v>
      </c>
      <c r="J50" s="571">
        <v>1.29E-2</v>
      </c>
      <c r="K50" s="522"/>
    </row>
    <row r="51" spans="1:11" ht="18.75" customHeight="1">
      <c r="A51" s="314" t="s">
        <v>190</v>
      </c>
      <c r="B51" s="842" t="s">
        <v>191</v>
      </c>
      <c r="C51" s="842"/>
      <c r="D51" s="843"/>
      <c r="E51" s="311">
        <v>456</v>
      </c>
      <c r="F51" s="570">
        <v>3.2499999999999999E-3</v>
      </c>
      <c r="G51" s="311">
        <v>13389</v>
      </c>
      <c r="H51" s="570">
        <v>2.3700000000000001E-3</v>
      </c>
      <c r="I51" s="311">
        <v>3102</v>
      </c>
      <c r="J51" s="571">
        <v>2.4099999999999998E-3</v>
      </c>
    </row>
    <row r="52" spans="1:11" ht="18.75" customHeight="1">
      <c r="A52" s="314" t="s">
        <v>192</v>
      </c>
      <c r="B52" s="842" t="s">
        <v>193</v>
      </c>
      <c r="C52" s="842"/>
      <c r="D52" s="843"/>
      <c r="E52" s="311">
        <v>33692</v>
      </c>
      <c r="F52" s="570">
        <v>0.24027999999999999</v>
      </c>
      <c r="G52" s="311">
        <v>582044</v>
      </c>
      <c r="H52" s="570">
        <v>0.10292999999999999</v>
      </c>
      <c r="I52" s="311">
        <v>281695</v>
      </c>
      <c r="J52" s="571">
        <v>0.21895999999999999</v>
      </c>
    </row>
    <row r="53" spans="1:11" ht="18.75" customHeight="1">
      <c r="A53" s="314" t="s">
        <v>194</v>
      </c>
      <c r="B53" s="842" t="s">
        <v>195</v>
      </c>
      <c r="C53" s="842"/>
      <c r="D53" s="843"/>
      <c r="E53" s="311">
        <v>219</v>
      </c>
      <c r="F53" s="570">
        <v>1.56E-3</v>
      </c>
      <c r="G53" s="311">
        <v>3976</v>
      </c>
      <c r="H53" s="570">
        <v>6.9999999999999999E-4</v>
      </c>
      <c r="I53" s="311">
        <v>1473</v>
      </c>
      <c r="J53" s="571">
        <v>1.14E-3</v>
      </c>
    </row>
    <row r="54" spans="1:11" ht="18.75" customHeight="1">
      <c r="A54" s="314" t="s">
        <v>196</v>
      </c>
      <c r="B54" s="842" t="s">
        <v>197</v>
      </c>
      <c r="C54" s="842"/>
      <c r="D54" s="843"/>
      <c r="E54" s="311">
        <v>12597</v>
      </c>
      <c r="F54" s="570">
        <v>8.9840000000000003E-2</v>
      </c>
      <c r="G54" s="311">
        <v>205780</v>
      </c>
      <c r="H54" s="570">
        <v>3.6389999999999999E-2</v>
      </c>
      <c r="I54" s="311">
        <v>99745</v>
      </c>
      <c r="J54" s="571">
        <v>7.7530000000000002E-2</v>
      </c>
    </row>
    <row r="55" spans="1:11" ht="18.75" customHeight="1">
      <c r="A55" s="314" t="s">
        <v>198</v>
      </c>
      <c r="B55" s="842" t="s">
        <v>199</v>
      </c>
      <c r="C55" s="842"/>
      <c r="D55" s="843"/>
      <c r="E55" s="311">
        <v>14394</v>
      </c>
      <c r="F55" s="570">
        <v>0.10265000000000001</v>
      </c>
      <c r="G55" s="311">
        <v>235138</v>
      </c>
      <c r="H55" s="570">
        <v>4.1579999999999999E-2</v>
      </c>
      <c r="I55" s="311">
        <v>106171</v>
      </c>
      <c r="J55" s="571">
        <v>8.2530000000000006E-2</v>
      </c>
    </row>
    <row r="56" spans="1:11" ht="18.75" customHeight="1">
      <c r="A56" s="314" t="s">
        <v>200</v>
      </c>
      <c r="B56" s="842" t="s">
        <v>201</v>
      </c>
      <c r="C56" s="842"/>
      <c r="D56" s="843"/>
      <c r="E56" s="311">
        <v>1870</v>
      </c>
      <c r="F56" s="570">
        <v>1.3339999999999999E-2</v>
      </c>
      <c r="G56" s="311">
        <v>34539</v>
      </c>
      <c r="H56" s="570">
        <v>6.11E-3</v>
      </c>
      <c r="I56" s="311">
        <v>14512</v>
      </c>
      <c r="J56" s="571">
        <v>1.128E-2</v>
      </c>
    </row>
    <row r="57" spans="1:11" ht="18.75" customHeight="1">
      <c r="A57" s="314" t="s">
        <v>202</v>
      </c>
      <c r="B57" s="842" t="s">
        <v>203</v>
      </c>
      <c r="C57" s="842"/>
      <c r="D57" s="843"/>
      <c r="E57" s="311">
        <v>306</v>
      </c>
      <c r="F57" s="570">
        <v>2.1800000000000001E-3</v>
      </c>
      <c r="G57" s="311">
        <v>5104</v>
      </c>
      <c r="H57" s="570">
        <v>8.9999999999999998E-4</v>
      </c>
      <c r="I57" s="311">
        <v>1911</v>
      </c>
      <c r="J57" s="571">
        <v>1.49E-3</v>
      </c>
    </row>
    <row r="58" spans="1:11" ht="18.75" customHeight="1">
      <c r="A58" s="314" t="s">
        <v>204</v>
      </c>
      <c r="B58" s="842" t="s">
        <v>205</v>
      </c>
      <c r="C58" s="842"/>
      <c r="D58" s="843"/>
      <c r="E58" s="311">
        <v>1291</v>
      </c>
      <c r="F58" s="570">
        <v>9.2099999999999994E-3</v>
      </c>
      <c r="G58" s="311">
        <v>20982</v>
      </c>
      <c r="H58" s="570">
        <v>3.7100000000000002E-3</v>
      </c>
      <c r="I58" s="311">
        <v>8877</v>
      </c>
      <c r="J58" s="571">
        <v>6.8999999999999999E-3</v>
      </c>
    </row>
    <row r="59" spans="1:11" ht="18.75" customHeight="1">
      <c r="A59" s="314" t="s">
        <v>206</v>
      </c>
      <c r="B59" s="842" t="s">
        <v>207</v>
      </c>
      <c r="C59" s="842"/>
      <c r="D59" s="843"/>
      <c r="E59" s="311">
        <v>260</v>
      </c>
      <c r="F59" s="570">
        <v>1.8500000000000001E-3</v>
      </c>
      <c r="G59" s="311">
        <v>4938</v>
      </c>
      <c r="H59" s="570">
        <v>8.7000000000000001E-4</v>
      </c>
      <c r="I59" s="311">
        <v>2004</v>
      </c>
      <c r="J59" s="571">
        <v>1.56E-3</v>
      </c>
    </row>
    <row r="60" spans="1:11" ht="18.75" customHeight="1">
      <c r="A60" s="314" t="s">
        <v>208</v>
      </c>
      <c r="B60" s="842" t="s">
        <v>209</v>
      </c>
      <c r="C60" s="842"/>
      <c r="D60" s="843"/>
      <c r="E60" s="311">
        <v>1704</v>
      </c>
      <c r="F60" s="570">
        <v>1.2149999999999999E-2</v>
      </c>
      <c r="G60" s="311">
        <v>29123</v>
      </c>
      <c r="H60" s="570">
        <v>5.1500000000000001E-3</v>
      </c>
      <c r="I60" s="311">
        <v>14651</v>
      </c>
      <c r="J60" s="571">
        <v>1.1390000000000001E-2</v>
      </c>
    </row>
    <row r="61" spans="1:11" ht="18.75" customHeight="1">
      <c r="A61" s="314" t="s">
        <v>210</v>
      </c>
      <c r="B61" s="842" t="s">
        <v>211</v>
      </c>
      <c r="C61" s="842"/>
      <c r="D61" s="843"/>
      <c r="E61" s="311">
        <v>643</v>
      </c>
      <c r="F61" s="570">
        <v>4.5900000000000003E-3</v>
      </c>
      <c r="G61" s="311">
        <v>11492</v>
      </c>
      <c r="H61" s="570">
        <v>2.0300000000000001E-3</v>
      </c>
      <c r="I61" s="311">
        <v>5013</v>
      </c>
      <c r="J61" s="571">
        <v>3.8999999999999998E-3</v>
      </c>
    </row>
    <row r="62" spans="1:11" ht="18.75" customHeight="1">
      <c r="A62" s="314" t="s">
        <v>212</v>
      </c>
      <c r="B62" s="842" t="s">
        <v>213</v>
      </c>
      <c r="C62" s="842"/>
      <c r="D62" s="843"/>
      <c r="E62" s="311">
        <v>219</v>
      </c>
      <c r="F62" s="570">
        <v>1.56E-3</v>
      </c>
      <c r="G62" s="311">
        <v>4255</v>
      </c>
      <c r="H62" s="570">
        <v>7.5000000000000002E-4</v>
      </c>
      <c r="I62" s="311">
        <v>1464</v>
      </c>
      <c r="J62" s="571">
        <v>1.14E-3</v>
      </c>
    </row>
    <row r="63" spans="1:11" ht="18.75" customHeight="1">
      <c r="A63" s="314" t="s">
        <v>214</v>
      </c>
      <c r="B63" s="842" t="s">
        <v>215</v>
      </c>
      <c r="C63" s="842"/>
      <c r="D63" s="843"/>
      <c r="E63" s="311">
        <v>1060</v>
      </c>
      <c r="F63" s="570">
        <v>7.5599999999999999E-3</v>
      </c>
      <c r="G63" s="311">
        <v>19194</v>
      </c>
      <c r="H63" s="570">
        <v>3.3899999999999998E-3</v>
      </c>
      <c r="I63" s="311">
        <v>7201</v>
      </c>
      <c r="J63" s="571">
        <v>5.5999999999999999E-3</v>
      </c>
    </row>
    <row r="64" spans="1:11" ht="18.75" customHeight="1">
      <c r="A64" s="314" t="s">
        <v>216</v>
      </c>
      <c r="B64" s="842" t="s">
        <v>217</v>
      </c>
      <c r="C64" s="842"/>
      <c r="D64" s="843"/>
      <c r="E64" s="311">
        <v>994</v>
      </c>
      <c r="F64" s="570">
        <v>7.0899999999999999E-3</v>
      </c>
      <c r="G64" s="311">
        <v>17110</v>
      </c>
      <c r="H64" s="570">
        <v>3.0300000000000001E-3</v>
      </c>
      <c r="I64" s="311">
        <v>6963</v>
      </c>
      <c r="J64" s="571">
        <v>5.4099999999999999E-3</v>
      </c>
    </row>
    <row r="65" spans="1:10" ht="18.75" customHeight="1">
      <c r="A65" s="314" t="s">
        <v>218</v>
      </c>
      <c r="B65" s="842" t="s">
        <v>219</v>
      </c>
      <c r="C65" s="842"/>
      <c r="D65" s="843"/>
      <c r="E65" s="311">
        <v>2176</v>
      </c>
      <c r="F65" s="570">
        <v>1.5520000000000001E-2</v>
      </c>
      <c r="G65" s="311">
        <v>38898</v>
      </c>
      <c r="H65" s="570">
        <v>6.8799999999999998E-3</v>
      </c>
      <c r="I65" s="311">
        <v>15116</v>
      </c>
      <c r="J65" s="571">
        <v>1.175E-2</v>
      </c>
    </row>
    <row r="66" spans="1:10" ht="18.75" customHeight="1">
      <c r="A66" s="314" t="s">
        <v>220</v>
      </c>
      <c r="B66" s="842" t="s">
        <v>221</v>
      </c>
      <c r="C66" s="842"/>
      <c r="D66" s="843"/>
      <c r="E66" s="311">
        <v>1418</v>
      </c>
      <c r="F66" s="570">
        <v>1.0109999999999999E-2</v>
      </c>
      <c r="G66" s="311">
        <v>25366</v>
      </c>
      <c r="H66" s="570">
        <v>4.4900000000000001E-3</v>
      </c>
      <c r="I66" s="311">
        <v>11102</v>
      </c>
      <c r="J66" s="571">
        <v>8.6300000000000005E-3</v>
      </c>
    </row>
    <row r="67" spans="1:10" ht="18.75" customHeight="1">
      <c r="A67" s="314" t="s">
        <v>222</v>
      </c>
      <c r="B67" s="842" t="s">
        <v>223</v>
      </c>
      <c r="C67" s="842"/>
      <c r="D67" s="843"/>
      <c r="E67" s="311">
        <v>471</v>
      </c>
      <c r="F67" s="570">
        <v>3.3600000000000001E-3</v>
      </c>
      <c r="G67" s="311">
        <v>8077</v>
      </c>
      <c r="H67" s="570">
        <v>1.4300000000000001E-3</v>
      </c>
      <c r="I67" s="311">
        <v>3366</v>
      </c>
      <c r="J67" s="571">
        <v>2.6199999999999999E-3</v>
      </c>
    </row>
    <row r="68" spans="1:10" ht="18.75" customHeight="1">
      <c r="A68" s="314" t="s">
        <v>224</v>
      </c>
      <c r="B68" s="842" t="s">
        <v>225</v>
      </c>
      <c r="C68" s="842"/>
      <c r="D68" s="843"/>
      <c r="E68" s="311">
        <v>16986</v>
      </c>
      <c r="F68" s="570">
        <v>0.12114</v>
      </c>
      <c r="G68" s="311">
        <v>300390</v>
      </c>
      <c r="H68" s="570">
        <v>5.3120000000000001E-2</v>
      </c>
      <c r="I68" s="311">
        <v>129760</v>
      </c>
      <c r="J68" s="571">
        <v>0.10086000000000001</v>
      </c>
    </row>
    <row r="69" spans="1:10" ht="18.75" customHeight="1">
      <c r="A69" s="314" t="s">
        <v>226</v>
      </c>
      <c r="B69" s="842" t="s">
        <v>227</v>
      </c>
      <c r="C69" s="842"/>
      <c r="D69" s="843"/>
      <c r="E69" s="311">
        <v>455</v>
      </c>
      <c r="F69" s="570">
        <v>3.2399999999999998E-3</v>
      </c>
      <c r="G69" s="311">
        <v>8497</v>
      </c>
      <c r="H69" s="570">
        <v>1.5E-3</v>
      </c>
      <c r="I69" s="311">
        <v>3047</v>
      </c>
      <c r="J69" s="571">
        <v>2.3700000000000001E-3</v>
      </c>
    </row>
    <row r="70" spans="1:10" ht="18.75" customHeight="1">
      <c r="A70" s="314" t="s">
        <v>228</v>
      </c>
      <c r="B70" s="842" t="s">
        <v>229</v>
      </c>
      <c r="C70" s="842"/>
      <c r="D70" s="843"/>
      <c r="E70" s="311">
        <v>721</v>
      </c>
      <c r="F70" s="570">
        <v>5.1399999999999996E-3</v>
      </c>
      <c r="G70" s="311">
        <v>13064</v>
      </c>
      <c r="H70" s="570">
        <v>2.31E-3</v>
      </c>
      <c r="I70" s="311">
        <v>5256</v>
      </c>
      <c r="J70" s="571">
        <v>4.0899999999999999E-3</v>
      </c>
    </row>
    <row r="71" spans="1:10" ht="18.75" customHeight="1">
      <c r="A71" s="314" t="s">
        <v>230</v>
      </c>
      <c r="B71" s="842" t="s">
        <v>231</v>
      </c>
      <c r="C71" s="842"/>
      <c r="D71" s="843"/>
      <c r="E71" s="311">
        <v>270</v>
      </c>
      <c r="F71" s="570">
        <v>1.9300000000000001E-3</v>
      </c>
      <c r="G71" s="311">
        <v>4685</v>
      </c>
      <c r="H71" s="570">
        <v>8.3000000000000001E-4</v>
      </c>
      <c r="I71" s="311">
        <v>1691</v>
      </c>
      <c r="J71" s="571">
        <v>1.31E-3</v>
      </c>
    </row>
    <row r="72" spans="1:10" ht="18.75" customHeight="1">
      <c r="A72" s="314" t="s">
        <v>232</v>
      </c>
      <c r="B72" s="842" t="s">
        <v>233</v>
      </c>
      <c r="C72" s="842"/>
      <c r="D72" s="843"/>
      <c r="E72" s="311">
        <v>1084</v>
      </c>
      <c r="F72" s="570">
        <v>7.7299999999999999E-3</v>
      </c>
      <c r="G72" s="311">
        <v>20187</v>
      </c>
      <c r="H72" s="570">
        <v>3.5699999999999998E-3</v>
      </c>
      <c r="I72" s="311">
        <v>7689</v>
      </c>
      <c r="J72" s="571">
        <v>5.9800000000000001E-3</v>
      </c>
    </row>
    <row r="73" spans="1:10" ht="18.75" customHeight="1">
      <c r="A73" s="316" t="s">
        <v>234</v>
      </c>
      <c r="B73" s="842" t="s">
        <v>235</v>
      </c>
      <c r="C73" s="842"/>
      <c r="D73" s="843"/>
      <c r="E73" s="311">
        <v>140</v>
      </c>
      <c r="F73" s="570">
        <v>1E-3</v>
      </c>
      <c r="G73" s="311">
        <v>1704</v>
      </c>
      <c r="H73" s="570">
        <v>2.9999999999999997E-4</v>
      </c>
      <c r="I73" s="311">
        <v>1346</v>
      </c>
      <c r="J73" s="571">
        <v>1.0499999999999999E-3</v>
      </c>
    </row>
    <row r="74" spans="1:10" ht="18.75" customHeight="1">
      <c r="A74" s="316" t="s">
        <v>236</v>
      </c>
      <c r="B74" s="842" t="s">
        <v>237</v>
      </c>
      <c r="C74" s="842"/>
      <c r="D74" s="843"/>
      <c r="E74" s="311">
        <v>488</v>
      </c>
      <c r="F74" s="570">
        <v>3.48E-3</v>
      </c>
      <c r="G74" s="311">
        <v>8105</v>
      </c>
      <c r="H74" s="570">
        <v>1.4300000000000001E-3</v>
      </c>
      <c r="I74" s="311">
        <v>4556</v>
      </c>
      <c r="J74" s="571">
        <v>3.5400000000000002E-3</v>
      </c>
    </row>
    <row r="75" spans="1:10" ht="12.75" customHeight="1" thickBot="1">
      <c r="A75" s="858" t="s">
        <v>28</v>
      </c>
      <c r="B75" s="859"/>
      <c r="C75" s="859"/>
      <c r="D75" s="860"/>
      <c r="E75" s="578">
        <v>140222</v>
      </c>
      <c r="F75" s="414">
        <v>1</v>
      </c>
      <c r="G75" s="578">
        <v>5654643</v>
      </c>
      <c r="H75" s="414">
        <v>1</v>
      </c>
      <c r="I75" s="578">
        <v>1286494</v>
      </c>
      <c r="J75" s="572">
        <v>1</v>
      </c>
    </row>
    <row r="76" spans="1:10" ht="12.75" customHeight="1">
      <c r="A76" s="855" t="s">
        <v>382</v>
      </c>
      <c r="B76" s="856"/>
      <c r="C76" s="856"/>
      <c r="D76" s="856"/>
      <c r="E76" s="856"/>
      <c r="F76" s="856"/>
      <c r="G76" s="856"/>
      <c r="H76" s="856"/>
      <c r="I76" s="856"/>
      <c r="J76" s="857"/>
    </row>
    <row r="77" spans="1:10" ht="25.5" customHeight="1">
      <c r="A77" s="315" t="s">
        <v>238</v>
      </c>
      <c r="B77" s="842" t="s">
        <v>115</v>
      </c>
      <c r="C77" s="842"/>
      <c r="D77" s="843"/>
      <c r="E77" s="311">
        <v>3447</v>
      </c>
      <c r="F77" s="570">
        <v>0.11743000000000001</v>
      </c>
      <c r="G77" s="311">
        <v>247553</v>
      </c>
      <c r="H77" s="139">
        <v>0.32047999999999999</v>
      </c>
      <c r="I77" s="311">
        <v>29885</v>
      </c>
      <c r="J77" s="312">
        <v>0.14516999999999999</v>
      </c>
    </row>
    <row r="78" spans="1:10" ht="25.5" customHeight="1">
      <c r="A78" s="314" t="s">
        <v>239</v>
      </c>
      <c r="B78" s="842" t="s">
        <v>435</v>
      </c>
      <c r="C78" s="842"/>
      <c r="D78" s="843"/>
      <c r="E78" s="311">
        <v>15650</v>
      </c>
      <c r="F78" s="570">
        <v>0.53317000000000003</v>
      </c>
      <c r="G78" s="311">
        <v>198066</v>
      </c>
      <c r="H78" s="570">
        <v>0.25641999999999998</v>
      </c>
      <c r="I78" s="311">
        <v>102242</v>
      </c>
      <c r="J78" s="571">
        <v>0.49664999999999998</v>
      </c>
    </row>
    <row r="79" spans="1:10" ht="25.5" customHeight="1">
      <c r="A79" s="314" t="s">
        <v>240</v>
      </c>
      <c r="B79" s="842" t="s">
        <v>436</v>
      </c>
      <c r="C79" s="842"/>
      <c r="D79" s="843"/>
      <c r="E79" s="311">
        <v>1577</v>
      </c>
      <c r="F79" s="570">
        <v>5.373E-2</v>
      </c>
      <c r="G79" s="311">
        <v>27066</v>
      </c>
      <c r="H79" s="570">
        <v>3.5040000000000002E-2</v>
      </c>
      <c r="I79" s="311">
        <v>9914</v>
      </c>
      <c r="J79" s="571">
        <v>4.8160000000000001E-2</v>
      </c>
    </row>
    <row r="80" spans="1:10" ht="25.5" customHeight="1">
      <c r="A80" s="314" t="s">
        <v>241</v>
      </c>
      <c r="B80" s="842" t="s">
        <v>437</v>
      </c>
      <c r="C80" s="842"/>
      <c r="D80" s="843"/>
      <c r="E80" s="311">
        <v>1147</v>
      </c>
      <c r="F80" s="570">
        <v>3.9079999999999997E-2</v>
      </c>
      <c r="G80" s="311">
        <v>18107</v>
      </c>
      <c r="H80" s="570">
        <v>2.3439999999999999E-2</v>
      </c>
      <c r="I80" s="311">
        <v>7198</v>
      </c>
      <c r="J80" s="571">
        <v>3.4959999999999998E-2</v>
      </c>
    </row>
    <row r="81" spans="1:10" ht="25.5" customHeight="1">
      <c r="A81" s="314" t="s">
        <v>242</v>
      </c>
      <c r="B81" s="842" t="s">
        <v>243</v>
      </c>
      <c r="C81" s="842"/>
      <c r="D81" s="843"/>
      <c r="E81" s="311">
        <v>2740</v>
      </c>
      <c r="F81" s="570">
        <v>9.3350000000000002E-2</v>
      </c>
      <c r="G81" s="311">
        <v>118635</v>
      </c>
      <c r="H81" s="570">
        <v>0.15357999999999999</v>
      </c>
      <c r="I81" s="311">
        <v>14245</v>
      </c>
      <c r="J81" s="571">
        <v>6.9199999999999998E-2</v>
      </c>
    </row>
    <row r="82" spans="1:10" ht="25.5" customHeight="1">
      <c r="A82" s="314" t="s">
        <v>244</v>
      </c>
      <c r="B82" s="842" t="s">
        <v>245</v>
      </c>
      <c r="C82" s="842"/>
      <c r="D82" s="843"/>
      <c r="E82" s="311">
        <v>568</v>
      </c>
      <c r="F82" s="570">
        <v>1.9349999999999999E-2</v>
      </c>
      <c r="G82" s="311">
        <v>16720</v>
      </c>
      <c r="H82" s="570">
        <v>2.1649999999999999E-2</v>
      </c>
      <c r="I82" s="311">
        <v>4376</v>
      </c>
      <c r="J82" s="571">
        <v>2.1260000000000001E-2</v>
      </c>
    </row>
    <row r="83" spans="1:10" ht="25.5" customHeight="1">
      <c r="A83" s="314" t="s">
        <v>246</v>
      </c>
      <c r="B83" s="842" t="s">
        <v>439</v>
      </c>
      <c r="C83" s="842"/>
      <c r="D83" s="843"/>
      <c r="E83" s="311">
        <v>1569</v>
      </c>
      <c r="F83" s="570">
        <v>5.3449999999999998E-2</v>
      </c>
      <c r="G83" s="311">
        <v>30374</v>
      </c>
      <c r="H83" s="570">
        <v>3.9320000000000001E-2</v>
      </c>
      <c r="I83" s="311">
        <v>12192</v>
      </c>
      <c r="J83" s="571">
        <v>5.9220000000000002E-2</v>
      </c>
    </row>
    <row r="84" spans="1:10" ht="25.5" customHeight="1">
      <c r="A84" s="314" t="s">
        <v>247</v>
      </c>
      <c r="B84" s="842" t="s">
        <v>248</v>
      </c>
      <c r="C84" s="842"/>
      <c r="D84" s="843"/>
      <c r="E84" s="311">
        <v>1068</v>
      </c>
      <c r="F84" s="570">
        <v>3.6380000000000003E-2</v>
      </c>
      <c r="G84" s="311">
        <v>19415</v>
      </c>
      <c r="H84" s="570">
        <v>2.513E-2</v>
      </c>
      <c r="I84" s="311">
        <v>8932</v>
      </c>
      <c r="J84" s="571">
        <v>4.3389999999999998E-2</v>
      </c>
    </row>
    <row r="85" spans="1:10" ht="25.5" customHeight="1">
      <c r="A85" s="314" t="s">
        <v>249</v>
      </c>
      <c r="B85" s="842" t="s">
        <v>250</v>
      </c>
      <c r="C85" s="842"/>
      <c r="D85" s="843"/>
      <c r="E85" s="311">
        <v>1587</v>
      </c>
      <c r="F85" s="570">
        <v>5.407E-2</v>
      </c>
      <c r="G85" s="311">
        <v>96503</v>
      </c>
      <c r="H85" s="570">
        <v>0.12493</v>
      </c>
      <c r="I85" s="311">
        <v>16881</v>
      </c>
      <c r="J85" s="571">
        <v>8.2000000000000003E-2</v>
      </c>
    </row>
    <row r="86" spans="1:10" ht="12" customHeight="1" thickBot="1">
      <c r="A86" s="863" t="s">
        <v>28</v>
      </c>
      <c r="B86" s="864"/>
      <c r="C86" s="864"/>
      <c r="D86" s="865"/>
      <c r="E86" s="578">
        <v>29353</v>
      </c>
      <c r="F86" s="414">
        <v>1</v>
      </c>
      <c r="G86" s="578">
        <v>772439</v>
      </c>
      <c r="H86" s="414">
        <v>1</v>
      </c>
      <c r="I86" s="578">
        <v>205865</v>
      </c>
      <c r="J86" s="572">
        <v>1</v>
      </c>
    </row>
    <row r="87" spans="1:10" ht="12" customHeight="1">
      <c r="A87" s="855" t="s">
        <v>42</v>
      </c>
      <c r="B87" s="856"/>
      <c r="C87" s="856"/>
      <c r="D87" s="856"/>
      <c r="E87" s="856"/>
      <c r="F87" s="856"/>
      <c r="G87" s="856"/>
      <c r="H87" s="856"/>
      <c r="I87" s="856"/>
      <c r="J87" s="857"/>
    </row>
    <row r="88" spans="1:10" ht="25.5" customHeight="1">
      <c r="A88" s="320" t="s">
        <v>251</v>
      </c>
      <c r="B88" s="842" t="s">
        <v>393</v>
      </c>
      <c r="C88" s="842"/>
      <c r="D88" s="843"/>
      <c r="E88" s="311">
        <v>1289</v>
      </c>
      <c r="F88" s="570">
        <v>0.27649000000000001</v>
      </c>
      <c r="G88" s="311">
        <v>53980</v>
      </c>
      <c r="H88" s="570">
        <v>8.0320000000000003E-2</v>
      </c>
      <c r="I88" s="311">
        <v>7727</v>
      </c>
      <c r="J88" s="571">
        <v>0.19166</v>
      </c>
    </row>
    <row r="89" spans="1:10" ht="25.5" customHeight="1">
      <c r="A89" s="321" t="s">
        <v>252</v>
      </c>
      <c r="B89" s="842" t="s">
        <v>253</v>
      </c>
      <c r="C89" s="842"/>
      <c r="D89" s="843"/>
      <c r="E89" s="311">
        <v>943</v>
      </c>
      <c r="F89" s="570">
        <v>0.20227000000000001</v>
      </c>
      <c r="G89" s="311">
        <v>241840</v>
      </c>
      <c r="H89" s="570">
        <v>0.35982999999999998</v>
      </c>
      <c r="I89" s="311">
        <v>9362</v>
      </c>
      <c r="J89" s="571">
        <v>0.23222000000000001</v>
      </c>
    </row>
    <row r="90" spans="1:10" ht="25.5" customHeight="1">
      <c r="A90" s="321" t="s">
        <v>254</v>
      </c>
      <c r="B90" s="842" t="s">
        <v>255</v>
      </c>
      <c r="C90" s="842"/>
      <c r="D90" s="843"/>
      <c r="E90" s="311">
        <v>828</v>
      </c>
      <c r="F90" s="570">
        <v>0.17760999999999999</v>
      </c>
      <c r="G90" s="311">
        <v>248787</v>
      </c>
      <c r="H90" s="570">
        <v>0.37015999999999999</v>
      </c>
      <c r="I90" s="311">
        <v>10803</v>
      </c>
      <c r="J90" s="571">
        <v>0.26795999999999998</v>
      </c>
    </row>
    <row r="91" spans="1:10" ht="25.5" customHeight="1">
      <c r="A91" s="321" t="s">
        <v>256</v>
      </c>
      <c r="B91" s="842" t="s">
        <v>423</v>
      </c>
      <c r="C91" s="842"/>
      <c r="D91" s="843"/>
      <c r="E91" s="311">
        <v>17</v>
      </c>
      <c r="F91" s="570">
        <v>3.65E-3</v>
      </c>
      <c r="G91" s="311">
        <v>3944</v>
      </c>
      <c r="H91" s="570">
        <v>5.8700000000000002E-3</v>
      </c>
      <c r="I91" s="311">
        <v>139</v>
      </c>
      <c r="J91" s="571">
        <v>3.4499999999999999E-3</v>
      </c>
    </row>
    <row r="92" spans="1:10" ht="25.5" customHeight="1">
      <c r="A92" s="321" t="s">
        <v>257</v>
      </c>
      <c r="B92" s="842" t="s">
        <v>424</v>
      </c>
      <c r="C92" s="842"/>
      <c r="D92" s="843"/>
      <c r="E92" s="311">
        <v>209</v>
      </c>
      <c r="F92" s="570">
        <v>4.4830000000000002E-2</v>
      </c>
      <c r="G92" s="311">
        <v>96284</v>
      </c>
      <c r="H92" s="570">
        <v>0.14326</v>
      </c>
      <c r="I92" s="311">
        <v>2388</v>
      </c>
      <c r="J92" s="571">
        <v>5.9229999999999998E-2</v>
      </c>
    </row>
    <row r="93" spans="1:10" ht="25.5" customHeight="1">
      <c r="A93" s="321" t="s">
        <v>258</v>
      </c>
      <c r="B93" s="842" t="s">
        <v>425</v>
      </c>
      <c r="C93" s="842"/>
      <c r="D93" s="843"/>
      <c r="E93" s="311">
        <v>26</v>
      </c>
      <c r="F93" s="570">
        <v>5.5799999999999999E-3</v>
      </c>
      <c r="G93" s="311">
        <v>797</v>
      </c>
      <c r="H93" s="570">
        <v>1.1900000000000001E-3</v>
      </c>
      <c r="I93" s="311">
        <v>46</v>
      </c>
      <c r="J93" s="571">
        <v>1.14E-3</v>
      </c>
    </row>
    <row r="94" spans="1:10" ht="25.5" customHeight="1">
      <c r="A94" s="321" t="s">
        <v>259</v>
      </c>
      <c r="B94" s="842" t="s">
        <v>488</v>
      </c>
      <c r="C94" s="842"/>
      <c r="D94" s="843"/>
      <c r="E94" s="311">
        <v>67</v>
      </c>
      <c r="F94" s="570">
        <v>1.4370000000000001E-2</v>
      </c>
      <c r="G94" s="311">
        <v>1448</v>
      </c>
      <c r="H94" s="570">
        <v>2.15E-3</v>
      </c>
      <c r="I94" s="311">
        <v>430</v>
      </c>
      <c r="J94" s="571">
        <v>1.0670000000000001E-2</v>
      </c>
    </row>
    <row r="95" spans="1:10" ht="25.5" customHeight="1">
      <c r="A95" s="321" t="s">
        <v>260</v>
      </c>
      <c r="B95" s="842" t="s">
        <v>261</v>
      </c>
      <c r="C95" s="842"/>
      <c r="D95" s="843"/>
      <c r="E95" s="311">
        <v>1153</v>
      </c>
      <c r="F95" s="570">
        <v>0.24732000000000001</v>
      </c>
      <c r="G95" s="311">
        <v>22230</v>
      </c>
      <c r="H95" s="570">
        <v>3.3079999999999998E-2</v>
      </c>
      <c r="I95" s="311">
        <v>7655</v>
      </c>
      <c r="J95" s="571">
        <v>0.18987000000000001</v>
      </c>
    </row>
    <row r="96" spans="1:10" ht="25.5" customHeight="1">
      <c r="A96" s="321" t="s">
        <v>262</v>
      </c>
      <c r="B96" s="842" t="s">
        <v>263</v>
      </c>
      <c r="C96" s="842"/>
      <c r="D96" s="843"/>
      <c r="E96" s="311">
        <v>130</v>
      </c>
      <c r="F96" s="570">
        <v>2.7890000000000002E-2</v>
      </c>
      <c r="G96" s="311">
        <v>2789</v>
      </c>
      <c r="H96" s="570">
        <v>4.15E-3</v>
      </c>
      <c r="I96" s="311">
        <v>1766</v>
      </c>
      <c r="J96" s="571">
        <v>4.3799999999999999E-2</v>
      </c>
    </row>
    <row r="97" spans="1:10" ht="12.75" customHeight="1" thickBot="1">
      <c r="A97" s="863" t="s">
        <v>28</v>
      </c>
      <c r="B97" s="864"/>
      <c r="C97" s="864"/>
      <c r="D97" s="865"/>
      <c r="E97" s="578">
        <v>4662</v>
      </c>
      <c r="F97" s="414">
        <v>1</v>
      </c>
      <c r="G97" s="578">
        <v>672099</v>
      </c>
      <c r="H97" s="414">
        <v>1</v>
      </c>
      <c r="I97" s="578">
        <v>40316</v>
      </c>
      <c r="J97" s="572">
        <v>1</v>
      </c>
    </row>
    <row r="98" spans="1:10">
      <c r="A98" s="871" t="s">
        <v>43</v>
      </c>
      <c r="B98" s="872"/>
      <c r="C98" s="872"/>
      <c r="D98" s="872"/>
      <c r="E98" s="872"/>
      <c r="F98" s="872"/>
      <c r="G98" s="872"/>
      <c r="H98" s="872"/>
      <c r="I98" s="872"/>
      <c r="J98" s="873"/>
    </row>
    <row r="99" spans="1:10" ht="25.5" customHeight="1">
      <c r="A99" s="322" t="s">
        <v>264</v>
      </c>
      <c r="B99" s="866" t="s">
        <v>115</v>
      </c>
      <c r="C99" s="866"/>
      <c r="D99" s="867"/>
      <c r="E99" s="324">
        <v>772</v>
      </c>
      <c r="F99" s="579">
        <v>0.16955999999999999</v>
      </c>
      <c r="G99" s="311">
        <v>50861</v>
      </c>
      <c r="H99" s="579">
        <v>0.17302000000000001</v>
      </c>
      <c r="I99" s="311">
        <v>5946</v>
      </c>
      <c r="J99" s="571">
        <v>0.1691</v>
      </c>
    </row>
    <row r="100" spans="1:10" ht="25.5" customHeight="1">
      <c r="A100" s="323" t="s">
        <v>265</v>
      </c>
      <c r="B100" s="866" t="s">
        <v>266</v>
      </c>
      <c r="C100" s="866"/>
      <c r="D100" s="867"/>
      <c r="E100" s="324">
        <v>2152</v>
      </c>
      <c r="F100" s="579">
        <v>0.47266000000000002</v>
      </c>
      <c r="G100" s="311">
        <v>99435</v>
      </c>
      <c r="H100" s="579">
        <v>0.33825</v>
      </c>
      <c r="I100" s="311">
        <v>15697</v>
      </c>
      <c r="J100" s="571">
        <v>0.44641999999999998</v>
      </c>
    </row>
    <row r="101" spans="1:10" ht="25.5" customHeight="1">
      <c r="A101" s="323" t="s">
        <v>267</v>
      </c>
      <c r="B101" s="866" t="s">
        <v>268</v>
      </c>
      <c r="C101" s="866"/>
      <c r="D101" s="867"/>
      <c r="E101" s="324">
        <v>395</v>
      </c>
      <c r="F101" s="579">
        <v>8.6760000000000004E-2</v>
      </c>
      <c r="G101" s="311">
        <v>7586</v>
      </c>
      <c r="H101" s="579">
        <v>2.581E-2</v>
      </c>
      <c r="I101" s="311">
        <v>2487</v>
      </c>
      <c r="J101" s="571">
        <v>7.0730000000000001E-2</v>
      </c>
    </row>
    <row r="102" spans="1:10" ht="25.5" customHeight="1">
      <c r="A102" s="323" t="s">
        <v>269</v>
      </c>
      <c r="B102" s="866" t="s">
        <v>270</v>
      </c>
      <c r="C102" s="866"/>
      <c r="D102" s="867"/>
      <c r="E102" s="324">
        <v>533</v>
      </c>
      <c r="F102" s="579">
        <v>0.11706999999999999</v>
      </c>
      <c r="G102" s="311">
        <v>24987</v>
      </c>
      <c r="H102" s="579">
        <v>8.5000000000000006E-2</v>
      </c>
      <c r="I102" s="311">
        <v>5314</v>
      </c>
      <c r="J102" s="571">
        <v>0.15112999999999999</v>
      </c>
    </row>
    <row r="103" spans="1:10" ht="25.5" customHeight="1">
      <c r="A103" s="323"/>
      <c r="B103" s="542"/>
      <c r="C103" s="866" t="s">
        <v>271</v>
      </c>
      <c r="D103" s="867"/>
      <c r="E103" s="324">
        <v>131</v>
      </c>
      <c r="F103" s="579">
        <v>0.24578</v>
      </c>
      <c r="G103" s="311">
        <v>14253</v>
      </c>
      <c r="H103" s="579">
        <v>0.57042000000000004</v>
      </c>
      <c r="I103" s="311">
        <v>2002</v>
      </c>
      <c r="J103" s="571">
        <v>0.37674000000000002</v>
      </c>
    </row>
    <row r="104" spans="1:10" ht="25.5" customHeight="1">
      <c r="A104" s="323" t="s">
        <v>272</v>
      </c>
      <c r="B104" s="866" t="s">
        <v>273</v>
      </c>
      <c r="C104" s="866"/>
      <c r="D104" s="867"/>
      <c r="E104" s="324">
        <v>701</v>
      </c>
      <c r="F104" s="579">
        <v>0.15396000000000001</v>
      </c>
      <c r="G104" s="311">
        <v>111097</v>
      </c>
      <c r="H104" s="579">
        <v>0.37791999999999998</v>
      </c>
      <c r="I104" s="311">
        <v>5718</v>
      </c>
      <c r="J104" s="571">
        <v>0.16261999999999999</v>
      </c>
    </row>
    <row r="105" spans="1:10" ht="13.5" thickBot="1">
      <c r="A105" s="868" t="s">
        <v>28</v>
      </c>
      <c r="B105" s="869"/>
      <c r="C105" s="869"/>
      <c r="D105" s="870"/>
      <c r="E105" s="580">
        <v>4553</v>
      </c>
      <c r="F105" s="386">
        <v>1</v>
      </c>
      <c r="G105" s="578">
        <v>293966</v>
      </c>
      <c r="H105" s="386">
        <v>1</v>
      </c>
      <c r="I105" s="578">
        <v>35162</v>
      </c>
      <c r="J105" s="572">
        <v>1</v>
      </c>
    </row>
    <row r="106" spans="1:10" s="671" customFormat="1">
      <c r="B106" s="1159"/>
      <c r="C106" s="1159"/>
      <c r="D106" s="1159"/>
      <c r="E106" s="1172"/>
      <c r="G106" s="1172"/>
      <c r="I106" s="1172"/>
    </row>
    <row r="107" spans="1:10" s="671" customFormat="1">
      <c r="A107" s="1158" t="str">
        <f>"Anmerkungen. Datengrundlage: Volkshochschul-Statistik "&amp;Hilfswerte!B70&amp;"; Basis: "&amp;Tabelle1!$C$36&amp;" VHS."</f>
        <v>Anmerkungen. Datengrundlage: Volkshochschul-Statistik ; Basis: 852 VHS.</v>
      </c>
      <c r="B107" s="500"/>
      <c r="C107" s="500"/>
      <c r="D107" s="1165"/>
      <c r="E107" s="1166"/>
      <c r="F107" s="1165"/>
      <c r="G107" s="500"/>
      <c r="H107" s="500"/>
      <c r="I107" s="500"/>
    </row>
    <row r="108" spans="1:10" s="671" customFormat="1" ht="9.75" customHeight="1">
      <c r="A108" s="500"/>
      <c r="B108" s="500"/>
      <c r="C108" s="500"/>
      <c r="D108" s="500"/>
      <c r="E108" s="500"/>
      <c r="F108" s="500"/>
      <c r="G108" s="500"/>
      <c r="H108" s="500"/>
      <c r="I108" s="1171"/>
    </row>
    <row r="109" spans="1:10" s="671" customFormat="1">
      <c r="A109" s="1158" t="s">
        <v>518</v>
      </c>
      <c r="B109" s="1159"/>
      <c r="C109" s="1159"/>
      <c r="D109" s="1159"/>
      <c r="E109" s="1159"/>
      <c r="F109" s="1159"/>
      <c r="G109" s="500"/>
      <c r="H109" s="500"/>
      <c r="I109" s="500"/>
    </row>
    <row r="110" spans="1:10" s="671" customFormat="1">
      <c r="A110" s="1158" t="s">
        <v>519</v>
      </c>
      <c r="B110" s="1159"/>
      <c r="C110" s="1159"/>
      <c r="D110" s="1159"/>
      <c r="E110" s="1163" t="s">
        <v>506</v>
      </c>
      <c r="F110" s="1163"/>
      <c r="G110" s="1163"/>
    </row>
    <row r="111" spans="1:10" s="671" customFormat="1" ht="12" customHeight="1">
      <c r="A111" s="1160"/>
      <c r="B111" s="1159"/>
      <c r="C111" s="1159"/>
      <c r="D111" s="1159"/>
      <c r="E111" s="1159"/>
      <c r="F111" s="1159"/>
      <c r="G111" s="500"/>
      <c r="H111" s="500"/>
      <c r="I111" s="500"/>
    </row>
    <row r="112" spans="1:10" s="671" customFormat="1">
      <c r="A112" s="1161" t="s">
        <v>520</v>
      </c>
      <c r="B112" s="1159"/>
      <c r="C112" s="1159"/>
      <c r="D112" s="1159"/>
      <c r="E112" s="1159"/>
      <c r="F112" s="1159"/>
      <c r="G112" s="500"/>
      <c r="H112" s="500"/>
      <c r="I112" s="500"/>
    </row>
  </sheetData>
  <mergeCells count="109">
    <mergeCell ref="E110:G110"/>
    <mergeCell ref="B100:D100"/>
    <mergeCell ref="B101:D101"/>
    <mergeCell ref="B102:D102"/>
    <mergeCell ref="C103:D103"/>
    <mergeCell ref="B104:D104"/>
    <mergeCell ref="A105:D105"/>
    <mergeCell ref="B94:D94"/>
    <mergeCell ref="B95:D95"/>
    <mergeCell ref="B96:D96"/>
    <mergeCell ref="A97:D97"/>
    <mergeCell ref="A98:J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A86:D86"/>
    <mergeCell ref="A87:J87"/>
    <mergeCell ref="A76:J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A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C48:D48"/>
    <mergeCell ref="B49:C49"/>
    <mergeCell ref="C50:D50"/>
    <mergeCell ref="B51:D51"/>
    <mergeCell ref="B40:D40"/>
    <mergeCell ref="A41:D41"/>
    <mergeCell ref="A42:J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A32:D32"/>
    <mergeCell ref="A33:J33"/>
    <mergeCell ref="B22:D22"/>
    <mergeCell ref="B23:D23"/>
    <mergeCell ref="B24:D24"/>
    <mergeCell ref="B25:D25"/>
    <mergeCell ref="B26:D26"/>
    <mergeCell ref="B27:D27"/>
    <mergeCell ref="A16:D16"/>
    <mergeCell ref="A17:J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4:D4"/>
    <mergeCell ref="B5:D5"/>
    <mergeCell ref="B6:D6"/>
    <mergeCell ref="B7:D7"/>
    <mergeCell ref="B8:D8"/>
    <mergeCell ref="B9:D9"/>
    <mergeCell ref="A1:J1"/>
    <mergeCell ref="A2:D2"/>
    <mergeCell ref="E2:F2"/>
    <mergeCell ref="G2:H2"/>
    <mergeCell ref="I2:J2"/>
    <mergeCell ref="A3:J3"/>
  </mergeCells>
  <conditionalFormatting sqref="L4">
    <cfRule type="cellIs" dxfId="676" priority="1" stopIfTrue="1" operator="equal">
      <formula>1</formula>
    </cfRule>
    <cfRule type="cellIs" dxfId="675" priority="2" stopIfTrue="1" operator="lessThan">
      <formula>0.0005</formula>
    </cfRule>
  </conditionalFormatting>
  <hyperlinks>
    <hyperlink ref="E110" r:id="rId1" xr:uid="{634A39AC-4760-422C-9A70-B1734B06A1DF}"/>
    <hyperlink ref="E110:G110" r:id="rId2" display="http://dx.doi.org/10.4232/1.14582 " xr:uid="{B32015E5-D408-45D2-A66B-24CB9F41845A}"/>
    <hyperlink ref="A112" r:id="rId3" display="Publikation und Tabellen stehen unter der Lizenz CC BY-SA DEED 4.0." xr:uid="{567E44AA-4CEB-456E-853D-C8DF6137BFE6}"/>
  </hyperlinks>
  <pageMargins left="0.78740157480314965" right="0.78740157480314965" top="0.98425196850393704" bottom="0.98425196850393704" header="0.51181102362204722" footer="0.51181102362204722"/>
  <pageSetup paperSize="9" scale="83" orientation="portrait" r:id="rId4"/>
  <headerFooter scaleWithDoc="0" alignWithMargins="0"/>
  <rowBreaks count="2" manualBreakCount="2">
    <brk id="32" max="9" man="1"/>
    <brk id="75" max="9" man="1"/>
  </rowBreaks>
  <legacyDrawingHF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BE15-F577-441E-9257-4E5FCF16163A}">
  <dimension ref="A1:M46"/>
  <sheetViews>
    <sheetView view="pageBreakPreview" topLeftCell="A5" zoomScaleNormal="100" zoomScaleSheetLayoutView="100" workbookViewId="0">
      <selection activeCell="E44" sqref="E44"/>
    </sheetView>
  </sheetViews>
  <sheetFormatPr baseColWidth="10" defaultRowHeight="12.75"/>
  <cols>
    <col min="1" max="1" width="17.85546875" customWidth="1"/>
    <col min="2" max="13" width="9.7109375" customWidth="1"/>
  </cols>
  <sheetData>
    <row r="1" spans="1:13" ht="24" customHeight="1" thickBot="1">
      <c r="A1" s="876" t="str">
        <f>"Tabelle 9.1: Kurse, Unterrichtsstunden und Belegungen nach Ländern " &amp;Hilfswerte!B1&amp; ": Alphabetisierungskurse"</f>
        <v>Tabelle 9.1: Kurse, Unterrichtsstunden und Belegungen nach Ländern 2020: Alphabetisierungskurse</v>
      </c>
      <c r="B1" s="877"/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8"/>
    </row>
    <row r="2" spans="1:13" ht="36" customHeight="1">
      <c r="A2" s="879" t="s">
        <v>14</v>
      </c>
      <c r="B2" s="882" t="s">
        <v>274</v>
      </c>
      <c r="C2" s="883"/>
      <c r="D2" s="883"/>
      <c r="E2" s="886" t="s">
        <v>483</v>
      </c>
      <c r="F2" s="886"/>
      <c r="G2" s="886"/>
      <c r="H2" s="886"/>
      <c r="I2" s="886"/>
      <c r="J2" s="886"/>
      <c r="K2" s="886"/>
      <c r="L2" s="886"/>
      <c r="M2" s="887"/>
    </row>
    <row r="3" spans="1:13" ht="25.5" customHeight="1">
      <c r="A3" s="880"/>
      <c r="B3" s="884"/>
      <c r="C3" s="885"/>
      <c r="D3" s="885"/>
      <c r="E3" s="888" t="s">
        <v>275</v>
      </c>
      <c r="F3" s="889"/>
      <c r="G3" s="890"/>
      <c r="H3" s="888" t="s">
        <v>276</v>
      </c>
      <c r="I3" s="889"/>
      <c r="J3" s="890"/>
      <c r="K3" s="888" t="s">
        <v>277</v>
      </c>
      <c r="L3" s="889"/>
      <c r="M3" s="891"/>
    </row>
    <row r="4" spans="1:13" ht="54" customHeight="1">
      <c r="A4" s="880"/>
      <c r="B4" s="884"/>
      <c r="C4" s="885"/>
      <c r="D4" s="885"/>
      <c r="E4" s="892" t="s">
        <v>278</v>
      </c>
      <c r="F4" s="893"/>
      <c r="G4" s="894"/>
      <c r="H4" s="892" t="s">
        <v>279</v>
      </c>
      <c r="I4" s="893"/>
      <c r="J4" s="894"/>
      <c r="K4" s="895" t="s">
        <v>266</v>
      </c>
      <c r="L4" s="895"/>
      <c r="M4" s="896"/>
    </row>
    <row r="5" spans="1:13" ht="36">
      <c r="A5" s="881"/>
      <c r="B5" s="377" t="s">
        <v>18</v>
      </c>
      <c r="C5" s="377" t="s">
        <v>19</v>
      </c>
      <c r="D5" s="513" t="s">
        <v>20</v>
      </c>
      <c r="E5" s="325" t="s">
        <v>18</v>
      </c>
      <c r="F5" s="377" t="s">
        <v>19</v>
      </c>
      <c r="G5" s="326" t="s">
        <v>20</v>
      </c>
      <c r="H5" s="325" t="s">
        <v>18</v>
      </c>
      <c r="I5" s="377" t="s">
        <v>19</v>
      </c>
      <c r="J5" s="326" t="s">
        <v>20</v>
      </c>
      <c r="K5" s="325" t="s">
        <v>18</v>
      </c>
      <c r="L5" s="377" t="s">
        <v>19</v>
      </c>
      <c r="M5" s="327" t="s">
        <v>20</v>
      </c>
    </row>
    <row r="6" spans="1:13">
      <c r="A6" s="875" t="s">
        <v>79</v>
      </c>
      <c r="B6" s="231">
        <v>1024</v>
      </c>
      <c r="C6" s="231">
        <v>91632</v>
      </c>
      <c r="D6" s="241">
        <v>10828</v>
      </c>
      <c r="E6" s="231">
        <v>825</v>
      </c>
      <c r="F6" s="231">
        <v>81895</v>
      </c>
      <c r="G6" s="241">
        <v>9743</v>
      </c>
      <c r="H6" s="231">
        <v>36</v>
      </c>
      <c r="I6" s="231">
        <v>4348</v>
      </c>
      <c r="J6" s="241">
        <v>323</v>
      </c>
      <c r="K6" s="231">
        <v>163</v>
      </c>
      <c r="L6" s="231">
        <v>5389</v>
      </c>
      <c r="M6" s="277">
        <v>762</v>
      </c>
    </row>
    <row r="7" spans="1:13">
      <c r="A7" s="874"/>
      <c r="B7" s="65">
        <v>1</v>
      </c>
      <c r="C7" s="66">
        <v>1</v>
      </c>
      <c r="D7" s="66">
        <v>1</v>
      </c>
      <c r="E7" s="67">
        <v>0.80566000000000004</v>
      </c>
      <c r="F7" s="62">
        <v>0.89373999999999998</v>
      </c>
      <c r="G7" s="62">
        <v>0.89980000000000004</v>
      </c>
      <c r="H7" s="67">
        <v>3.5159999999999997E-2</v>
      </c>
      <c r="I7" s="62">
        <v>4.7449999999999999E-2</v>
      </c>
      <c r="J7" s="62">
        <v>2.9829999999999999E-2</v>
      </c>
      <c r="K7" s="67">
        <v>0.15917999999999999</v>
      </c>
      <c r="L7" s="62">
        <v>5.8810000000000001E-2</v>
      </c>
      <c r="M7" s="72">
        <v>7.0370000000000002E-2</v>
      </c>
    </row>
    <row r="8" spans="1:13">
      <c r="A8" s="874" t="s">
        <v>80</v>
      </c>
      <c r="B8" s="231">
        <v>561</v>
      </c>
      <c r="C8" s="231">
        <v>60900</v>
      </c>
      <c r="D8" s="241">
        <v>5951</v>
      </c>
      <c r="E8" s="231">
        <v>307</v>
      </c>
      <c r="F8" s="231">
        <v>33470</v>
      </c>
      <c r="G8" s="241">
        <v>3595</v>
      </c>
      <c r="H8" s="231">
        <v>100</v>
      </c>
      <c r="I8" s="231">
        <v>13440</v>
      </c>
      <c r="J8" s="241">
        <v>1126</v>
      </c>
      <c r="K8" s="231">
        <v>154</v>
      </c>
      <c r="L8" s="231">
        <v>13990</v>
      </c>
      <c r="M8" s="277">
        <v>1230</v>
      </c>
    </row>
    <row r="9" spans="1:13">
      <c r="A9" s="874"/>
      <c r="B9" s="65">
        <v>1</v>
      </c>
      <c r="C9" s="66">
        <v>1</v>
      </c>
      <c r="D9" s="66">
        <v>1</v>
      </c>
      <c r="E9" s="67">
        <v>0.54723999999999995</v>
      </c>
      <c r="F9" s="62">
        <v>0.54959000000000002</v>
      </c>
      <c r="G9" s="62">
        <v>0.60409999999999997</v>
      </c>
      <c r="H9" s="67">
        <v>0.17824999999999999</v>
      </c>
      <c r="I9" s="62">
        <v>0.22069</v>
      </c>
      <c r="J9" s="62">
        <v>0.18920999999999999</v>
      </c>
      <c r="K9" s="67">
        <v>0.27450999999999998</v>
      </c>
      <c r="L9" s="62">
        <v>0.22972000000000001</v>
      </c>
      <c r="M9" s="72">
        <v>0.20669000000000001</v>
      </c>
    </row>
    <row r="10" spans="1:13">
      <c r="A10" s="874" t="s">
        <v>81</v>
      </c>
      <c r="B10" s="231">
        <v>476</v>
      </c>
      <c r="C10" s="231">
        <v>41668</v>
      </c>
      <c r="D10" s="241">
        <v>4070</v>
      </c>
      <c r="E10" s="231">
        <v>184</v>
      </c>
      <c r="F10" s="231">
        <v>18400</v>
      </c>
      <c r="G10" s="241">
        <v>1693</v>
      </c>
      <c r="H10" s="231">
        <v>159</v>
      </c>
      <c r="I10" s="231">
        <v>14251</v>
      </c>
      <c r="J10" s="241">
        <v>1407</v>
      </c>
      <c r="K10" s="231">
        <v>133</v>
      </c>
      <c r="L10" s="231">
        <v>9017</v>
      </c>
      <c r="M10" s="277">
        <v>970</v>
      </c>
    </row>
    <row r="11" spans="1:13">
      <c r="A11" s="874"/>
      <c r="B11" s="65">
        <v>1</v>
      </c>
      <c r="C11" s="66">
        <v>1</v>
      </c>
      <c r="D11" s="66">
        <v>1</v>
      </c>
      <c r="E11" s="67">
        <v>0.38655</v>
      </c>
      <c r="F11" s="62">
        <v>0.44158999999999998</v>
      </c>
      <c r="G11" s="62">
        <v>0.41597000000000001</v>
      </c>
      <c r="H11" s="67">
        <v>0.33402999999999999</v>
      </c>
      <c r="I11" s="62">
        <v>0.34200999999999998</v>
      </c>
      <c r="J11" s="62">
        <v>0.34570000000000001</v>
      </c>
      <c r="K11" s="67">
        <v>0.27940999999999999</v>
      </c>
      <c r="L11" s="62">
        <v>0.21640000000000001</v>
      </c>
      <c r="M11" s="72">
        <v>0.23832999999999999</v>
      </c>
    </row>
    <row r="12" spans="1:13">
      <c r="A12" s="874" t="s">
        <v>82</v>
      </c>
      <c r="B12" s="231">
        <v>98</v>
      </c>
      <c r="C12" s="231">
        <v>6000</v>
      </c>
      <c r="D12" s="241">
        <v>829</v>
      </c>
      <c r="E12" s="231">
        <v>38</v>
      </c>
      <c r="F12" s="231">
        <v>3705</v>
      </c>
      <c r="G12" s="241">
        <v>388</v>
      </c>
      <c r="H12" s="231">
        <v>7</v>
      </c>
      <c r="I12" s="231">
        <v>343</v>
      </c>
      <c r="J12" s="241">
        <v>56</v>
      </c>
      <c r="K12" s="231">
        <v>53</v>
      </c>
      <c r="L12" s="231">
        <v>1952</v>
      </c>
      <c r="M12" s="277">
        <v>385</v>
      </c>
    </row>
    <row r="13" spans="1:13">
      <c r="A13" s="874"/>
      <c r="B13" s="65">
        <v>1</v>
      </c>
      <c r="C13" s="66">
        <v>1</v>
      </c>
      <c r="D13" s="66">
        <v>1</v>
      </c>
      <c r="E13" s="67">
        <v>0.38775999999999999</v>
      </c>
      <c r="F13" s="62">
        <v>0.61750000000000005</v>
      </c>
      <c r="G13" s="62">
        <v>0.46803</v>
      </c>
      <c r="H13" s="67">
        <v>7.1429999999999993E-2</v>
      </c>
      <c r="I13" s="62">
        <v>5.7169999999999999E-2</v>
      </c>
      <c r="J13" s="62">
        <v>6.7549999999999999E-2</v>
      </c>
      <c r="K13" s="67">
        <v>0.54081999999999997</v>
      </c>
      <c r="L13" s="62">
        <v>0.32533000000000001</v>
      </c>
      <c r="M13" s="72">
        <v>0.46440999999999999</v>
      </c>
    </row>
    <row r="14" spans="1:13">
      <c r="A14" s="874" t="s">
        <v>83</v>
      </c>
      <c r="B14" s="231">
        <v>57</v>
      </c>
      <c r="C14" s="231">
        <v>5024</v>
      </c>
      <c r="D14" s="241">
        <v>684</v>
      </c>
      <c r="E14" s="231">
        <v>24</v>
      </c>
      <c r="F14" s="231">
        <v>2330</v>
      </c>
      <c r="G14" s="241">
        <v>292</v>
      </c>
      <c r="H14" s="231">
        <v>2</v>
      </c>
      <c r="I14" s="231">
        <v>400</v>
      </c>
      <c r="J14" s="241">
        <v>30</v>
      </c>
      <c r="K14" s="231">
        <v>31</v>
      </c>
      <c r="L14" s="231">
        <v>2294</v>
      </c>
      <c r="M14" s="277">
        <v>362</v>
      </c>
    </row>
    <row r="15" spans="1:13">
      <c r="A15" s="874"/>
      <c r="B15" s="65">
        <v>1</v>
      </c>
      <c r="C15" s="66">
        <v>1</v>
      </c>
      <c r="D15" s="66">
        <v>1</v>
      </c>
      <c r="E15" s="67">
        <v>0.42104999999999998</v>
      </c>
      <c r="F15" s="62">
        <v>0.46377000000000002</v>
      </c>
      <c r="G15" s="62">
        <v>0.4269</v>
      </c>
      <c r="H15" s="67">
        <v>3.5090000000000003E-2</v>
      </c>
      <c r="I15" s="62">
        <v>7.9619999999999996E-2</v>
      </c>
      <c r="J15" s="62">
        <v>4.3860000000000003E-2</v>
      </c>
      <c r="K15" s="67">
        <v>0.54386000000000001</v>
      </c>
      <c r="L15" s="62">
        <v>0.45661000000000002</v>
      </c>
      <c r="M15" s="72">
        <v>0.52924000000000004</v>
      </c>
    </row>
    <row r="16" spans="1:13">
      <c r="A16" s="874" t="s">
        <v>84</v>
      </c>
      <c r="B16" s="231">
        <v>101</v>
      </c>
      <c r="C16" s="231">
        <v>5359</v>
      </c>
      <c r="D16" s="241">
        <v>1099</v>
      </c>
      <c r="E16" s="231">
        <v>38</v>
      </c>
      <c r="F16" s="231">
        <v>3739</v>
      </c>
      <c r="G16" s="241">
        <v>454</v>
      </c>
      <c r="H16" s="231">
        <v>2</v>
      </c>
      <c r="I16" s="231">
        <v>78</v>
      </c>
      <c r="J16" s="241">
        <v>10</v>
      </c>
      <c r="K16" s="231">
        <v>61</v>
      </c>
      <c r="L16" s="231">
        <v>1542</v>
      </c>
      <c r="M16" s="277">
        <v>635</v>
      </c>
    </row>
    <row r="17" spans="1:13">
      <c r="A17" s="874"/>
      <c r="B17" s="65">
        <v>1</v>
      </c>
      <c r="C17" s="66">
        <v>1</v>
      </c>
      <c r="D17" s="66">
        <v>1</v>
      </c>
      <c r="E17" s="67">
        <v>0.37624000000000002</v>
      </c>
      <c r="F17" s="62">
        <v>0.69769999999999999</v>
      </c>
      <c r="G17" s="62">
        <v>0.41310000000000002</v>
      </c>
      <c r="H17" s="67">
        <v>1.9800000000000002E-2</v>
      </c>
      <c r="I17" s="62">
        <v>1.455E-2</v>
      </c>
      <c r="J17" s="62">
        <v>9.1000000000000004E-3</v>
      </c>
      <c r="K17" s="67">
        <v>0.60396000000000005</v>
      </c>
      <c r="L17" s="62">
        <v>0.28774</v>
      </c>
      <c r="M17" s="72">
        <v>0.57779999999999998</v>
      </c>
    </row>
    <row r="18" spans="1:13">
      <c r="A18" s="874" t="s">
        <v>85</v>
      </c>
      <c r="B18" s="231">
        <v>616</v>
      </c>
      <c r="C18" s="231">
        <v>53504</v>
      </c>
      <c r="D18" s="241">
        <v>6221</v>
      </c>
      <c r="E18" s="231">
        <v>448</v>
      </c>
      <c r="F18" s="231">
        <v>46671</v>
      </c>
      <c r="G18" s="241">
        <v>4994</v>
      </c>
      <c r="H18" s="231">
        <v>32</v>
      </c>
      <c r="I18" s="231">
        <v>2266</v>
      </c>
      <c r="J18" s="241">
        <v>369</v>
      </c>
      <c r="K18" s="231">
        <v>136</v>
      </c>
      <c r="L18" s="231">
        <v>4567</v>
      </c>
      <c r="M18" s="277">
        <v>858</v>
      </c>
    </row>
    <row r="19" spans="1:13">
      <c r="A19" s="874"/>
      <c r="B19" s="65">
        <v>1</v>
      </c>
      <c r="C19" s="66">
        <v>1</v>
      </c>
      <c r="D19" s="66">
        <v>1</v>
      </c>
      <c r="E19" s="67">
        <v>0.72726999999999997</v>
      </c>
      <c r="F19" s="62">
        <v>0.87229000000000001</v>
      </c>
      <c r="G19" s="62">
        <v>0.80276000000000003</v>
      </c>
      <c r="H19" s="67">
        <v>5.1950000000000003E-2</v>
      </c>
      <c r="I19" s="62">
        <v>4.2349999999999999E-2</v>
      </c>
      <c r="J19" s="62">
        <v>5.9319999999999998E-2</v>
      </c>
      <c r="K19" s="67">
        <v>0.22078</v>
      </c>
      <c r="L19" s="62">
        <v>8.5360000000000005E-2</v>
      </c>
      <c r="M19" s="72">
        <v>0.13791999999999999</v>
      </c>
    </row>
    <row r="20" spans="1:13" ht="12.75" customHeight="1">
      <c r="A20" s="874" t="s">
        <v>86</v>
      </c>
      <c r="B20" s="231">
        <v>63</v>
      </c>
      <c r="C20" s="231">
        <v>1946</v>
      </c>
      <c r="D20" s="241">
        <v>500</v>
      </c>
      <c r="E20" s="231">
        <v>14</v>
      </c>
      <c r="F20" s="231">
        <v>1175</v>
      </c>
      <c r="G20" s="241">
        <v>136</v>
      </c>
      <c r="H20" s="231">
        <v>3</v>
      </c>
      <c r="I20" s="231">
        <v>79</v>
      </c>
      <c r="J20" s="241">
        <v>30</v>
      </c>
      <c r="K20" s="231">
        <v>46</v>
      </c>
      <c r="L20" s="231">
        <v>692</v>
      </c>
      <c r="M20" s="277">
        <v>334</v>
      </c>
    </row>
    <row r="21" spans="1:13">
      <c r="A21" s="874"/>
      <c r="B21" s="65">
        <v>1</v>
      </c>
      <c r="C21" s="66">
        <v>1</v>
      </c>
      <c r="D21" s="66">
        <v>1</v>
      </c>
      <c r="E21" s="67">
        <v>0.22222</v>
      </c>
      <c r="F21" s="62">
        <v>0.6038</v>
      </c>
      <c r="G21" s="62">
        <v>0.27200000000000002</v>
      </c>
      <c r="H21" s="67">
        <v>4.7620000000000003E-2</v>
      </c>
      <c r="I21" s="62">
        <v>4.0599999999999997E-2</v>
      </c>
      <c r="J21" s="62">
        <v>0.06</v>
      </c>
      <c r="K21" s="67">
        <v>0.73016000000000003</v>
      </c>
      <c r="L21" s="62">
        <v>0.35560000000000003</v>
      </c>
      <c r="M21" s="72">
        <v>0.66800000000000004</v>
      </c>
    </row>
    <row r="22" spans="1:13">
      <c r="A22" s="874" t="s">
        <v>87</v>
      </c>
      <c r="B22" s="231">
        <v>1205</v>
      </c>
      <c r="C22" s="231">
        <v>113793</v>
      </c>
      <c r="D22" s="241">
        <v>12946</v>
      </c>
      <c r="E22" s="231">
        <v>713</v>
      </c>
      <c r="F22" s="231">
        <v>80477</v>
      </c>
      <c r="G22" s="241">
        <v>8328</v>
      </c>
      <c r="H22" s="231">
        <v>85</v>
      </c>
      <c r="I22" s="231">
        <v>11619</v>
      </c>
      <c r="J22" s="241">
        <v>946</v>
      </c>
      <c r="K22" s="231">
        <v>407</v>
      </c>
      <c r="L22" s="231">
        <v>21697</v>
      </c>
      <c r="M22" s="277">
        <v>3672</v>
      </c>
    </row>
    <row r="23" spans="1:13">
      <c r="A23" s="874"/>
      <c r="B23" s="65">
        <v>1</v>
      </c>
      <c r="C23" s="66">
        <v>1</v>
      </c>
      <c r="D23" s="66">
        <v>1</v>
      </c>
      <c r="E23" s="67">
        <v>0.5917</v>
      </c>
      <c r="F23" s="62">
        <v>0.70721999999999996</v>
      </c>
      <c r="G23" s="62">
        <v>0.64329000000000003</v>
      </c>
      <c r="H23" s="67">
        <v>7.0540000000000005E-2</v>
      </c>
      <c r="I23" s="62">
        <v>0.10211000000000001</v>
      </c>
      <c r="J23" s="62">
        <v>7.3069999999999996E-2</v>
      </c>
      <c r="K23" s="67">
        <v>0.33776</v>
      </c>
      <c r="L23" s="62">
        <v>0.19067000000000001</v>
      </c>
      <c r="M23" s="72">
        <v>0.28364</v>
      </c>
    </row>
    <row r="24" spans="1:13" ht="12.75" customHeight="1">
      <c r="A24" s="874" t="s">
        <v>88</v>
      </c>
      <c r="B24" s="231">
        <v>1695</v>
      </c>
      <c r="C24" s="231">
        <v>138842</v>
      </c>
      <c r="D24" s="241">
        <v>17083</v>
      </c>
      <c r="E24" s="231">
        <v>1151</v>
      </c>
      <c r="F24" s="231">
        <v>113591</v>
      </c>
      <c r="G24" s="241">
        <v>12811</v>
      </c>
      <c r="H24" s="231">
        <v>109</v>
      </c>
      <c r="I24" s="231">
        <v>7225</v>
      </c>
      <c r="J24" s="241">
        <v>1130</v>
      </c>
      <c r="K24" s="231">
        <v>435</v>
      </c>
      <c r="L24" s="231">
        <v>18026</v>
      </c>
      <c r="M24" s="277">
        <v>3142</v>
      </c>
    </row>
    <row r="25" spans="1:13">
      <c r="A25" s="874"/>
      <c r="B25" s="65">
        <v>1</v>
      </c>
      <c r="C25" s="66">
        <v>1</v>
      </c>
      <c r="D25" s="66">
        <v>1</v>
      </c>
      <c r="E25" s="67">
        <v>0.67906</v>
      </c>
      <c r="F25" s="62">
        <v>0.81813000000000002</v>
      </c>
      <c r="G25" s="62">
        <v>0.74992999999999999</v>
      </c>
      <c r="H25" s="67">
        <v>6.4310000000000006E-2</v>
      </c>
      <c r="I25" s="62">
        <v>5.2040000000000003E-2</v>
      </c>
      <c r="J25" s="62">
        <v>6.615E-2</v>
      </c>
      <c r="K25" s="67">
        <v>0.25663999999999998</v>
      </c>
      <c r="L25" s="62">
        <v>0.12983</v>
      </c>
      <c r="M25" s="72">
        <v>0.18393000000000001</v>
      </c>
    </row>
    <row r="26" spans="1:13">
      <c r="A26" s="874" t="s">
        <v>89</v>
      </c>
      <c r="B26" s="231">
        <v>294</v>
      </c>
      <c r="C26" s="231">
        <v>26469</v>
      </c>
      <c r="D26" s="241">
        <v>2781</v>
      </c>
      <c r="E26" s="231">
        <v>174</v>
      </c>
      <c r="F26" s="231">
        <v>17822</v>
      </c>
      <c r="G26" s="241">
        <v>1884</v>
      </c>
      <c r="H26" s="231">
        <v>13</v>
      </c>
      <c r="I26" s="231">
        <v>2989</v>
      </c>
      <c r="J26" s="241">
        <v>133</v>
      </c>
      <c r="K26" s="231">
        <v>107</v>
      </c>
      <c r="L26" s="231">
        <v>5658</v>
      </c>
      <c r="M26" s="277">
        <v>764</v>
      </c>
    </row>
    <row r="27" spans="1:13">
      <c r="A27" s="874"/>
      <c r="B27" s="65">
        <v>1</v>
      </c>
      <c r="C27" s="66">
        <v>1</v>
      </c>
      <c r="D27" s="66">
        <v>1</v>
      </c>
      <c r="E27" s="67">
        <v>0.59184000000000003</v>
      </c>
      <c r="F27" s="62">
        <v>0.67332000000000003</v>
      </c>
      <c r="G27" s="62">
        <v>0.67745</v>
      </c>
      <c r="H27" s="67">
        <v>4.4220000000000002E-2</v>
      </c>
      <c r="I27" s="62">
        <v>0.11292000000000001</v>
      </c>
      <c r="J27" s="62">
        <v>4.7820000000000001E-2</v>
      </c>
      <c r="K27" s="67">
        <v>0.36395</v>
      </c>
      <c r="L27" s="62">
        <v>0.21376000000000001</v>
      </c>
      <c r="M27" s="72">
        <v>0.27472000000000002</v>
      </c>
    </row>
    <row r="28" spans="1:13">
      <c r="A28" s="874" t="s">
        <v>90</v>
      </c>
      <c r="B28" s="231">
        <v>83</v>
      </c>
      <c r="C28" s="231">
        <v>5510</v>
      </c>
      <c r="D28" s="241">
        <v>634</v>
      </c>
      <c r="E28" s="231">
        <v>33</v>
      </c>
      <c r="F28" s="231">
        <v>3595</v>
      </c>
      <c r="G28" s="241">
        <v>369</v>
      </c>
      <c r="H28" s="231">
        <v>7</v>
      </c>
      <c r="I28" s="231">
        <v>233</v>
      </c>
      <c r="J28" s="241">
        <v>35</v>
      </c>
      <c r="K28" s="231">
        <v>43</v>
      </c>
      <c r="L28" s="231">
        <v>1682</v>
      </c>
      <c r="M28" s="277">
        <v>230</v>
      </c>
    </row>
    <row r="29" spans="1:13">
      <c r="A29" s="874"/>
      <c r="B29" s="65">
        <v>1</v>
      </c>
      <c r="C29" s="66">
        <v>1</v>
      </c>
      <c r="D29" s="66">
        <v>1</v>
      </c>
      <c r="E29" s="67">
        <v>0.39759</v>
      </c>
      <c r="F29" s="62">
        <v>0.65244999999999997</v>
      </c>
      <c r="G29" s="62">
        <v>0.58201999999999998</v>
      </c>
      <c r="H29" s="67">
        <v>8.4339999999999998E-2</v>
      </c>
      <c r="I29" s="62">
        <v>4.2290000000000001E-2</v>
      </c>
      <c r="J29" s="62">
        <v>5.5210000000000002E-2</v>
      </c>
      <c r="K29" s="67">
        <v>0.51807000000000003</v>
      </c>
      <c r="L29" s="62">
        <v>0.30525999999999998</v>
      </c>
      <c r="M29" s="72">
        <v>0.36277999999999999</v>
      </c>
    </row>
    <row r="30" spans="1:13">
      <c r="A30" s="874" t="s">
        <v>91</v>
      </c>
      <c r="B30" s="231">
        <v>116</v>
      </c>
      <c r="C30" s="231">
        <v>7808</v>
      </c>
      <c r="D30" s="241">
        <v>1012</v>
      </c>
      <c r="E30" s="231">
        <v>55</v>
      </c>
      <c r="F30" s="231">
        <v>5132</v>
      </c>
      <c r="G30" s="241">
        <v>553</v>
      </c>
      <c r="H30" s="231">
        <v>11</v>
      </c>
      <c r="I30" s="231">
        <v>1860</v>
      </c>
      <c r="J30" s="241">
        <v>145</v>
      </c>
      <c r="K30" s="231">
        <v>50</v>
      </c>
      <c r="L30" s="231">
        <v>816</v>
      </c>
      <c r="M30" s="277">
        <v>314</v>
      </c>
    </row>
    <row r="31" spans="1:13">
      <c r="A31" s="874"/>
      <c r="B31" s="65">
        <v>1</v>
      </c>
      <c r="C31" s="66">
        <v>1</v>
      </c>
      <c r="D31" s="66">
        <v>1</v>
      </c>
      <c r="E31" s="67">
        <v>0.47414000000000001</v>
      </c>
      <c r="F31" s="62">
        <v>0.65727000000000002</v>
      </c>
      <c r="G31" s="62">
        <v>0.54644000000000004</v>
      </c>
      <c r="H31" s="67">
        <v>9.4829999999999998E-2</v>
      </c>
      <c r="I31" s="62">
        <v>0.23821999999999999</v>
      </c>
      <c r="J31" s="62">
        <v>0.14327999999999999</v>
      </c>
      <c r="K31" s="67">
        <v>0.43103000000000002</v>
      </c>
      <c r="L31" s="62">
        <v>0.10451000000000001</v>
      </c>
      <c r="M31" s="72">
        <v>0.31028</v>
      </c>
    </row>
    <row r="32" spans="1:13">
      <c r="A32" s="874" t="s">
        <v>92</v>
      </c>
      <c r="B32" s="231">
        <v>155</v>
      </c>
      <c r="C32" s="231">
        <v>11846</v>
      </c>
      <c r="D32" s="241">
        <v>1565</v>
      </c>
      <c r="E32" s="231">
        <v>74</v>
      </c>
      <c r="F32" s="231">
        <v>7240</v>
      </c>
      <c r="G32" s="241">
        <v>859</v>
      </c>
      <c r="H32" s="231">
        <v>1</v>
      </c>
      <c r="I32" s="231">
        <v>45</v>
      </c>
      <c r="J32" s="241">
        <v>16</v>
      </c>
      <c r="K32" s="231">
        <v>80</v>
      </c>
      <c r="L32" s="231">
        <v>4561</v>
      </c>
      <c r="M32" s="277">
        <v>690</v>
      </c>
    </row>
    <row r="33" spans="1:13">
      <c r="A33" s="874"/>
      <c r="B33" s="65">
        <v>1</v>
      </c>
      <c r="C33" s="66">
        <v>1</v>
      </c>
      <c r="D33" s="66">
        <v>1</v>
      </c>
      <c r="E33" s="67">
        <v>0.47742000000000001</v>
      </c>
      <c r="F33" s="62">
        <v>0.61117999999999995</v>
      </c>
      <c r="G33" s="62">
        <v>0.54888000000000003</v>
      </c>
      <c r="H33" s="67">
        <v>6.45E-3</v>
      </c>
      <c r="I33" s="62">
        <v>3.8E-3</v>
      </c>
      <c r="J33" s="62">
        <v>1.022E-2</v>
      </c>
      <c r="K33" s="67">
        <v>0.51612999999999998</v>
      </c>
      <c r="L33" s="62">
        <v>0.38501999999999997</v>
      </c>
      <c r="M33" s="72">
        <v>0.44089</v>
      </c>
    </row>
    <row r="34" spans="1:13">
      <c r="A34" s="874" t="s">
        <v>93</v>
      </c>
      <c r="B34" s="231">
        <v>463</v>
      </c>
      <c r="C34" s="231">
        <v>36166</v>
      </c>
      <c r="D34" s="241">
        <v>4643</v>
      </c>
      <c r="E34" s="231">
        <v>260</v>
      </c>
      <c r="F34" s="231">
        <v>27671</v>
      </c>
      <c r="G34" s="241">
        <v>3026</v>
      </c>
      <c r="H34" s="231">
        <v>70</v>
      </c>
      <c r="I34" s="231">
        <v>4167</v>
      </c>
      <c r="J34" s="241">
        <v>938</v>
      </c>
      <c r="K34" s="231">
        <v>133</v>
      </c>
      <c r="L34" s="231">
        <v>4328</v>
      </c>
      <c r="M34" s="277">
        <v>679</v>
      </c>
    </row>
    <row r="35" spans="1:13">
      <c r="A35" s="874"/>
      <c r="B35" s="65">
        <v>1</v>
      </c>
      <c r="C35" s="66">
        <v>1</v>
      </c>
      <c r="D35" s="66">
        <v>1</v>
      </c>
      <c r="E35" s="67">
        <v>0.56155999999999995</v>
      </c>
      <c r="F35" s="62">
        <v>0.76510999999999996</v>
      </c>
      <c r="G35" s="62">
        <v>0.65173000000000003</v>
      </c>
      <c r="H35" s="67">
        <v>0.15118999999999999</v>
      </c>
      <c r="I35" s="62">
        <v>0.11522</v>
      </c>
      <c r="J35" s="62">
        <v>0.20202000000000001</v>
      </c>
      <c r="K35" s="67">
        <v>0.28726000000000002</v>
      </c>
      <c r="L35" s="62">
        <v>0.11967</v>
      </c>
      <c r="M35" s="72">
        <v>0.14624000000000001</v>
      </c>
    </row>
    <row r="36" spans="1:13">
      <c r="A36" s="899" t="s">
        <v>94</v>
      </c>
      <c r="B36" s="231">
        <v>174</v>
      </c>
      <c r="C36" s="231">
        <v>9073</v>
      </c>
      <c r="D36" s="241">
        <v>1349</v>
      </c>
      <c r="E36" s="231">
        <v>50</v>
      </c>
      <c r="F36" s="231">
        <v>4682</v>
      </c>
      <c r="G36" s="241">
        <v>624</v>
      </c>
      <c r="H36" s="231">
        <v>4</v>
      </c>
      <c r="I36" s="231">
        <v>1167</v>
      </c>
      <c r="J36" s="241">
        <v>55</v>
      </c>
      <c r="K36" s="231">
        <v>120</v>
      </c>
      <c r="L36" s="231">
        <v>3224</v>
      </c>
      <c r="M36" s="277">
        <v>670</v>
      </c>
    </row>
    <row r="37" spans="1:13">
      <c r="A37" s="900"/>
      <c r="B37" s="291">
        <v>1</v>
      </c>
      <c r="C37" s="291">
        <v>1</v>
      </c>
      <c r="D37" s="291">
        <v>1</v>
      </c>
      <c r="E37" s="292">
        <v>0.28736</v>
      </c>
      <c r="F37" s="293">
        <v>0.51604000000000005</v>
      </c>
      <c r="G37" s="293">
        <v>0.46256000000000003</v>
      </c>
      <c r="H37" s="292">
        <v>2.299E-2</v>
      </c>
      <c r="I37" s="293">
        <v>0.12862000000000001</v>
      </c>
      <c r="J37" s="293">
        <v>4.0770000000000001E-2</v>
      </c>
      <c r="K37" s="292">
        <v>0.68966000000000005</v>
      </c>
      <c r="L37" s="293">
        <v>0.35533999999999999</v>
      </c>
      <c r="M37" s="307">
        <v>0.49665999999999999</v>
      </c>
    </row>
    <row r="38" spans="1:13">
      <c r="A38" s="897" t="s">
        <v>109</v>
      </c>
      <c r="B38" s="230">
        <v>7181</v>
      </c>
      <c r="C38" s="230">
        <v>615540</v>
      </c>
      <c r="D38" s="295">
        <v>72195</v>
      </c>
      <c r="E38" s="230">
        <v>4388</v>
      </c>
      <c r="F38" s="230">
        <v>451595</v>
      </c>
      <c r="G38" s="295">
        <v>49749</v>
      </c>
      <c r="H38" s="230">
        <v>641</v>
      </c>
      <c r="I38" s="230">
        <v>64510</v>
      </c>
      <c r="J38" s="295">
        <v>6749</v>
      </c>
      <c r="K38" s="230">
        <v>2152</v>
      </c>
      <c r="L38" s="230">
        <v>99435</v>
      </c>
      <c r="M38" s="282">
        <v>15697</v>
      </c>
    </row>
    <row r="39" spans="1:13" ht="13.5" thickBot="1">
      <c r="A39" s="898"/>
      <c r="B39" s="302">
        <v>1</v>
      </c>
      <c r="C39" s="303">
        <v>1</v>
      </c>
      <c r="D39" s="303">
        <v>1</v>
      </c>
      <c r="E39" s="304">
        <v>0.61106000000000005</v>
      </c>
      <c r="F39" s="305">
        <v>0.73365999999999998</v>
      </c>
      <c r="G39" s="305">
        <v>0.68908999999999998</v>
      </c>
      <c r="H39" s="304">
        <v>8.9260000000000006E-2</v>
      </c>
      <c r="I39" s="305">
        <v>0.1048</v>
      </c>
      <c r="J39" s="305">
        <v>9.3479999999999994E-2</v>
      </c>
      <c r="K39" s="304">
        <v>0.29968</v>
      </c>
      <c r="L39" s="305">
        <v>0.16153999999999999</v>
      </c>
      <c r="M39" s="308">
        <v>0.21743000000000001</v>
      </c>
    </row>
    <row r="40" spans="1:13" s="671" customFormat="1"/>
    <row r="41" spans="1:13" s="671" customFormat="1">
      <c r="A41" s="1158" t="str">
        <f>"Anmerkungen. Datengrundlage: Volkshochschul-Statistik "&amp;Hilfswerte!B4&amp;"; Basis: "&amp;Tabelle1!$C$36&amp;" VHS."</f>
        <v>Anmerkungen. Datengrundlage: Volkshochschul-Statistik ; Basis: 852 VHS.</v>
      </c>
      <c r="B41" s="500"/>
      <c r="C41" s="500"/>
      <c r="D41" s="1165"/>
      <c r="E41" s="1166"/>
      <c r="F41" s="1165"/>
      <c r="G41" s="500"/>
      <c r="H41" s="500"/>
      <c r="I41" s="500"/>
    </row>
    <row r="42" spans="1:13" s="671" customFormat="1" ht="4.5" customHeight="1">
      <c r="A42" s="500"/>
      <c r="B42" s="500"/>
      <c r="C42" s="500"/>
      <c r="D42" s="500"/>
      <c r="E42" s="500"/>
      <c r="F42" s="500"/>
      <c r="G42" s="500"/>
      <c r="H42" s="500"/>
      <c r="I42" s="1171"/>
    </row>
    <row r="43" spans="1:13" s="671" customFormat="1">
      <c r="A43" s="1158" t="s">
        <v>518</v>
      </c>
      <c r="B43" s="1159"/>
      <c r="C43" s="1159"/>
      <c r="D43" s="1159"/>
      <c r="E43" s="1159"/>
      <c r="F43" s="1159"/>
      <c r="G43" s="500"/>
      <c r="H43" s="500"/>
      <c r="I43" s="500"/>
    </row>
    <row r="44" spans="1:13" s="671" customFormat="1">
      <c r="A44" s="1158" t="s">
        <v>519</v>
      </c>
      <c r="B44" s="1159"/>
      <c r="C44" s="1159"/>
      <c r="D44" s="1159"/>
      <c r="E44" s="1159"/>
      <c r="F44" s="1163" t="s">
        <v>506</v>
      </c>
      <c r="G44" s="1163"/>
      <c r="H44" s="1163"/>
    </row>
    <row r="45" spans="1:13" s="671" customFormat="1" ht="6.75" customHeight="1">
      <c r="A45" s="1160"/>
      <c r="B45" s="1159"/>
      <c r="C45" s="1159"/>
      <c r="D45" s="1159"/>
      <c r="E45" s="1159"/>
      <c r="F45" s="1159"/>
      <c r="G45" s="500"/>
      <c r="H45" s="500"/>
      <c r="I45" s="500"/>
    </row>
    <row r="46" spans="1:13" s="671" customFormat="1">
      <c r="A46" s="1161" t="s">
        <v>520</v>
      </c>
      <c r="B46" s="1159"/>
      <c r="C46" s="1159"/>
      <c r="D46" s="1159"/>
      <c r="E46" s="1159"/>
      <c r="F46" s="1159"/>
      <c r="G46" s="500"/>
      <c r="H46" s="500"/>
      <c r="I46" s="500"/>
    </row>
  </sheetData>
  <mergeCells count="28">
    <mergeCell ref="F44:H44"/>
    <mergeCell ref="A16:A17"/>
    <mergeCell ref="A30:A31"/>
    <mergeCell ref="A32:A33"/>
    <mergeCell ref="A34:A35"/>
    <mergeCell ref="A36:A37"/>
    <mergeCell ref="A18:A19"/>
    <mergeCell ref="A38:A39"/>
    <mergeCell ref="A28:A29"/>
    <mergeCell ref="A20:A21"/>
    <mergeCell ref="A22:A23"/>
    <mergeCell ref="A24:A25"/>
    <mergeCell ref="A26:A27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674" priority="205" stopIfTrue="1" operator="equal">
      <formula>1</formula>
    </cfRule>
    <cfRule type="cellIs" dxfId="673" priority="206" stopIfTrue="1" operator="lessThan">
      <formula>0.0005</formula>
    </cfRule>
  </conditionalFormatting>
  <conditionalFormatting sqref="A6:M6">
    <cfRule type="cellIs" dxfId="672" priority="184" stopIfTrue="1" operator="equal">
      <formula>0</formula>
    </cfRule>
  </conditionalFormatting>
  <conditionalFormatting sqref="A10:M10">
    <cfRule type="cellIs" dxfId="671" priority="160" stopIfTrue="1" operator="equal">
      <formula>0</formula>
    </cfRule>
  </conditionalFormatting>
  <conditionalFormatting sqref="A12:M12">
    <cfRule type="cellIs" dxfId="670" priority="157" stopIfTrue="1" operator="equal">
      <formula>0</formula>
    </cfRule>
  </conditionalFormatting>
  <conditionalFormatting sqref="A14:M14">
    <cfRule type="cellIs" dxfId="669" priority="136" stopIfTrue="1" operator="equal">
      <formula>0</formula>
    </cfRule>
  </conditionalFormatting>
  <conditionalFormatting sqref="A16:M16">
    <cfRule type="cellIs" dxfId="668" priority="133" stopIfTrue="1" operator="equal">
      <formula>0</formula>
    </cfRule>
  </conditionalFormatting>
  <conditionalFormatting sqref="A18:M18">
    <cfRule type="cellIs" dxfId="667" priority="112" stopIfTrue="1" operator="equal">
      <formula>0</formula>
    </cfRule>
  </conditionalFormatting>
  <conditionalFormatting sqref="A20:M20">
    <cfRule type="cellIs" dxfId="666" priority="109" stopIfTrue="1" operator="equal">
      <formula>0</formula>
    </cfRule>
  </conditionalFormatting>
  <conditionalFormatting sqref="A22:M22">
    <cfRule type="cellIs" dxfId="665" priority="88" stopIfTrue="1" operator="equal">
      <formula>0</formula>
    </cfRule>
  </conditionalFormatting>
  <conditionalFormatting sqref="A24:M24">
    <cfRule type="cellIs" dxfId="664" priority="85" stopIfTrue="1" operator="equal">
      <formula>0</formula>
    </cfRule>
  </conditionalFormatting>
  <conditionalFormatting sqref="A26:M26">
    <cfRule type="cellIs" dxfId="663" priority="64" stopIfTrue="1" operator="equal">
      <formula>0</formula>
    </cfRule>
  </conditionalFormatting>
  <conditionalFormatting sqref="A28:M28">
    <cfRule type="cellIs" dxfId="662" priority="61" stopIfTrue="1" operator="equal">
      <formula>0</formula>
    </cfRule>
  </conditionalFormatting>
  <conditionalFormatting sqref="A30:M30">
    <cfRule type="cellIs" dxfId="661" priority="40" stopIfTrue="1" operator="equal">
      <formula>0</formula>
    </cfRule>
  </conditionalFormatting>
  <conditionalFormatting sqref="A32:M32">
    <cfRule type="cellIs" dxfId="660" priority="37" stopIfTrue="1" operator="equal">
      <formula>0</formula>
    </cfRule>
  </conditionalFormatting>
  <conditionalFormatting sqref="A34:M34">
    <cfRule type="cellIs" dxfId="659" priority="16" stopIfTrue="1" operator="equal">
      <formula>0</formula>
    </cfRule>
  </conditionalFormatting>
  <conditionalFormatting sqref="A36:M36">
    <cfRule type="cellIs" dxfId="658" priority="13" stopIfTrue="1" operator="equal">
      <formula>0</formula>
    </cfRule>
  </conditionalFormatting>
  <conditionalFormatting sqref="B8:M8">
    <cfRule type="cellIs" dxfId="657" priority="181" stopIfTrue="1" operator="equal">
      <formula>0</formula>
    </cfRule>
  </conditionalFormatting>
  <conditionalFormatting sqref="B38:M38">
    <cfRule type="cellIs" dxfId="656" priority="1" stopIfTrue="1" operator="equal">
      <formula>0</formula>
    </cfRule>
  </conditionalFormatting>
  <hyperlinks>
    <hyperlink ref="F44" r:id="rId1" xr:uid="{4938CD8A-2241-41D6-A6C8-CCB4B7542E85}"/>
    <hyperlink ref="F44:H44" r:id="rId2" display="http://dx.doi.org/10.4232/1.14582 " xr:uid="{AF6D1ED9-7055-48CB-B195-F5EF12F57E43}"/>
    <hyperlink ref="A46" r:id="rId3" display="Publikation und Tabellen stehen unter der Lizenz CC BY-SA DEED 4.0." xr:uid="{40EE98A6-9DF5-4183-91B3-F335E27A2B9A}"/>
  </hyperlinks>
  <pageMargins left="0.7" right="0.7" top="0.78740157499999996" bottom="0.78740157499999996" header="0.3" footer="0.3"/>
  <pageSetup paperSize="9" scale="61" orientation="portrait" horizontalDpi="4294967295" verticalDpi="4294967295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1B23-D91F-4E50-8E83-3E678A128594}">
  <dimension ref="A1:K27"/>
  <sheetViews>
    <sheetView view="pageBreakPreview" topLeftCell="A6" zoomScaleNormal="100" zoomScaleSheetLayoutView="100" workbookViewId="0">
      <selection sqref="A1:I1"/>
    </sheetView>
  </sheetViews>
  <sheetFormatPr baseColWidth="10" defaultRowHeight="12.75"/>
  <cols>
    <col min="1" max="1" width="19.42578125" style="9" customWidth="1"/>
    <col min="2" max="2" width="10.42578125" style="9" customWidth="1"/>
    <col min="3" max="6" width="9.28515625" style="9" customWidth="1"/>
    <col min="7" max="7" width="10.140625" style="9" customWidth="1"/>
    <col min="8" max="8" width="9.28515625" style="9" customWidth="1"/>
    <col min="9" max="9" width="10" style="9" customWidth="1"/>
    <col min="10" max="10" width="9.140625" style="9" customWidth="1"/>
    <col min="11" max="16384" width="11.42578125" style="9"/>
  </cols>
  <sheetData>
    <row r="1" spans="1:11" ht="39" customHeight="1" thickBot="1">
      <c r="A1" s="717" t="str">
        <f>"Tabelle 10: Zeitorganisation von Kursen nach Programmbereichen " &amp;Hilfswerte!B1</f>
        <v>Tabelle 10: Zeitorganisation von Kursen nach Programmbereichen 2020</v>
      </c>
      <c r="B1" s="717"/>
      <c r="C1" s="717"/>
      <c r="D1" s="717"/>
      <c r="E1" s="717"/>
      <c r="F1" s="717"/>
      <c r="G1" s="717"/>
      <c r="H1" s="717"/>
      <c r="I1" s="717"/>
      <c r="J1" s="77"/>
    </row>
    <row r="2" spans="1:11" ht="14.25" customHeight="1">
      <c r="A2" s="901" t="s">
        <v>280</v>
      </c>
      <c r="B2" s="903" t="s">
        <v>28</v>
      </c>
      <c r="C2" s="905" t="s">
        <v>281</v>
      </c>
      <c r="D2" s="906">
        <v>0</v>
      </c>
      <c r="E2" s="907" t="s">
        <v>282</v>
      </c>
      <c r="F2" s="905">
        <v>0</v>
      </c>
      <c r="G2" s="908" t="s">
        <v>395</v>
      </c>
      <c r="H2" s="910" t="s">
        <v>440</v>
      </c>
      <c r="I2" s="912" t="s">
        <v>396</v>
      </c>
    </row>
    <row r="3" spans="1:11" ht="32.25" customHeight="1">
      <c r="A3" s="902"/>
      <c r="B3" s="904">
        <v>0</v>
      </c>
      <c r="C3" s="78" t="s">
        <v>394</v>
      </c>
      <c r="D3" s="79" t="s">
        <v>283</v>
      </c>
      <c r="E3" s="79" t="s">
        <v>284</v>
      </c>
      <c r="F3" s="79" t="s">
        <v>283</v>
      </c>
      <c r="G3" s="909">
        <v>0</v>
      </c>
      <c r="H3" s="911">
        <v>0</v>
      </c>
      <c r="I3" s="913">
        <v>0</v>
      </c>
    </row>
    <row r="4" spans="1:11" ht="28.5" customHeight="1">
      <c r="A4" s="897" t="s">
        <v>113</v>
      </c>
      <c r="B4" s="332">
        <v>20962</v>
      </c>
      <c r="C4" s="333">
        <v>3536</v>
      </c>
      <c r="D4" s="333">
        <v>7146</v>
      </c>
      <c r="E4" s="333">
        <v>474</v>
      </c>
      <c r="F4" s="333">
        <v>1404</v>
      </c>
      <c r="G4" s="333">
        <v>6364</v>
      </c>
      <c r="H4" s="333">
        <v>1223</v>
      </c>
      <c r="I4" s="334">
        <v>815</v>
      </c>
    </row>
    <row r="5" spans="1:11" ht="28.5" customHeight="1">
      <c r="A5" s="915"/>
      <c r="B5" s="335">
        <v>1</v>
      </c>
      <c r="C5" s="581">
        <v>0.16869000000000001</v>
      </c>
      <c r="D5" s="581">
        <v>0.34089999999999998</v>
      </c>
      <c r="E5" s="581">
        <v>2.2610000000000002E-2</v>
      </c>
      <c r="F5" s="581">
        <v>6.6979999999999998E-2</v>
      </c>
      <c r="G5" s="581">
        <v>0.30359999999999998</v>
      </c>
      <c r="H5" s="581">
        <v>5.8340000000000003E-2</v>
      </c>
      <c r="I5" s="582">
        <v>3.8879999999999998E-2</v>
      </c>
      <c r="K5" s="74"/>
    </row>
    <row r="6" spans="1:11" ht="28.5" customHeight="1">
      <c r="A6" s="914" t="s">
        <v>137</v>
      </c>
      <c r="B6" s="336">
        <v>56067</v>
      </c>
      <c r="C6" s="337">
        <v>20710</v>
      </c>
      <c r="D6" s="337">
        <v>17225</v>
      </c>
      <c r="E6" s="337">
        <v>2441</v>
      </c>
      <c r="F6" s="337">
        <v>2483</v>
      </c>
      <c r="G6" s="337">
        <v>6817</v>
      </c>
      <c r="H6" s="337">
        <v>5248</v>
      </c>
      <c r="I6" s="338">
        <v>1143</v>
      </c>
    </row>
    <row r="7" spans="1:11" ht="28.5" customHeight="1">
      <c r="A7" s="915"/>
      <c r="B7" s="335">
        <v>1</v>
      </c>
      <c r="C7" s="581">
        <v>0.36937999999999999</v>
      </c>
      <c r="D7" s="581">
        <v>0.30721999999999999</v>
      </c>
      <c r="E7" s="581">
        <v>4.3540000000000002E-2</v>
      </c>
      <c r="F7" s="581">
        <v>4.4290000000000003E-2</v>
      </c>
      <c r="G7" s="581">
        <v>0.12159</v>
      </c>
      <c r="H7" s="581">
        <v>9.3600000000000003E-2</v>
      </c>
      <c r="I7" s="582">
        <v>2.0389999999999998E-2</v>
      </c>
    </row>
    <row r="8" spans="1:11" ht="28.5" customHeight="1">
      <c r="A8" s="914" t="s">
        <v>21</v>
      </c>
      <c r="B8" s="336">
        <v>127260</v>
      </c>
      <c r="C8" s="337">
        <v>58908</v>
      </c>
      <c r="D8" s="337">
        <v>44007</v>
      </c>
      <c r="E8" s="337">
        <v>7613</v>
      </c>
      <c r="F8" s="337">
        <v>4826</v>
      </c>
      <c r="G8" s="337">
        <v>8997</v>
      </c>
      <c r="H8" s="337">
        <v>1807</v>
      </c>
      <c r="I8" s="338">
        <v>1102</v>
      </c>
    </row>
    <row r="9" spans="1:11" ht="28.5" customHeight="1">
      <c r="A9" s="915"/>
      <c r="B9" s="335">
        <v>1</v>
      </c>
      <c r="C9" s="581">
        <v>0.46289000000000002</v>
      </c>
      <c r="D9" s="581">
        <v>0.3458</v>
      </c>
      <c r="E9" s="581">
        <v>5.9819999999999998E-2</v>
      </c>
      <c r="F9" s="581">
        <v>3.7920000000000002E-2</v>
      </c>
      <c r="G9" s="581">
        <v>7.0699999999999999E-2</v>
      </c>
      <c r="H9" s="581">
        <v>1.4200000000000001E-2</v>
      </c>
      <c r="I9" s="582">
        <v>8.6599999999999993E-3</v>
      </c>
    </row>
    <row r="10" spans="1:11" ht="28.5" customHeight="1">
      <c r="A10" s="914" t="s">
        <v>22</v>
      </c>
      <c r="B10" s="336">
        <v>139033</v>
      </c>
      <c r="C10" s="337">
        <v>53306</v>
      </c>
      <c r="D10" s="337">
        <v>40403</v>
      </c>
      <c r="E10" s="337">
        <v>9063</v>
      </c>
      <c r="F10" s="337">
        <v>31216</v>
      </c>
      <c r="G10" s="337">
        <v>1413</v>
      </c>
      <c r="H10" s="337">
        <v>1245</v>
      </c>
      <c r="I10" s="338">
        <v>2387</v>
      </c>
    </row>
    <row r="11" spans="1:11" ht="28.5" customHeight="1">
      <c r="A11" s="915"/>
      <c r="B11" s="335">
        <v>1</v>
      </c>
      <c r="C11" s="581">
        <v>0.38340999999999997</v>
      </c>
      <c r="D11" s="581">
        <v>0.29060000000000002</v>
      </c>
      <c r="E11" s="581">
        <v>6.5189999999999998E-2</v>
      </c>
      <c r="F11" s="581">
        <v>0.22452</v>
      </c>
      <c r="G11" s="581">
        <v>1.0160000000000001E-2</v>
      </c>
      <c r="H11" s="581">
        <v>8.9499999999999996E-3</v>
      </c>
      <c r="I11" s="582">
        <v>1.7170000000000001E-2</v>
      </c>
    </row>
    <row r="12" spans="1:11" ht="28.5" customHeight="1">
      <c r="A12" s="914" t="s">
        <v>422</v>
      </c>
      <c r="B12" s="336">
        <v>28821</v>
      </c>
      <c r="C12" s="337">
        <v>4699</v>
      </c>
      <c r="D12" s="337">
        <v>7059</v>
      </c>
      <c r="E12" s="337">
        <v>2664</v>
      </c>
      <c r="F12" s="337">
        <v>3909</v>
      </c>
      <c r="G12" s="337">
        <v>5579</v>
      </c>
      <c r="H12" s="337">
        <v>2570</v>
      </c>
      <c r="I12" s="338">
        <v>2341</v>
      </c>
    </row>
    <row r="13" spans="1:11" ht="28.5" customHeight="1">
      <c r="A13" s="915"/>
      <c r="B13" s="335">
        <v>1</v>
      </c>
      <c r="C13" s="581">
        <v>0.16303999999999999</v>
      </c>
      <c r="D13" s="581">
        <v>0.24493000000000001</v>
      </c>
      <c r="E13" s="581">
        <v>9.2429999999999998E-2</v>
      </c>
      <c r="F13" s="581">
        <v>0.13563</v>
      </c>
      <c r="G13" s="581">
        <v>0.19356999999999999</v>
      </c>
      <c r="H13" s="581">
        <v>8.9169999999999999E-2</v>
      </c>
      <c r="I13" s="582">
        <v>8.1229999999999997E-2</v>
      </c>
    </row>
    <row r="14" spans="1:11" ht="28.5" customHeight="1">
      <c r="A14" s="914" t="s">
        <v>434</v>
      </c>
      <c r="B14" s="336">
        <v>4613</v>
      </c>
      <c r="C14" s="337">
        <v>206</v>
      </c>
      <c r="D14" s="337">
        <v>1670</v>
      </c>
      <c r="E14" s="337">
        <v>730</v>
      </c>
      <c r="F14" s="337">
        <v>1655</v>
      </c>
      <c r="G14" s="337">
        <v>70</v>
      </c>
      <c r="H14" s="337">
        <v>42</v>
      </c>
      <c r="I14" s="338">
        <v>240</v>
      </c>
    </row>
    <row r="15" spans="1:11" ht="28.5" customHeight="1">
      <c r="A15" s="915"/>
      <c r="B15" s="335">
        <v>1</v>
      </c>
      <c r="C15" s="581">
        <v>4.4659999999999998E-2</v>
      </c>
      <c r="D15" s="581">
        <v>0.36202000000000001</v>
      </c>
      <c r="E15" s="581">
        <v>0.15825</v>
      </c>
      <c r="F15" s="581">
        <v>0.35876999999999998</v>
      </c>
      <c r="G15" s="581">
        <v>1.5169999999999999E-2</v>
      </c>
      <c r="H15" s="581">
        <v>9.1000000000000004E-3</v>
      </c>
      <c r="I15" s="582">
        <v>5.203E-2</v>
      </c>
    </row>
    <row r="16" spans="1:11" ht="28.5" customHeight="1">
      <c r="A16" s="914" t="s">
        <v>43</v>
      </c>
      <c r="B16" s="339">
        <v>4475</v>
      </c>
      <c r="C16" s="340">
        <v>430</v>
      </c>
      <c r="D16" s="340">
        <v>2339</v>
      </c>
      <c r="E16" s="340">
        <v>177</v>
      </c>
      <c r="F16" s="340">
        <v>1103</v>
      </c>
      <c r="G16" s="340">
        <v>275</v>
      </c>
      <c r="H16" s="340">
        <v>58</v>
      </c>
      <c r="I16" s="341">
        <v>93</v>
      </c>
    </row>
    <row r="17" spans="1:11" ht="28.5" customHeight="1">
      <c r="A17" s="900"/>
      <c r="B17" s="342">
        <v>1</v>
      </c>
      <c r="C17" s="583">
        <v>9.6089999999999995E-2</v>
      </c>
      <c r="D17" s="583">
        <v>0.52268000000000003</v>
      </c>
      <c r="E17" s="583">
        <v>3.9550000000000002E-2</v>
      </c>
      <c r="F17" s="583">
        <v>0.24648</v>
      </c>
      <c r="G17" s="583">
        <v>6.1449999999999998E-2</v>
      </c>
      <c r="H17" s="583">
        <v>1.2959999999999999E-2</v>
      </c>
      <c r="I17" s="584">
        <v>2.078E-2</v>
      </c>
    </row>
    <row r="18" spans="1:11" ht="28.5" customHeight="1">
      <c r="A18" s="897" t="s">
        <v>478</v>
      </c>
      <c r="B18" s="344">
        <v>381231</v>
      </c>
      <c r="C18" s="345">
        <v>141795</v>
      </c>
      <c r="D18" s="345">
        <v>119849</v>
      </c>
      <c r="E18" s="345">
        <v>23162</v>
      </c>
      <c r="F18" s="345">
        <v>46596</v>
      </c>
      <c r="G18" s="345">
        <v>29515</v>
      </c>
      <c r="H18" s="345">
        <v>12193</v>
      </c>
      <c r="I18" s="346">
        <v>8121</v>
      </c>
    </row>
    <row r="19" spans="1:11" ht="28.5" customHeight="1" thickBot="1">
      <c r="A19" s="898"/>
      <c r="B19" s="343">
        <v>1</v>
      </c>
      <c r="C19" s="585">
        <v>0.37193999999999999</v>
      </c>
      <c r="D19" s="585">
        <v>0.31436999999999998</v>
      </c>
      <c r="E19" s="585">
        <v>6.0760000000000002E-2</v>
      </c>
      <c r="F19" s="585">
        <v>0.12223000000000001</v>
      </c>
      <c r="G19" s="585">
        <v>7.7420000000000003E-2</v>
      </c>
      <c r="H19" s="585">
        <v>3.1980000000000001E-2</v>
      </c>
      <c r="I19" s="586">
        <v>2.1299999999999999E-2</v>
      </c>
    </row>
    <row r="20" spans="1:11" s="1159" customFormat="1"/>
    <row r="21" spans="1:11" s="1159" customFormat="1">
      <c r="A21" s="1158" t="str">
        <f>"Anmerkungen. Datengrundlage: Volkshochschul-Statistik "&amp;Hilfswerte!B1&amp;"; Basis: "&amp;Tabelle1!$C$36&amp;" VHS."</f>
        <v>Anmerkungen. Datengrundlage: Volkshochschul-Statistik 2020; Basis: 852 VHS.</v>
      </c>
      <c r="B21" s="1158"/>
      <c r="C21" s="1158"/>
      <c r="D21" s="1158"/>
      <c r="E21" s="1158"/>
      <c r="F21" s="1158"/>
    </row>
    <row r="22" spans="1:11" s="1159" customFormat="1">
      <c r="A22" s="1158" t="s">
        <v>522</v>
      </c>
      <c r="B22" s="1158"/>
      <c r="C22" s="1158"/>
      <c r="D22" s="1158"/>
      <c r="E22" s="1158"/>
      <c r="F22" s="1158"/>
    </row>
    <row r="23" spans="1:11" s="1159" customFormat="1" ht="5.25" customHeight="1">
      <c r="A23" s="1158"/>
      <c r="B23" s="1158"/>
      <c r="C23" s="1158"/>
      <c r="D23" s="1158"/>
      <c r="E23" s="1158"/>
      <c r="F23" s="1158"/>
    </row>
    <row r="24" spans="1:11" s="1159" customFormat="1">
      <c r="A24" s="1158" t="s">
        <v>518</v>
      </c>
      <c r="G24" s="500"/>
      <c r="H24" s="500"/>
      <c r="I24" s="500"/>
      <c r="J24" s="671"/>
      <c r="K24" s="671"/>
    </row>
    <row r="25" spans="1:11" s="1159" customFormat="1">
      <c r="A25" s="1158" t="s">
        <v>519</v>
      </c>
      <c r="E25" s="1163" t="s">
        <v>506</v>
      </c>
      <c r="F25" s="1163"/>
      <c r="G25" s="1163"/>
      <c r="H25" s="671"/>
      <c r="I25" s="671"/>
      <c r="J25" s="671"/>
      <c r="K25" s="671"/>
    </row>
    <row r="26" spans="1:11" s="1159" customFormat="1" ht="9.75" customHeight="1">
      <c r="A26" s="1160"/>
      <c r="G26" s="500"/>
      <c r="H26" s="500"/>
      <c r="I26" s="500"/>
      <c r="J26" s="671"/>
      <c r="K26" s="671"/>
    </row>
    <row r="27" spans="1:11" s="1159" customFormat="1">
      <c r="A27" s="1161" t="s">
        <v>520</v>
      </c>
      <c r="G27" s="500"/>
      <c r="H27" s="500"/>
      <c r="I27" s="500"/>
      <c r="J27" s="671"/>
      <c r="K27" s="671"/>
    </row>
  </sheetData>
  <mergeCells count="17">
    <mergeCell ref="E25:G25"/>
    <mergeCell ref="A16:A17"/>
    <mergeCell ref="A18:A19"/>
    <mergeCell ref="A4:A5"/>
    <mergeCell ref="A6:A7"/>
    <mergeCell ref="A8:A9"/>
    <mergeCell ref="A10:A11"/>
    <mergeCell ref="A12:A13"/>
    <mergeCell ref="A14:A15"/>
    <mergeCell ref="A1:I1"/>
    <mergeCell ref="A2:A3"/>
    <mergeCell ref="B2:B3"/>
    <mergeCell ref="C2:D2"/>
    <mergeCell ref="E2:F2"/>
    <mergeCell ref="G2:G3"/>
    <mergeCell ref="H2:H3"/>
    <mergeCell ref="I2:I3"/>
  </mergeCells>
  <conditionalFormatting sqref="A4:I4 A6:I6 A16:I16">
    <cfRule type="cellIs" dxfId="655" priority="15" stopIfTrue="1" operator="equal">
      <formula>0</formula>
    </cfRule>
  </conditionalFormatting>
  <conditionalFormatting sqref="A5:I5 A7:I7 A17:I17">
    <cfRule type="cellIs" dxfId="654" priority="13" stopIfTrue="1" operator="equal">
      <formula>1</formula>
    </cfRule>
    <cfRule type="cellIs" dxfId="653" priority="14" stopIfTrue="1" operator="lessThan">
      <formula>0.0005</formula>
    </cfRule>
  </conditionalFormatting>
  <conditionalFormatting sqref="A8:I8">
    <cfRule type="cellIs" dxfId="652" priority="12" stopIfTrue="1" operator="equal">
      <formula>0</formula>
    </cfRule>
  </conditionalFormatting>
  <conditionalFormatting sqref="A9:I9">
    <cfRule type="cellIs" dxfId="651" priority="10" stopIfTrue="1" operator="equal">
      <formula>1</formula>
    </cfRule>
    <cfRule type="cellIs" dxfId="650" priority="11" stopIfTrue="1" operator="lessThan">
      <formula>0.0005</formula>
    </cfRule>
  </conditionalFormatting>
  <conditionalFormatting sqref="A10:I10">
    <cfRule type="cellIs" dxfId="649" priority="9" stopIfTrue="1" operator="equal">
      <formula>0</formula>
    </cfRule>
  </conditionalFormatting>
  <conditionalFormatting sqref="A11:I11">
    <cfRule type="cellIs" dxfId="648" priority="7" stopIfTrue="1" operator="equal">
      <formula>1</formula>
    </cfRule>
    <cfRule type="cellIs" dxfId="647" priority="8" stopIfTrue="1" operator="lessThan">
      <formula>0.0005</formula>
    </cfRule>
  </conditionalFormatting>
  <conditionalFormatting sqref="A12:I12">
    <cfRule type="cellIs" dxfId="646" priority="6" stopIfTrue="1" operator="equal">
      <formula>0</formula>
    </cfRule>
  </conditionalFormatting>
  <conditionalFormatting sqref="A13:I13">
    <cfRule type="cellIs" dxfId="645" priority="4" stopIfTrue="1" operator="equal">
      <formula>1</formula>
    </cfRule>
    <cfRule type="cellIs" dxfId="644" priority="5" stopIfTrue="1" operator="lessThan">
      <formula>0.0005</formula>
    </cfRule>
  </conditionalFormatting>
  <conditionalFormatting sqref="A14:I14">
    <cfRule type="cellIs" dxfId="643" priority="3" stopIfTrue="1" operator="equal">
      <formula>0</formula>
    </cfRule>
  </conditionalFormatting>
  <conditionalFormatting sqref="A15:I15">
    <cfRule type="cellIs" dxfId="642" priority="1" stopIfTrue="1" operator="equal">
      <formula>1</formula>
    </cfRule>
    <cfRule type="cellIs" dxfId="641" priority="2" stopIfTrue="1" operator="lessThan">
      <formula>0.0005</formula>
    </cfRule>
  </conditionalFormatting>
  <conditionalFormatting sqref="K5 M5:IV5 K7:IV7 K9:IV9 K11:IV11 K13:IV13 K15:IV15 K17:IV17">
    <cfRule type="cellIs" dxfId="640" priority="31" stopIfTrue="1" operator="equal">
      <formula>1</formula>
    </cfRule>
    <cfRule type="cellIs" dxfId="639" priority="32" stopIfTrue="1" operator="lessThan">
      <formula>0.0005</formula>
    </cfRule>
  </conditionalFormatting>
  <conditionalFormatting sqref="K4:IV4 K6:IV6 K8:IV8 K10:IV10 K12:IV12 K14:IV14 K16:IV16">
    <cfRule type="cellIs" dxfId="638" priority="33" stopIfTrue="1" operator="equal">
      <formula>0</formula>
    </cfRule>
  </conditionalFormatting>
  <hyperlinks>
    <hyperlink ref="E25" r:id="rId1" xr:uid="{C6ECADEF-1F4D-44AD-BCCE-E08FDB23B36B}"/>
    <hyperlink ref="E25:G25" r:id="rId2" display="http://dx.doi.org/10.4232/1.14582 " xr:uid="{6D27AA1F-BFE2-46BC-8C29-8EB7B98FD82A}"/>
    <hyperlink ref="A27" r:id="rId3" display="Publikation und Tabellen stehen unter der Lizenz CC BY-SA DEED 4.0." xr:uid="{056009E3-35A9-417F-9051-151BB0C970CA}"/>
  </hyperlinks>
  <pageMargins left="0.78740157480314965" right="0.78740157480314965" top="0.98425196850393704" bottom="0.98425196850393704" header="0.51181102362204722" footer="0.51181102362204722"/>
  <pageSetup paperSize="9" scale="89" orientation="portrait" r:id="rId4"/>
  <headerFooter scaleWithDoc="0" alignWithMargins="0"/>
  <legacyDrawingHF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7260-C71E-4052-9BB3-BA8D1D8D8D22}">
  <dimension ref="A1:AP45"/>
  <sheetViews>
    <sheetView view="pageBreakPreview" topLeftCell="A13" zoomScaleNormal="100" zoomScaleSheetLayoutView="100" workbookViewId="0">
      <selection activeCell="A41" sqref="A40:J45"/>
    </sheetView>
  </sheetViews>
  <sheetFormatPr baseColWidth="10" defaultRowHeight="12.75"/>
  <cols>
    <col min="1" max="1" width="17.28515625" style="9" customWidth="1"/>
    <col min="2" max="2" width="6.140625" style="9" customWidth="1"/>
    <col min="3" max="3" width="8.28515625" style="9" customWidth="1"/>
    <col min="4" max="4" width="6.28515625" style="9" customWidth="1"/>
    <col min="5" max="5" width="5.71093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6.28515625" style="9" customWidth="1"/>
    <col min="15" max="15" width="7.5703125" style="9" customWidth="1"/>
    <col min="16" max="16" width="7" style="9" customWidth="1"/>
    <col min="17" max="17" width="17.5703125" style="9" customWidth="1"/>
    <col min="18" max="20" width="7" style="9" customWidth="1"/>
    <col min="21" max="21" width="5.85546875" style="9" customWidth="1"/>
    <col min="22" max="22" width="7.5703125" style="9" customWidth="1"/>
    <col min="23" max="23" width="7" style="9" customWidth="1"/>
    <col min="24" max="24" width="5.85546875" style="9" customWidth="1"/>
    <col min="25" max="25" width="7.5703125" style="9" customWidth="1"/>
    <col min="26" max="26" width="7" style="9" customWidth="1"/>
    <col min="27" max="27" width="5.85546875" style="9" customWidth="1"/>
    <col min="28" max="28" width="7.5703125" style="9" customWidth="1"/>
    <col min="29" max="29" width="7" style="9" customWidth="1"/>
    <col min="30" max="30" width="19.42578125" style="9" customWidth="1"/>
    <col min="31" max="31" width="7.140625" style="9" customWidth="1"/>
    <col min="32" max="32" width="7.5703125" style="9" customWidth="1"/>
    <col min="33" max="33" width="7" style="9" customWidth="1"/>
    <col min="34" max="34" width="5.85546875" style="9" customWidth="1"/>
    <col min="35" max="35" width="7.5703125" style="9" customWidth="1"/>
    <col min="36" max="36" width="7" style="9" customWidth="1"/>
    <col min="37" max="37" width="5.85546875" style="9" customWidth="1"/>
    <col min="38" max="38" width="7.5703125" style="9" customWidth="1"/>
    <col min="39" max="39" width="7" style="9" customWidth="1"/>
    <col min="40" max="40" width="6.28515625" style="9" customWidth="1"/>
    <col min="41" max="41" width="7.5703125" style="9" customWidth="1"/>
    <col min="42" max="42" width="7.85546875" style="9" customWidth="1"/>
    <col min="43" max="16384" width="11.42578125" style="9"/>
  </cols>
  <sheetData>
    <row r="1" spans="1:42" s="3" customFormat="1" ht="37.5" customHeight="1" thickBot="1">
      <c r="A1" s="728" t="str">
        <f>"Tabelle 11: Kurse in Zusammenarbeit mit anderen Einrichtungen nach Ländern " &amp;Hilfswerte!B1</f>
        <v>Tabelle 11: Kurse in Zusammenarbeit mit anderen Einrichtungen nach Ländern 2020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7"/>
      <c r="Q1" s="717" t="str">
        <f>"noch Tabelle 11: Kurse in Zusammenarbeit mit anderen Einrichtungen nach Ländern " &amp;Hilfswerte!B1</f>
        <v>noch Tabelle 11: Kurse in Zusammenarbeit mit anderen Einrichtungen nach Ländern 2020</v>
      </c>
      <c r="R1" s="717"/>
      <c r="S1" s="717"/>
      <c r="T1" s="717"/>
      <c r="U1" s="717"/>
      <c r="V1" s="717"/>
      <c r="W1" s="717"/>
      <c r="X1" s="717"/>
      <c r="Y1" s="717"/>
      <c r="Z1" s="717"/>
      <c r="AA1" s="717"/>
      <c r="AB1" s="717"/>
      <c r="AC1" s="717"/>
      <c r="AD1" s="717" t="str">
        <f>"noch Tabelle 11: Kurse in Zusammenarbeit mit anderen Einrichtungen nach Ländern " &amp;Hilfswerte!B1</f>
        <v>noch Tabelle 11: Kurse in Zusammenarbeit mit anderen Einrichtungen nach Ländern 2020</v>
      </c>
      <c r="AE1" s="717"/>
      <c r="AF1" s="717"/>
      <c r="AG1" s="717"/>
      <c r="AH1" s="717"/>
      <c r="AI1" s="717"/>
      <c r="AJ1" s="717"/>
      <c r="AK1" s="717"/>
      <c r="AL1" s="717"/>
      <c r="AM1" s="717"/>
      <c r="AN1" s="717"/>
      <c r="AO1" s="717"/>
      <c r="AP1" s="717"/>
    </row>
    <row r="2" spans="1:42" s="3" customFormat="1" ht="37.5" customHeight="1" thickBot="1">
      <c r="A2" s="928" t="s">
        <v>14</v>
      </c>
      <c r="B2" s="926" t="s">
        <v>28</v>
      </c>
      <c r="C2" s="926"/>
      <c r="D2" s="926"/>
      <c r="E2" s="916" t="s">
        <v>285</v>
      </c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7"/>
      <c r="Q2" s="546"/>
      <c r="R2" s="916" t="s">
        <v>285</v>
      </c>
      <c r="S2" s="916"/>
      <c r="T2" s="916"/>
      <c r="U2" s="916"/>
      <c r="V2" s="916"/>
      <c r="W2" s="916"/>
      <c r="X2" s="916"/>
      <c r="Y2" s="916"/>
      <c r="Z2" s="916"/>
      <c r="AA2" s="916"/>
      <c r="AB2" s="916"/>
      <c r="AC2" s="917"/>
      <c r="AD2" s="546"/>
      <c r="AE2" s="916" t="s">
        <v>285</v>
      </c>
      <c r="AF2" s="916"/>
      <c r="AG2" s="916"/>
      <c r="AH2" s="916"/>
      <c r="AI2" s="916"/>
      <c r="AJ2" s="916"/>
      <c r="AK2" s="916"/>
      <c r="AL2" s="916"/>
      <c r="AM2" s="916"/>
      <c r="AN2" s="916"/>
      <c r="AO2" s="916"/>
      <c r="AP2" s="917"/>
    </row>
    <row r="3" spans="1:42" s="80" customFormat="1" ht="36.75" customHeight="1">
      <c r="A3" s="929"/>
      <c r="B3" s="927"/>
      <c r="C3" s="927"/>
      <c r="D3" s="927"/>
      <c r="E3" s="918" t="s">
        <v>441</v>
      </c>
      <c r="F3" s="919"/>
      <c r="G3" s="919"/>
      <c r="H3" s="919" t="s">
        <v>286</v>
      </c>
      <c r="I3" s="919"/>
      <c r="J3" s="919"/>
      <c r="K3" s="919" t="s">
        <v>442</v>
      </c>
      <c r="L3" s="919"/>
      <c r="M3" s="919"/>
      <c r="N3" s="919" t="s">
        <v>287</v>
      </c>
      <c r="O3" s="919"/>
      <c r="P3" s="931"/>
      <c r="Q3" s="928" t="s">
        <v>14</v>
      </c>
      <c r="R3" s="923" t="s">
        <v>288</v>
      </c>
      <c r="S3" s="924"/>
      <c r="T3" s="925"/>
      <c r="U3" s="919" t="s">
        <v>289</v>
      </c>
      <c r="V3" s="919"/>
      <c r="W3" s="919"/>
      <c r="X3" s="919" t="s">
        <v>443</v>
      </c>
      <c r="Y3" s="919"/>
      <c r="Z3" s="919"/>
      <c r="AA3" s="920" t="s">
        <v>290</v>
      </c>
      <c r="AB3" s="921"/>
      <c r="AC3" s="922"/>
      <c r="AD3" s="928" t="s">
        <v>14</v>
      </c>
      <c r="AE3" s="920" t="s">
        <v>291</v>
      </c>
      <c r="AF3" s="921"/>
      <c r="AG3" s="918"/>
      <c r="AH3" s="920" t="s">
        <v>444</v>
      </c>
      <c r="AI3" s="921"/>
      <c r="AJ3" s="918"/>
      <c r="AK3" s="920" t="s">
        <v>292</v>
      </c>
      <c r="AL3" s="921"/>
      <c r="AM3" s="918"/>
      <c r="AN3" s="920" t="s">
        <v>293</v>
      </c>
      <c r="AO3" s="921"/>
      <c r="AP3" s="922"/>
    </row>
    <row r="4" spans="1:42" ht="45" customHeight="1">
      <c r="A4" s="930"/>
      <c r="B4" s="81" t="s">
        <v>18</v>
      </c>
      <c r="C4" s="81" t="s">
        <v>19</v>
      </c>
      <c r="D4" s="17" t="s">
        <v>20</v>
      </c>
      <c r="E4" s="82" t="s">
        <v>18</v>
      </c>
      <c r="F4" s="81" t="s">
        <v>19</v>
      </c>
      <c r="G4" s="17" t="s">
        <v>20</v>
      </c>
      <c r="H4" s="81" t="s">
        <v>18</v>
      </c>
      <c r="I4" s="81" t="s">
        <v>19</v>
      </c>
      <c r="J4" s="81" t="s">
        <v>20</v>
      </c>
      <c r="K4" s="81" t="s">
        <v>18</v>
      </c>
      <c r="L4" s="83" t="s">
        <v>19</v>
      </c>
      <c r="M4" s="17" t="s">
        <v>20</v>
      </c>
      <c r="N4" s="81" t="s">
        <v>18</v>
      </c>
      <c r="O4" s="81" t="s">
        <v>19</v>
      </c>
      <c r="P4" s="19" t="s">
        <v>20</v>
      </c>
      <c r="Q4" s="929"/>
      <c r="R4" s="81" t="s">
        <v>18</v>
      </c>
      <c r="S4" s="81" t="s">
        <v>19</v>
      </c>
      <c r="T4" s="17" t="s">
        <v>20</v>
      </c>
      <c r="U4" s="81" t="s">
        <v>18</v>
      </c>
      <c r="V4" s="81" t="s">
        <v>19</v>
      </c>
      <c r="W4" s="17" t="s">
        <v>20</v>
      </c>
      <c r="X4" s="81" t="s">
        <v>18</v>
      </c>
      <c r="Y4" s="81" t="s">
        <v>19</v>
      </c>
      <c r="Z4" s="17" t="s">
        <v>20</v>
      </c>
      <c r="AA4" s="81" t="s">
        <v>18</v>
      </c>
      <c r="AB4" s="81" t="s">
        <v>19</v>
      </c>
      <c r="AC4" s="19" t="s">
        <v>20</v>
      </c>
      <c r="AD4" s="929"/>
      <c r="AE4" s="81" t="s">
        <v>18</v>
      </c>
      <c r="AF4" s="81" t="s">
        <v>19</v>
      </c>
      <c r="AG4" s="17" t="s">
        <v>20</v>
      </c>
      <c r="AH4" s="81" t="s">
        <v>18</v>
      </c>
      <c r="AI4" s="81" t="s">
        <v>19</v>
      </c>
      <c r="AJ4" s="17" t="s">
        <v>20</v>
      </c>
      <c r="AK4" s="81" t="s">
        <v>18</v>
      </c>
      <c r="AL4" s="81" t="s">
        <v>19</v>
      </c>
      <c r="AM4" s="17" t="s">
        <v>20</v>
      </c>
      <c r="AN4" s="81" t="s">
        <v>18</v>
      </c>
      <c r="AO4" s="81" t="s">
        <v>19</v>
      </c>
      <c r="AP4" s="19" t="s">
        <v>20</v>
      </c>
    </row>
    <row r="5" spans="1:42" s="84" customFormat="1" ht="17.25" customHeight="1">
      <c r="A5" s="709" t="s">
        <v>79</v>
      </c>
      <c r="B5" s="347">
        <v>5380</v>
      </c>
      <c r="C5" s="348">
        <v>216049</v>
      </c>
      <c r="D5" s="349">
        <v>61128</v>
      </c>
      <c r="E5" s="348">
        <v>70</v>
      </c>
      <c r="F5" s="348">
        <v>13507</v>
      </c>
      <c r="G5" s="349">
        <v>524</v>
      </c>
      <c r="H5" s="348">
        <v>3</v>
      </c>
      <c r="I5" s="348">
        <v>51</v>
      </c>
      <c r="J5" s="349">
        <v>37</v>
      </c>
      <c r="K5" s="348">
        <v>3</v>
      </c>
      <c r="L5" s="348">
        <v>18</v>
      </c>
      <c r="M5" s="349">
        <v>23</v>
      </c>
      <c r="N5" s="348">
        <v>349</v>
      </c>
      <c r="O5" s="348">
        <v>22424</v>
      </c>
      <c r="P5" s="350">
        <v>2821</v>
      </c>
      <c r="Q5" s="709" t="s">
        <v>79</v>
      </c>
      <c r="R5" s="348">
        <v>201</v>
      </c>
      <c r="S5" s="348">
        <v>3580</v>
      </c>
      <c r="T5" s="349">
        <v>1274</v>
      </c>
      <c r="U5" s="348">
        <v>831</v>
      </c>
      <c r="V5" s="348">
        <v>10135</v>
      </c>
      <c r="W5" s="349">
        <v>10775</v>
      </c>
      <c r="X5" s="348">
        <v>724</v>
      </c>
      <c r="Y5" s="348">
        <v>9636</v>
      </c>
      <c r="Z5" s="349">
        <v>6135</v>
      </c>
      <c r="AA5" s="348">
        <v>645</v>
      </c>
      <c r="AB5" s="348">
        <v>15664</v>
      </c>
      <c r="AC5" s="350">
        <v>7611</v>
      </c>
      <c r="AD5" s="709" t="s">
        <v>79</v>
      </c>
      <c r="AE5" s="348">
        <v>41</v>
      </c>
      <c r="AF5" s="348">
        <v>1429</v>
      </c>
      <c r="AG5" s="349">
        <v>421</v>
      </c>
      <c r="AH5" s="348">
        <v>454</v>
      </c>
      <c r="AI5" s="348">
        <v>11904</v>
      </c>
      <c r="AJ5" s="349">
        <v>5135</v>
      </c>
      <c r="AK5" s="348">
        <v>1567</v>
      </c>
      <c r="AL5" s="348">
        <v>116013</v>
      </c>
      <c r="AM5" s="349">
        <v>21283</v>
      </c>
      <c r="AN5" s="348">
        <v>492</v>
      </c>
      <c r="AO5" s="348">
        <v>11688</v>
      </c>
      <c r="AP5" s="350">
        <v>5089</v>
      </c>
    </row>
    <row r="6" spans="1:42" s="85" customFormat="1" ht="17.25" customHeight="1">
      <c r="A6" s="710"/>
      <c r="B6" s="351">
        <v>1</v>
      </c>
      <c r="C6" s="352">
        <v>1</v>
      </c>
      <c r="D6" s="353">
        <v>1</v>
      </c>
      <c r="E6" s="94">
        <v>1.3010000000000001E-2</v>
      </c>
      <c r="F6" s="94">
        <v>6.2520000000000006E-2</v>
      </c>
      <c r="G6" s="354">
        <v>8.5699999999999995E-3</v>
      </c>
      <c r="H6" s="94">
        <v>5.5999999999999995E-4</v>
      </c>
      <c r="I6" s="94">
        <v>2.4000000000000001E-4</v>
      </c>
      <c r="J6" s="354">
        <v>6.0999999999999997E-4</v>
      </c>
      <c r="K6" s="94">
        <v>5.5999999999999995E-4</v>
      </c>
      <c r="L6" s="94">
        <v>8.0000000000000007E-5</v>
      </c>
      <c r="M6" s="354">
        <v>3.8000000000000002E-4</v>
      </c>
      <c r="N6" s="94">
        <v>6.4869999999999997E-2</v>
      </c>
      <c r="O6" s="94">
        <v>0.10378999999999999</v>
      </c>
      <c r="P6" s="355">
        <v>4.6149999999999997E-2</v>
      </c>
      <c r="Q6" s="710"/>
      <c r="R6" s="94">
        <v>3.7359999999999997E-2</v>
      </c>
      <c r="S6" s="94">
        <v>1.6570000000000001E-2</v>
      </c>
      <c r="T6" s="354">
        <v>2.0840000000000001E-2</v>
      </c>
      <c r="U6" s="94">
        <v>0.15445999999999999</v>
      </c>
      <c r="V6" s="94">
        <v>4.691E-2</v>
      </c>
      <c r="W6" s="354">
        <v>0.17627000000000001</v>
      </c>
      <c r="X6" s="94">
        <v>0.13457</v>
      </c>
      <c r="Y6" s="94">
        <v>4.4600000000000001E-2</v>
      </c>
      <c r="Z6" s="354">
        <v>0.10036</v>
      </c>
      <c r="AA6" s="94">
        <v>0.11989</v>
      </c>
      <c r="AB6" s="94">
        <v>7.2499999999999995E-2</v>
      </c>
      <c r="AC6" s="355">
        <v>0.12451</v>
      </c>
      <c r="AD6" s="710"/>
      <c r="AE6" s="94">
        <v>7.62E-3</v>
      </c>
      <c r="AF6" s="94">
        <v>6.6100000000000004E-3</v>
      </c>
      <c r="AG6" s="354">
        <v>6.8900000000000003E-3</v>
      </c>
      <c r="AH6" s="94">
        <v>8.4390000000000007E-2</v>
      </c>
      <c r="AI6" s="94">
        <v>5.5100000000000003E-2</v>
      </c>
      <c r="AJ6" s="354">
        <v>8.4000000000000005E-2</v>
      </c>
      <c r="AK6" s="94">
        <v>0.29126000000000002</v>
      </c>
      <c r="AL6" s="94">
        <v>0.53698000000000001</v>
      </c>
      <c r="AM6" s="354">
        <v>0.34816999999999998</v>
      </c>
      <c r="AN6" s="94">
        <v>9.1450000000000004E-2</v>
      </c>
      <c r="AO6" s="94">
        <v>5.4100000000000002E-2</v>
      </c>
      <c r="AP6" s="355">
        <v>8.3250000000000005E-2</v>
      </c>
    </row>
    <row r="7" spans="1:42" s="84" customFormat="1" ht="17.25" customHeight="1">
      <c r="A7" s="710" t="s">
        <v>80</v>
      </c>
      <c r="B7" s="356">
        <v>3335</v>
      </c>
      <c r="C7" s="137">
        <v>31396</v>
      </c>
      <c r="D7" s="357">
        <v>45282</v>
      </c>
      <c r="E7" s="137">
        <v>5</v>
      </c>
      <c r="F7" s="137">
        <v>474</v>
      </c>
      <c r="G7" s="357">
        <v>32</v>
      </c>
      <c r="H7" s="137">
        <v>3</v>
      </c>
      <c r="I7" s="137">
        <v>19</v>
      </c>
      <c r="J7" s="357">
        <v>95</v>
      </c>
      <c r="K7" s="137">
        <v>0</v>
      </c>
      <c r="L7" s="137">
        <v>0</v>
      </c>
      <c r="M7" s="357">
        <v>0</v>
      </c>
      <c r="N7" s="137">
        <v>122</v>
      </c>
      <c r="O7" s="137">
        <v>326</v>
      </c>
      <c r="P7" s="358">
        <v>1389</v>
      </c>
      <c r="Q7" s="710" t="s">
        <v>80</v>
      </c>
      <c r="R7" s="137">
        <v>123</v>
      </c>
      <c r="S7" s="137">
        <v>456</v>
      </c>
      <c r="T7" s="357">
        <v>913</v>
      </c>
      <c r="U7" s="137">
        <v>500</v>
      </c>
      <c r="V7" s="137">
        <v>958</v>
      </c>
      <c r="W7" s="357">
        <v>9989</v>
      </c>
      <c r="X7" s="137">
        <v>426</v>
      </c>
      <c r="Y7" s="137">
        <v>7098</v>
      </c>
      <c r="Z7" s="357">
        <v>4518</v>
      </c>
      <c r="AA7" s="137">
        <v>90</v>
      </c>
      <c r="AB7" s="137">
        <v>206</v>
      </c>
      <c r="AC7" s="358">
        <v>2177</v>
      </c>
      <c r="AD7" s="710" t="s">
        <v>80</v>
      </c>
      <c r="AE7" s="137">
        <v>60</v>
      </c>
      <c r="AF7" s="137">
        <v>459</v>
      </c>
      <c r="AG7" s="357">
        <v>880</v>
      </c>
      <c r="AH7" s="137">
        <v>157</v>
      </c>
      <c r="AI7" s="137">
        <v>3755</v>
      </c>
      <c r="AJ7" s="357">
        <v>1891</v>
      </c>
      <c r="AK7" s="137">
        <v>193</v>
      </c>
      <c r="AL7" s="137">
        <v>5271</v>
      </c>
      <c r="AM7" s="357">
        <v>2539</v>
      </c>
      <c r="AN7" s="137">
        <v>1656</v>
      </c>
      <c r="AO7" s="137">
        <v>12374</v>
      </c>
      <c r="AP7" s="358">
        <v>20859</v>
      </c>
    </row>
    <row r="8" spans="1:42" s="85" customFormat="1" ht="17.25" customHeight="1">
      <c r="A8" s="710"/>
      <c r="B8" s="351">
        <v>1</v>
      </c>
      <c r="C8" s="352">
        <v>1</v>
      </c>
      <c r="D8" s="353">
        <v>1</v>
      </c>
      <c r="E8" s="94">
        <v>1.5E-3</v>
      </c>
      <c r="F8" s="94">
        <v>1.5100000000000001E-2</v>
      </c>
      <c r="G8" s="354">
        <v>7.1000000000000002E-4</v>
      </c>
      <c r="H8" s="94">
        <v>8.9999999999999998E-4</v>
      </c>
      <c r="I8" s="94">
        <v>6.0999999999999997E-4</v>
      </c>
      <c r="J8" s="354">
        <v>2.0999999999999999E-3</v>
      </c>
      <c r="K8" s="94" t="s">
        <v>501</v>
      </c>
      <c r="L8" s="94" t="s">
        <v>501</v>
      </c>
      <c r="M8" s="354" t="s">
        <v>501</v>
      </c>
      <c r="N8" s="94">
        <v>3.6580000000000001E-2</v>
      </c>
      <c r="O8" s="94">
        <v>1.038E-2</v>
      </c>
      <c r="P8" s="355">
        <v>3.0669999999999999E-2</v>
      </c>
      <c r="Q8" s="710"/>
      <c r="R8" s="94">
        <v>3.6880000000000003E-2</v>
      </c>
      <c r="S8" s="94">
        <v>1.452E-2</v>
      </c>
      <c r="T8" s="354">
        <v>2.0160000000000001E-2</v>
      </c>
      <c r="U8" s="94">
        <v>0.14993000000000001</v>
      </c>
      <c r="V8" s="94">
        <v>3.0509999999999999E-2</v>
      </c>
      <c r="W8" s="354">
        <v>0.22059999999999999</v>
      </c>
      <c r="X8" s="94">
        <v>0.12773999999999999</v>
      </c>
      <c r="Y8" s="94">
        <v>0.22608</v>
      </c>
      <c r="Z8" s="354">
        <v>9.9769999999999998E-2</v>
      </c>
      <c r="AA8" s="94">
        <v>2.699E-2</v>
      </c>
      <c r="AB8" s="94">
        <v>6.5599999999999999E-3</v>
      </c>
      <c r="AC8" s="355">
        <v>4.8079999999999998E-2</v>
      </c>
      <c r="AD8" s="710"/>
      <c r="AE8" s="94">
        <v>1.7989999999999999E-2</v>
      </c>
      <c r="AF8" s="94">
        <v>1.4619999999999999E-2</v>
      </c>
      <c r="AG8" s="354">
        <v>1.9429999999999999E-2</v>
      </c>
      <c r="AH8" s="94">
        <v>4.7079999999999997E-2</v>
      </c>
      <c r="AI8" s="94">
        <v>0.1196</v>
      </c>
      <c r="AJ8" s="354">
        <v>4.1759999999999999E-2</v>
      </c>
      <c r="AK8" s="94">
        <v>5.7869999999999998E-2</v>
      </c>
      <c r="AL8" s="94">
        <v>0.16789000000000001</v>
      </c>
      <c r="AM8" s="354">
        <v>5.6070000000000002E-2</v>
      </c>
      <c r="AN8" s="94">
        <v>0.49654999999999999</v>
      </c>
      <c r="AO8" s="94">
        <v>0.39412999999999998</v>
      </c>
      <c r="AP8" s="355">
        <v>0.46065</v>
      </c>
    </row>
    <row r="9" spans="1:42" s="84" customFormat="1" ht="17.25" customHeight="1">
      <c r="A9" s="710" t="s">
        <v>81</v>
      </c>
      <c r="B9" s="356">
        <v>1002</v>
      </c>
      <c r="C9" s="137">
        <v>73316</v>
      </c>
      <c r="D9" s="357">
        <v>10787</v>
      </c>
      <c r="E9" s="137">
        <v>0</v>
      </c>
      <c r="F9" s="137">
        <v>0</v>
      </c>
      <c r="G9" s="357">
        <v>0</v>
      </c>
      <c r="H9" s="137">
        <v>0</v>
      </c>
      <c r="I9" s="137">
        <v>0</v>
      </c>
      <c r="J9" s="357">
        <v>0</v>
      </c>
      <c r="K9" s="137">
        <v>0</v>
      </c>
      <c r="L9" s="137">
        <v>0</v>
      </c>
      <c r="M9" s="357">
        <v>0</v>
      </c>
      <c r="N9" s="137">
        <v>13</v>
      </c>
      <c r="O9" s="137">
        <v>658</v>
      </c>
      <c r="P9" s="358">
        <v>139</v>
      </c>
      <c r="Q9" s="710" t="s">
        <v>81</v>
      </c>
      <c r="R9" s="137">
        <v>10</v>
      </c>
      <c r="S9" s="137">
        <v>195</v>
      </c>
      <c r="T9" s="357">
        <v>66</v>
      </c>
      <c r="U9" s="137">
        <v>281</v>
      </c>
      <c r="V9" s="137">
        <v>18619</v>
      </c>
      <c r="W9" s="357">
        <v>3739</v>
      </c>
      <c r="X9" s="137">
        <v>38</v>
      </c>
      <c r="Y9" s="137">
        <v>1775</v>
      </c>
      <c r="Z9" s="357">
        <v>337</v>
      </c>
      <c r="AA9" s="137">
        <v>51</v>
      </c>
      <c r="AB9" s="137">
        <v>1647</v>
      </c>
      <c r="AC9" s="358">
        <v>430</v>
      </c>
      <c r="AD9" s="710" t="s">
        <v>81</v>
      </c>
      <c r="AE9" s="137">
        <v>1</v>
      </c>
      <c r="AF9" s="137">
        <v>35</v>
      </c>
      <c r="AG9" s="357">
        <v>7</v>
      </c>
      <c r="AH9" s="137">
        <v>201</v>
      </c>
      <c r="AI9" s="137">
        <v>18761</v>
      </c>
      <c r="AJ9" s="357">
        <v>1924</v>
      </c>
      <c r="AK9" s="137">
        <v>305</v>
      </c>
      <c r="AL9" s="137">
        <v>23549</v>
      </c>
      <c r="AM9" s="357">
        <v>3190</v>
      </c>
      <c r="AN9" s="137">
        <v>102</v>
      </c>
      <c r="AO9" s="137">
        <v>8077</v>
      </c>
      <c r="AP9" s="358">
        <v>955</v>
      </c>
    </row>
    <row r="10" spans="1:42" s="85" customFormat="1" ht="17.25" customHeight="1">
      <c r="A10" s="710"/>
      <c r="B10" s="351">
        <v>1</v>
      </c>
      <c r="C10" s="352">
        <v>1</v>
      </c>
      <c r="D10" s="353">
        <v>1</v>
      </c>
      <c r="E10" s="94" t="s">
        <v>501</v>
      </c>
      <c r="F10" s="94" t="s">
        <v>501</v>
      </c>
      <c r="G10" s="354" t="s">
        <v>501</v>
      </c>
      <c r="H10" s="94" t="s">
        <v>501</v>
      </c>
      <c r="I10" s="94" t="s">
        <v>501</v>
      </c>
      <c r="J10" s="354" t="s">
        <v>501</v>
      </c>
      <c r="K10" s="94" t="s">
        <v>501</v>
      </c>
      <c r="L10" s="94" t="s">
        <v>501</v>
      </c>
      <c r="M10" s="354" t="s">
        <v>501</v>
      </c>
      <c r="N10" s="94">
        <v>1.2970000000000001E-2</v>
      </c>
      <c r="O10" s="94">
        <v>8.9700000000000005E-3</v>
      </c>
      <c r="P10" s="355">
        <v>1.289E-2</v>
      </c>
      <c r="Q10" s="710"/>
      <c r="R10" s="94">
        <v>9.9799999999999993E-3</v>
      </c>
      <c r="S10" s="94">
        <v>2.66E-3</v>
      </c>
      <c r="T10" s="354">
        <v>6.1199999999999996E-3</v>
      </c>
      <c r="U10" s="94">
        <v>0.28044000000000002</v>
      </c>
      <c r="V10" s="94">
        <v>0.25396000000000002</v>
      </c>
      <c r="W10" s="354">
        <v>0.34661999999999998</v>
      </c>
      <c r="X10" s="94">
        <v>3.7920000000000002E-2</v>
      </c>
      <c r="Y10" s="94">
        <v>2.4209999999999999E-2</v>
      </c>
      <c r="Z10" s="354">
        <v>3.124E-2</v>
      </c>
      <c r="AA10" s="94">
        <v>5.0900000000000001E-2</v>
      </c>
      <c r="AB10" s="94">
        <v>2.2460000000000001E-2</v>
      </c>
      <c r="AC10" s="355">
        <v>3.986E-2</v>
      </c>
      <c r="AD10" s="710"/>
      <c r="AE10" s="94">
        <v>1E-3</v>
      </c>
      <c r="AF10" s="94">
        <v>4.8000000000000001E-4</v>
      </c>
      <c r="AG10" s="354">
        <v>6.4999999999999997E-4</v>
      </c>
      <c r="AH10" s="94">
        <v>0.2006</v>
      </c>
      <c r="AI10" s="94">
        <v>0.25589000000000001</v>
      </c>
      <c r="AJ10" s="354">
        <v>0.17835999999999999</v>
      </c>
      <c r="AK10" s="94">
        <v>0.30438999999999999</v>
      </c>
      <c r="AL10" s="94">
        <v>0.32119999999999999</v>
      </c>
      <c r="AM10" s="354">
        <v>0.29572999999999999</v>
      </c>
      <c r="AN10" s="94">
        <v>0.1018</v>
      </c>
      <c r="AO10" s="94">
        <v>0.11017</v>
      </c>
      <c r="AP10" s="355">
        <v>8.8529999999999998E-2</v>
      </c>
    </row>
    <row r="11" spans="1:42" s="84" customFormat="1" ht="17.25" customHeight="1">
      <c r="A11" s="710" t="s">
        <v>82</v>
      </c>
      <c r="B11" s="356">
        <v>304</v>
      </c>
      <c r="C11" s="137">
        <v>13898</v>
      </c>
      <c r="D11" s="357">
        <v>2946</v>
      </c>
      <c r="E11" s="137">
        <v>4</v>
      </c>
      <c r="F11" s="137">
        <v>68</v>
      </c>
      <c r="G11" s="357">
        <v>35</v>
      </c>
      <c r="H11" s="137">
        <v>0</v>
      </c>
      <c r="I11" s="137">
        <v>0</v>
      </c>
      <c r="J11" s="357">
        <v>0</v>
      </c>
      <c r="K11" s="137">
        <v>1</v>
      </c>
      <c r="L11" s="137">
        <v>44</v>
      </c>
      <c r="M11" s="357">
        <v>10</v>
      </c>
      <c r="N11" s="137">
        <v>49</v>
      </c>
      <c r="O11" s="137">
        <v>1487</v>
      </c>
      <c r="P11" s="358">
        <v>241</v>
      </c>
      <c r="Q11" s="710" t="s">
        <v>82</v>
      </c>
      <c r="R11" s="137">
        <v>1</v>
      </c>
      <c r="S11" s="137">
        <v>10</v>
      </c>
      <c r="T11" s="357">
        <v>1</v>
      </c>
      <c r="U11" s="137">
        <v>40</v>
      </c>
      <c r="V11" s="137">
        <v>1020</v>
      </c>
      <c r="W11" s="357">
        <v>401</v>
      </c>
      <c r="X11" s="137">
        <v>39</v>
      </c>
      <c r="Y11" s="137">
        <v>1015</v>
      </c>
      <c r="Z11" s="357">
        <v>304</v>
      </c>
      <c r="AA11" s="137">
        <v>14</v>
      </c>
      <c r="AB11" s="137">
        <v>193</v>
      </c>
      <c r="AC11" s="358">
        <v>141</v>
      </c>
      <c r="AD11" s="710" t="s">
        <v>82</v>
      </c>
      <c r="AE11" s="137">
        <v>6</v>
      </c>
      <c r="AF11" s="137">
        <v>224</v>
      </c>
      <c r="AG11" s="357">
        <v>65</v>
      </c>
      <c r="AH11" s="137">
        <v>5</v>
      </c>
      <c r="AI11" s="137">
        <v>202</v>
      </c>
      <c r="AJ11" s="357">
        <v>54</v>
      </c>
      <c r="AK11" s="137">
        <v>86</v>
      </c>
      <c r="AL11" s="137">
        <v>7575</v>
      </c>
      <c r="AM11" s="357">
        <v>1018</v>
      </c>
      <c r="AN11" s="137">
        <v>59</v>
      </c>
      <c r="AO11" s="137">
        <v>2060</v>
      </c>
      <c r="AP11" s="358">
        <v>676</v>
      </c>
    </row>
    <row r="12" spans="1:42" s="85" customFormat="1" ht="17.25" customHeight="1">
      <c r="A12" s="710"/>
      <c r="B12" s="351">
        <v>1</v>
      </c>
      <c r="C12" s="352">
        <v>1</v>
      </c>
      <c r="D12" s="353">
        <v>1</v>
      </c>
      <c r="E12" s="94">
        <v>1.316E-2</v>
      </c>
      <c r="F12" s="94">
        <v>4.8900000000000002E-3</v>
      </c>
      <c r="G12" s="354">
        <v>1.188E-2</v>
      </c>
      <c r="H12" s="94" t="s">
        <v>501</v>
      </c>
      <c r="I12" s="94" t="s">
        <v>501</v>
      </c>
      <c r="J12" s="354" t="s">
        <v>501</v>
      </c>
      <c r="K12" s="94">
        <v>3.29E-3</v>
      </c>
      <c r="L12" s="94">
        <v>3.1700000000000001E-3</v>
      </c>
      <c r="M12" s="354">
        <v>3.3899999999999998E-3</v>
      </c>
      <c r="N12" s="94">
        <v>0.16117999999999999</v>
      </c>
      <c r="O12" s="94">
        <v>0.10699</v>
      </c>
      <c r="P12" s="355">
        <v>8.1809999999999994E-2</v>
      </c>
      <c r="Q12" s="710"/>
      <c r="R12" s="94">
        <v>3.29E-3</v>
      </c>
      <c r="S12" s="94">
        <v>7.2000000000000005E-4</v>
      </c>
      <c r="T12" s="354">
        <v>3.4000000000000002E-4</v>
      </c>
      <c r="U12" s="94">
        <v>0.13158</v>
      </c>
      <c r="V12" s="94">
        <v>7.3389999999999997E-2</v>
      </c>
      <c r="W12" s="354">
        <v>0.13611999999999999</v>
      </c>
      <c r="X12" s="94">
        <v>0.12828999999999999</v>
      </c>
      <c r="Y12" s="94">
        <v>7.3029999999999998E-2</v>
      </c>
      <c r="Z12" s="354">
        <v>0.10319</v>
      </c>
      <c r="AA12" s="94">
        <v>4.6050000000000001E-2</v>
      </c>
      <c r="AB12" s="94">
        <v>1.389E-2</v>
      </c>
      <c r="AC12" s="355">
        <v>4.786E-2</v>
      </c>
      <c r="AD12" s="710"/>
      <c r="AE12" s="94">
        <v>1.9740000000000001E-2</v>
      </c>
      <c r="AF12" s="94">
        <v>1.6119999999999999E-2</v>
      </c>
      <c r="AG12" s="354">
        <v>2.206E-2</v>
      </c>
      <c r="AH12" s="94">
        <v>1.6449999999999999E-2</v>
      </c>
      <c r="AI12" s="94">
        <v>1.453E-2</v>
      </c>
      <c r="AJ12" s="354">
        <v>1.8329999999999999E-2</v>
      </c>
      <c r="AK12" s="94">
        <v>0.28288999999999997</v>
      </c>
      <c r="AL12" s="94">
        <v>0.54503999999999997</v>
      </c>
      <c r="AM12" s="354">
        <v>0.34555000000000002</v>
      </c>
      <c r="AN12" s="94">
        <v>0.19408</v>
      </c>
      <c r="AO12" s="94">
        <v>0.14821999999999999</v>
      </c>
      <c r="AP12" s="355">
        <v>0.22946</v>
      </c>
    </row>
    <row r="13" spans="1:42" s="84" customFormat="1" ht="17.25" customHeight="1">
      <c r="A13" s="710" t="s">
        <v>83</v>
      </c>
      <c r="B13" s="356">
        <v>182</v>
      </c>
      <c r="C13" s="137">
        <v>18432</v>
      </c>
      <c r="D13" s="357">
        <v>2126</v>
      </c>
      <c r="E13" s="137">
        <v>0</v>
      </c>
      <c r="F13" s="137">
        <v>0</v>
      </c>
      <c r="G13" s="357">
        <v>0</v>
      </c>
      <c r="H13" s="137">
        <v>0</v>
      </c>
      <c r="I13" s="137">
        <v>0</v>
      </c>
      <c r="J13" s="357">
        <v>0</v>
      </c>
      <c r="K13" s="137">
        <v>0</v>
      </c>
      <c r="L13" s="137">
        <v>0</v>
      </c>
      <c r="M13" s="357">
        <v>0</v>
      </c>
      <c r="N13" s="137">
        <v>9</v>
      </c>
      <c r="O13" s="137">
        <v>494</v>
      </c>
      <c r="P13" s="358">
        <v>28</v>
      </c>
      <c r="Q13" s="710" t="s">
        <v>83</v>
      </c>
      <c r="R13" s="137">
        <v>16</v>
      </c>
      <c r="S13" s="137">
        <v>128</v>
      </c>
      <c r="T13" s="357">
        <v>272</v>
      </c>
      <c r="U13" s="137">
        <v>18</v>
      </c>
      <c r="V13" s="137">
        <v>484</v>
      </c>
      <c r="W13" s="357">
        <v>199</v>
      </c>
      <c r="X13" s="137">
        <v>1</v>
      </c>
      <c r="Y13" s="137">
        <v>24</v>
      </c>
      <c r="Z13" s="357">
        <v>12</v>
      </c>
      <c r="AA13" s="137">
        <v>65</v>
      </c>
      <c r="AB13" s="137">
        <v>6645</v>
      </c>
      <c r="AC13" s="358">
        <v>825</v>
      </c>
      <c r="AD13" s="710" t="s">
        <v>83</v>
      </c>
      <c r="AE13" s="137">
        <v>0</v>
      </c>
      <c r="AF13" s="137">
        <v>0</v>
      </c>
      <c r="AG13" s="357">
        <v>0</v>
      </c>
      <c r="AH13" s="137">
        <v>1</v>
      </c>
      <c r="AI13" s="137">
        <v>7</v>
      </c>
      <c r="AJ13" s="357">
        <v>9</v>
      </c>
      <c r="AK13" s="137">
        <v>35</v>
      </c>
      <c r="AL13" s="137">
        <v>7790</v>
      </c>
      <c r="AM13" s="357">
        <v>512</v>
      </c>
      <c r="AN13" s="137">
        <v>37</v>
      </c>
      <c r="AO13" s="137">
        <v>2860</v>
      </c>
      <c r="AP13" s="358">
        <v>269</v>
      </c>
    </row>
    <row r="14" spans="1:42" s="85" customFormat="1" ht="17.25" customHeight="1">
      <c r="A14" s="710"/>
      <c r="B14" s="351">
        <v>1</v>
      </c>
      <c r="C14" s="352">
        <v>1</v>
      </c>
      <c r="D14" s="353">
        <v>1</v>
      </c>
      <c r="E14" s="94" t="s">
        <v>501</v>
      </c>
      <c r="F14" s="94" t="s">
        <v>501</v>
      </c>
      <c r="G14" s="354" t="s">
        <v>501</v>
      </c>
      <c r="H14" s="94" t="s">
        <v>501</v>
      </c>
      <c r="I14" s="94" t="s">
        <v>501</v>
      </c>
      <c r="J14" s="354" t="s">
        <v>501</v>
      </c>
      <c r="K14" s="94" t="s">
        <v>501</v>
      </c>
      <c r="L14" s="94" t="s">
        <v>501</v>
      </c>
      <c r="M14" s="354" t="s">
        <v>501</v>
      </c>
      <c r="N14" s="94">
        <v>4.9450000000000001E-2</v>
      </c>
      <c r="O14" s="94">
        <v>2.6800000000000001E-2</v>
      </c>
      <c r="P14" s="355">
        <v>1.3169999999999999E-2</v>
      </c>
      <c r="Q14" s="710"/>
      <c r="R14" s="94">
        <v>8.7910000000000002E-2</v>
      </c>
      <c r="S14" s="94">
        <v>6.94E-3</v>
      </c>
      <c r="T14" s="354">
        <v>0.12794</v>
      </c>
      <c r="U14" s="94">
        <v>9.8900000000000002E-2</v>
      </c>
      <c r="V14" s="94">
        <v>2.6259999999999999E-2</v>
      </c>
      <c r="W14" s="354">
        <v>9.3600000000000003E-2</v>
      </c>
      <c r="X14" s="94">
        <v>5.4900000000000001E-3</v>
      </c>
      <c r="Y14" s="94">
        <v>1.2999999999999999E-3</v>
      </c>
      <c r="Z14" s="354">
        <v>5.64E-3</v>
      </c>
      <c r="AA14" s="94">
        <v>0.35714000000000001</v>
      </c>
      <c r="AB14" s="94">
        <v>0.36051</v>
      </c>
      <c r="AC14" s="355">
        <v>0.38805000000000001</v>
      </c>
      <c r="AD14" s="710"/>
      <c r="AE14" s="94" t="s">
        <v>501</v>
      </c>
      <c r="AF14" s="94" t="s">
        <v>501</v>
      </c>
      <c r="AG14" s="354" t="s">
        <v>501</v>
      </c>
      <c r="AH14" s="94">
        <v>5.4900000000000001E-3</v>
      </c>
      <c r="AI14" s="94">
        <v>3.8000000000000002E-4</v>
      </c>
      <c r="AJ14" s="354">
        <v>4.2300000000000003E-3</v>
      </c>
      <c r="AK14" s="94">
        <v>0.19231000000000001</v>
      </c>
      <c r="AL14" s="94">
        <v>0.42263000000000001</v>
      </c>
      <c r="AM14" s="354">
        <v>0.24082999999999999</v>
      </c>
      <c r="AN14" s="94">
        <v>0.20330000000000001</v>
      </c>
      <c r="AO14" s="94">
        <v>0.15515999999999999</v>
      </c>
      <c r="AP14" s="355">
        <v>0.12653</v>
      </c>
    </row>
    <row r="15" spans="1:42" s="84" customFormat="1" ht="17.25" customHeight="1">
      <c r="A15" s="710" t="s">
        <v>84</v>
      </c>
      <c r="B15" s="356">
        <v>31</v>
      </c>
      <c r="C15" s="137">
        <v>509</v>
      </c>
      <c r="D15" s="357">
        <v>253</v>
      </c>
      <c r="E15" s="137">
        <v>0</v>
      </c>
      <c r="F15" s="137">
        <v>0</v>
      </c>
      <c r="G15" s="357">
        <v>0</v>
      </c>
      <c r="H15" s="137">
        <v>0</v>
      </c>
      <c r="I15" s="137">
        <v>0</v>
      </c>
      <c r="J15" s="357">
        <v>0</v>
      </c>
      <c r="K15" s="137">
        <v>0</v>
      </c>
      <c r="L15" s="137">
        <v>0</v>
      </c>
      <c r="M15" s="357">
        <v>0</v>
      </c>
      <c r="N15" s="137">
        <v>0</v>
      </c>
      <c r="O15" s="137">
        <v>0</v>
      </c>
      <c r="P15" s="358">
        <v>0</v>
      </c>
      <c r="Q15" s="710" t="s">
        <v>84</v>
      </c>
      <c r="R15" s="137">
        <v>0</v>
      </c>
      <c r="S15" s="137">
        <v>0</v>
      </c>
      <c r="T15" s="357">
        <v>0</v>
      </c>
      <c r="U15" s="137">
        <v>3</v>
      </c>
      <c r="V15" s="137">
        <v>6</v>
      </c>
      <c r="W15" s="357">
        <v>19</v>
      </c>
      <c r="X15" s="137">
        <v>1</v>
      </c>
      <c r="Y15" s="137">
        <v>3</v>
      </c>
      <c r="Z15" s="357">
        <v>8</v>
      </c>
      <c r="AA15" s="137">
        <v>22</v>
      </c>
      <c r="AB15" s="137">
        <v>320</v>
      </c>
      <c r="AC15" s="358">
        <v>155</v>
      </c>
      <c r="AD15" s="710" t="s">
        <v>84</v>
      </c>
      <c r="AE15" s="137">
        <v>4</v>
      </c>
      <c r="AF15" s="137">
        <v>160</v>
      </c>
      <c r="AG15" s="357">
        <v>62</v>
      </c>
      <c r="AH15" s="137">
        <v>0</v>
      </c>
      <c r="AI15" s="137">
        <v>0</v>
      </c>
      <c r="AJ15" s="357">
        <v>0</v>
      </c>
      <c r="AK15" s="137">
        <v>0</v>
      </c>
      <c r="AL15" s="137">
        <v>0</v>
      </c>
      <c r="AM15" s="357">
        <v>0</v>
      </c>
      <c r="AN15" s="137">
        <v>1</v>
      </c>
      <c r="AO15" s="137">
        <v>20</v>
      </c>
      <c r="AP15" s="358">
        <v>9</v>
      </c>
    </row>
    <row r="16" spans="1:42" s="85" customFormat="1" ht="17.25" customHeight="1">
      <c r="A16" s="710"/>
      <c r="B16" s="351">
        <v>1</v>
      </c>
      <c r="C16" s="352">
        <v>1</v>
      </c>
      <c r="D16" s="353">
        <v>1</v>
      </c>
      <c r="E16" s="94" t="s">
        <v>501</v>
      </c>
      <c r="F16" s="94" t="s">
        <v>501</v>
      </c>
      <c r="G16" s="354" t="s">
        <v>501</v>
      </c>
      <c r="H16" s="94" t="s">
        <v>501</v>
      </c>
      <c r="I16" s="94" t="s">
        <v>501</v>
      </c>
      <c r="J16" s="354" t="s">
        <v>501</v>
      </c>
      <c r="K16" s="94" t="s">
        <v>501</v>
      </c>
      <c r="L16" s="94" t="s">
        <v>501</v>
      </c>
      <c r="M16" s="354" t="s">
        <v>501</v>
      </c>
      <c r="N16" s="94" t="s">
        <v>501</v>
      </c>
      <c r="O16" s="94" t="s">
        <v>501</v>
      </c>
      <c r="P16" s="355" t="s">
        <v>501</v>
      </c>
      <c r="Q16" s="710"/>
      <c r="R16" s="94" t="s">
        <v>501</v>
      </c>
      <c r="S16" s="94" t="s">
        <v>501</v>
      </c>
      <c r="T16" s="354" t="s">
        <v>501</v>
      </c>
      <c r="U16" s="94">
        <v>9.6769999999999995E-2</v>
      </c>
      <c r="V16" s="94">
        <v>1.179E-2</v>
      </c>
      <c r="W16" s="354">
        <v>7.51E-2</v>
      </c>
      <c r="X16" s="94">
        <v>3.2259999999999997E-2</v>
      </c>
      <c r="Y16" s="94">
        <v>5.8900000000000003E-3</v>
      </c>
      <c r="Z16" s="354">
        <v>3.1620000000000002E-2</v>
      </c>
      <c r="AA16" s="94">
        <v>0.70967999999999998</v>
      </c>
      <c r="AB16" s="94">
        <v>0.62868000000000002</v>
      </c>
      <c r="AC16" s="355">
        <v>0.61265000000000003</v>
      </c>
      <c r="AD16" s="710"/>
      <c r="AE16" s="94">
        <v>0.12903000000000001</v>
      </c>
      <c r="AF16" s="94">
        <v>0.31434000000000001</v>
      </c>
      <c r="AG16" s="354">
        <v>0.24506</v>
      </c>
      <c r="AH16" s="94" t="s">
        <v>501</v>
      </c>
      <c r="AI16" s="94" t="s">
        <v>501</v>
      </c>
      <c r="AJ16" s="354" t="s">
        <v>501</v>
      </c>
      <c r="AK16" s="94" t="s">
        <v>501</v>
      </c>
      <c r="AL16" s="94" t="s">
        <v>501</v>
      </c>
      <c r="AM16" s="354" t="s">
        <v>501</v>
      </c>
      <c r="AN16" s="94">
        <v>3.2259999999999997E-2</v>
      </c>
      <c r="AO16" s="94">
        <v>3.9289999999999999E-2</v>
      </c>
      <c r="AP16" s="355">
        <v>3.5569999999999997E-2</v>
      </c>
    </row>
    <row r="17" spans="1:42" s="84" customFormat="1" ht="17.25" customHeight="1">
      <c r="A17" s="710" t="s">
        <v>85</v>
      </c>
      <c r="B17" s="356">
        <v>1336</v>
      </c>
      <c r="C17" s="137">
        <v>68481</v>
      </c>
      <c r="D17" s="357">
        <v>15095</v>
      </c>
      <c r="E17" s="137">
        <v>11</v>
      </c>
      <c r="F17" s="137">
        <v>1383</v>
      </c>
      <c r="G17" s="357">
        <v>101</v>
      </c>
      <c r="H17" s="137">
        <v>3</v>
      </c>
      <c r="I17" s="137">
        <v>43</v>
      </c>
      <c r="J17" s="357">
        <v>32</v>
      </c>
      <c r="K17" s="137">
        <v>1</v>
      </c>
      <c r="L17" s="137">
        <v>15</v>
      </c>
      <c r="M17" s="357">
        <v>12</v>
      </c>
      <c r="N17" s="137">
        <v>179</v>
      </c>
      <c r="O17" s="137">
        <v>10546</v>
      </c>
      <c r="P17" s="358">
        <v>1787</v>
      </c>
      <c r="Q17" s="710" t="s">
        <v>85</v>
      </c>
      <c r="R17" s="137">
        <v>11</v>
      </c>
      <c r="S17" s="137">
        <v>59</v>
      </c>
      <c r="T17" s="357">
        <v>76</v>
      </c>
      <c r="U17" s="137">
        <v>128</v>
      </c>
      <c r="V17" s="137">
        <v>2006</v>
      </c>
      <c r="W17" s="357">
        <v>1290</v>
      </c>
      <c r="X17" s="137">
        <v>121</v>
      </c>
      <c r="Y17" s="137">
        <v>1918</v>
      </c>
      <c r="Z17" s="357">
        <v>851</v>
      </c>
      <c r="AA17" s="137">
        <v>52</v>
      </c>
      <c r="AB17" s="137">
        <v>808</v>
      </c>
      <c r="AC17" s="358">
        <v>624</v>
      </c>
      <c r="AD17" s="710" t="s">
        <v>85</v>
      </c>
      <c r="AE17" s="137">
        <v>10</v>
      </c>
      <c r="AF17" s="137">
        <v>65</v>
      </c>
      <c r="AG17" s="357">
        <v>101</v>
      </c>
      <c r="AH17" s="137">
        <v>74</v>
      </c>
      <c r="AI17" s="137">
        <v>3965</v>
      </c>
      <c r="AJ17" s="357">
        <v>1993</v>
      </c>
      <c r="AK17" s="137">
        <v>585</v>
      </c>
      <c r="AL17" s="137">
        <v>36703</v>
      </c>
      <c r="AM17" s="357">
        <v>6508</v>
      </c>
      <c r="AN17" s="137">
        <v>161</v>
      </c>
      <c r="AO17" s="137">
        <v>10970</v>
      </c>
      <c r="AP17" s="358">
        <v>1720</v>
      </c>
    </row>
    <row r="18" spans="1:42" s="85" customFormat="1" ht="17.25" customHeight="1">
      <c r="A18" s="710"/>
      <c r="B18" s="351">
        <v>1</v>
      </c>
      <c r="C18" s="352">
        <v>1</v>
      </c>
      <c r="D18" s="353">
        <v>1</v>
      </c>
      <c r="E18" s="94">
        <v>8.2299999999999995E-3</v>
      </c>
      <c r="F18" s="94">
        <v>2.0199999999999999E-2</v>
      </c>
      <c r="G18" s="354">
        <v>6.6899999999999998E-3</v>
      </c>
      <c r="H18" s="94">
        <v>2.2499999999999998E-3</v>
      </c>
      <c r="I18" s="94">
        <v>6.3000000000000003E-4</v>
      </c>
      <c r="J18" s="354">
        <v>2.1199999999999999E-3</v>
      </c>
      <c r="K18" s="94">
        <v>7.5000000000000002E-4</v>
      </c>
      <c r="L18" s="94">
        <v>2.2000000000000001E-4</v>
      </c>
      <c r="M18" s="354">
        <v>7.9000000000000001E-4</v>
      </c>
      <c r="N18" s="94">
        <v>0.13397999999999999</v>
      </c>
      <c r="O18" s="94">
        <v>0.154</v>
      </c>
      <c r="P18" s="355">
        <v>0.11838</v>
      </c>
      <c r="Q18" s="710"/>
      <c r="R18" s="94">
        <v>8.2299999999999995E-3</v>
      </c>
      <c r="S18" s="94">
        <v>8.5999999999999998E-4</v>
      </c>
      <c r="T18" s="354">
        <v>5.0299999999999997E-3</v>
      </c>
      <c r="U18" s="94">
        <v>9.5810000000000006E-2</v>
      </c>
      <c r="V18" s="94">
        <v>2.929E-2</v>
      </c>
      <c r="W18" s="354">
        <v>8.5459999999999994E-2</v>
      </c>
      <c r="X18" s="94">
        <v>9.0569999999999998E-2</v>
      </c>
      <c r="Y18" s="94">
        <v>2.801E-2</v>
      </c>
      <c r="Z18" s="354">
        <v>5.638E-2</v>
      </c>
      <c r="AA18" s="94">
        <v>3.8920000000000003E-2</v>
      </c>
      <c r="AB18" s="94">
        <v>1.18E-2</v>
      </c>
      <c r="AC18" s="355">
        <v>4.1340000000000002E-2</v>
      </c>
      <c r="AD18" s="710"/>
      <c r="AE18" s="94">
        <v>7.4900000000000001E-3</v>
      </c>
      <c r="AF18" s="94">
        <v>9.5E-4</v>
      </c>
      <c r="AG18" s="354">
        <v>6.6899999999999998E-3</v>
      </c>
      <c r="AH18" s="94">
        <v>5.5390000000000002E-2</v>
      </c>
      <c r="AI18" s="94">
        <v>5.79E-2</v>
      </c>
      <c r="AJ18" s="354">
        <v>0.13203000000000001</v>
      </c>
      <c r="AK18" s="94">
        <v>0.43786999999999998</v>
      </c>
      <c r="AL18" s="94">
        <v>0.53595999999999999</v>
      </c>
      <c r="AM18" s="354">
        <v>0.43114000000000002</v>
      </c>
      <c r="AN18" s="94">
        <v>0.12051000000000001</v>
      </c>
      <c r="AO18" s="94">
        <v>0.16019</v>
      </c>
      <c r="AP18" s="355">
        <v>0.11395</v>
      </c>
    </row>
    <row r="19" spans="1:42" s="84" customFormat="1" ht="17.25" customHeight="1">
      <c r="A19" s="710" t="s">
        <v>86</v>
      </c>
      <c r="B19" s="356">
        <v>90</v>
      </c>
      <c r="C19" s="137">
        <v>6702</v>
      </c>
      <c r="D19" s="357">
        <v>1152</v>
      </c>
      <c r="E19" s="137">
        <v>0</v>
      </c>
      <c r="F19" s="137">
        <v>0</v>
      </c>
      <c r="G19" s="357">
        <v>0</v>
      </c>
      <c r="H19" s="137">
        <v>0</v>
      </c>
      <c r="I19" s="137">
        <v>0</v>
      </c>
      <c r="J19" s="357">
        <v>0</v>
      </c>
      <c r="K19" s="137">
        <v>0</v>
      </c>
      <c r="L19" s="137">
        <v>0</v>
      </c>
      <c r="M19" s="357">
        <v>0</v>
      </c>
      <c r="N19" s="137">
        <v>7</v>
      </c>
      <c r="O19" s="137">
        <v>371</v>
      </c>
      <c r="P19" s="358">
        <v>10</v>
      </c>
      <c r="Q19" s="710" t="s">
        <v>86</v>
      </c>
      <c r="R19" s="137">
        <v>0</v>
      </c>
      <c r="S19" s="137">
        <v>0</v>
      </c>
      <c r="T19" s="357">
        <v>0</v>
      </c>
      <c r="U19" s="137">
        <v>6</v>
      </c>
      <c r="V19" s="137">
        <v>170</v>
      </c>
      <c r="W19" s="357">
        <v>80</v>
      </c>
      <c r="X19" s="137">
        <v>9</v>
      </c>
      <c r="Y19" s="137">
        <v>220</v>
      </c>
      <c r="Z19" s="357">
        <v>57</v>
      </c>
      <c r="AA19" s="137">
        <v>8</v>
      </c>
      <c r="AB19" s="137">
        <v>171</v>
      </c>
      <c r="AC19" s="358">
        <v>142</v>
      </c>
      <c r="AD19" s="710" t="s">
        <v>86</v>
      </c>
      <c r="AE19" s="137">
        <v>0</v>
      </c>
      <c r="AF19" s="137">
        <v>0</v>
      </c>
      <c r="AG19" s="357">
        <v>0</v>
      </c>
      <c r="AH19" s="137">
        <v>0</v>
      </c>
      <c r="AI19" s="137">
        <v>0</v>
      </c>
      <c r="AJ19" s="357">
        <v>0</v>
      </c>
      <c r="AK19" s="137">
        <v>36</v>
      </c>
      <c r="AL19" s="137">
        <v>4844</v>
      </c>
      <c r="AM19" s="357">
        <v>438</v>
      </c>
      <c r="AN19" s="137">
        <v>24</v>
      </c>
      <c r="AO19" s="137">
        <v>926</v>
      </c>
      <c r="AP19" s="358">
        <v>425</v>
      </c>
    </row>
    <row r="20" spans="1:42" s="85" customFormat="1" ht="17.25" customHeight="1">
      <c r="A20" s="710"/>
      <c r="B20" s="351">
        <v>1</v>
      </c>
      <c r="C20" s="352">
        <v>1</v>
      </c>
      <c r="D20" s="353">
        <v>1</v>
      </c>
      <c r="E20" s="94" t="s">
        <v>501</v>
      </c>
      <c r="F20" s="94" t="s">
        <v>501</v>
      </c>
      <c r="G20" s="354" t="s">
        <v>501</v>
      </c>
      <c r="H20" s="94" t="s">
        <v>501</v>
      </c>
      <c r="I20" s="94" t="s">
        <v>501</v>
      </c>
      <c r="J20" s="354" t="s">
        <v>501</v>
      </c>
      <c r="K20" s="94" t="s">
        <v>501</v>
      </c>
      <c r="L20" s="94" t="s">
        <v>501</v>
      </c>
      <c r="M20" s="354" t="s">
        <v>501</v>
      </c>
      <c r="N20" s="94">
        <v>7.7780000000000002E-2</v>
      </c>
      <c r="O20" s="94">
        <v>5.5359999999999999E-2</v>
      </c>
      <c r="P20" s="355">
        <v>8.6800000000000002E-3</v>
      </c>
      <c r="Q20" s="710"/>
      <c r="R20" s="94" t="s">
        <v>501</v>
      </c>
      <c r="S20" s="94" t="s">
        <v>501</v>
      </c>
      <c r="T20" s="354" t="s">
        <v>501</v>
      </c>
      <c r="U20" s="94">
        <v>6.6669999999999993E-2</v>
      </c>
      <c r="V20" s="94">
        <v>2.537E-2</v>
      </c>
      <c r="W20" s="354">
        <v>6.9440000000000002E-2</v>
      </c>
      <c r="X20" s="94">
        <v>0.1</v>
      </c>
      <c r="Y20" s="94">
        <v>3.2829999999999998E-2</v>
      </c>
      <c r="Z20" s="354">
        <v>4.9480000000000003E-2</v>
      </c>
      <c r="AA20" s="94">
        <v>8.8889999999999997E-2</v>
      </c>
      <c r="AB20" s="94">
        <v>2.5510000000000001E-2</v>
      </c>
      <c r="AC20" s="355">
        <v>0.12325999999999999</v>
      </c>
      <c r="AD20" s="710"/>
      <c r="AE20" s="94" t="s">
        <v>501</v>
      </c>
      <c r="AF20" s="94" t="s">
        <v>501</v>
      </c>
      <c r="AG20" s="354" t="s">
        <v>501</v>
      </c>
      <c r="AH20" s="94" t="s">
        <v>501</v>
      </c>
      <c r="AI20" s="94" t="s">
        <v>501</v>
      </c>
      <c r="AJ20" s="354" t="s">
        <v>501</v>
      </c>
      <c r="AK20" s="94">
        <v>0.4</v>
      </c>
      <c r="AL20" s="94">
        <v>0.72277000000000002</v>
      </c>
      <c r="AM20" s="354">
        <v>0.38020999999999999</v>
      </c>
      <c r="AN20" s="94">
        <v>0.26667000000000002</v>
      </c>
      <c r="AO20" s="94">
        <v>0.13816999999999999</v>
      </c>
      <c r="AP20" s="355">
        <v>0.36892000000000003</v>
      </c>
    </row>
    <row r="21" spans="1:42" s="84" customFormat="1" ht="17.25" customHeight="1">
      <c r="A21" s="710" t="s">
        <v>87</v>
      </c>
      <c r="B21" s="356">
        <v>2966</v>
      </c>
      <c r="C21" s="137">
        <v>226083</v>
      </c>
      <c r="D21" s="357">
        <v>32025</v>
      </c>
      <c r="E21" s="137">
        <v>65</v>
      </c>
      <c r="F21" s="137">
        <v>24291</v>
      </c>
      <c r="G21" s="357">
        <v>741</v>
      </c>
      <c r="H21" s="137">
        <v>4</v>
      </c>
      <c r="I21" s="137">
        <v>52</v>
      </c>
      <c r="J21" s="357">
        <v>35</v>
      </c>
      <c r="K21" s="137">
        <v>3</v>
      </c>
      <c r="L21" s="137">
        <v>36</v>
      </c>
      <c r="M21" s="357">
        <v>14</v>
      </c>
      <c r="N21" s="137">
        <v>154</v>
      </c>
      <c r="O21" s="137">
        <v>15835</v>
      </c>
      <c r="P21" s="358">
        <v>1546</v>
      </c>
      <c r="Q21" s="710" t="s">
        <v>87</v>
      </c>
      <c r="R21" s="137">
        <v>32</v>
      </c>
      <c r="S21" s="137">
        <v>1570</v>
      </c>
      <c r="T21" s="357">
        <v>259</v>
      </c>
      <c r="U21" s="137">
        <v>303</v>
      </c>
      <c r="V21" s="137">
        <v>5485</v>
      </c>
      <c r="W21" s="357">
        <v>3699</v>
      </c>
      <c r="X21" s="137">
        <v>111</v>
      </c>
      <c r="Y21" s="137">
        <v>10058</v>
      </c>
      <c r="Z21" s="357">
        <v>1118</v>
      </c>
      <c r="AA21" s="137">
        <v>323</v>
      </c>
      <c r="AB21" s="137">
        <v>5708</v>
      </c>
      <c r="AC21" s="358">
        <v>2941</v>
      </c>
      <c r="AD21" s="710" t="s">
        <v>87</v>
      </c>
      <c r="AE21" s="137">
        <v>194</v>
      </c>
      <c r="AF21" s="137">
        <v>11701</v>
      </c>
      <c r="AG21" s="357">
        <v>2025</v>
      </c>
      <c r="AH21" s="137">
        <v>300</v>
      </c>
      <c r="AI21" s="137">
        <v>14651</v>
      </c>
      <c r="AJ21" s="357">
        <v>3008</v>
      </c>
      <c r="AK21" s="137">
        <v>888</v>
      </c>
      <c r="AL21" s="137">
        <v>95500</v>
      </c>
      <c r="AM21" s="357">
        <v>10512</v>
      </c>
      <c r="AN21" s="137">
        <v>589</v>
      </c>
      <c r="AO21" s="137">
        <v>41196</v>
      </c>
      <c r="AP21" s="358">
        <v>6127</v>
      </c>
    </row>
    <row r="22" spans="1:42" s="85" customFormat="1" ht="17.25" customHeight="1">
      <c r="A22" s="710"/>
      <c r="B22" s="351">
        <v>1</v>
      </c>
      <c r="C22" s="352">
        <v>1</v>
      </c>
      <c r="D22" s="353">
        <v>1</v>
      </c>
      <c r="E22" s="94">
        <v>2.1919999999999999E-2</v>
      </c>
      <c r="F22" s="94">
        <v>0.10743999999999999</v>
      </c>
      <c r="G22" s="354">
        <v>2.3140000000000001E-2</v>
      </c>
      <c r="H22" s="94">
        <v>1.3500000000000001E-3</v>
      </c>
      <c r="I22" s="94">
        <v>2.3000000000000001E-4</v>
      </c>
      <c r="J22" s="354">
        <v>1.09E-3</v>
      </c>
      <c r="K22" s="94">
        <v>1.01E-3</v>
      </c>
      <c r="L22" s="94">
        <v>1.6000000000000001E-4</v>
      </c>
      <c r="M22" s="354">
        <v>4.4000000000000002E-4</v>
      </c>
      <c r="N22" s="94">
        <v>5.1920000000000001E-2</v>
      </c>
      <c r="O22" s="94">
        <v>7.0040000000000005E-2</v>
      </c>
      <c r="P22" s="355">
        <v>4.827E-2</v>
      </c>
      <c r="Q22" s="710"/>
      <c r="R22" s="94">
        <v>1.0789999999999999E-2</v>
      </c>
      <c r="S22" s="94">
        <v>6.94E-3</v>
      </c>
      <c r="T22" s="354">
        <v>8.09E-3</v>
      </c>
      <c r="U22" s="94">
        <v>0.10216</v>
      </c>
      <c r="V22" s="94">
        <v>2.426E-2</v>
      </c>
      <c r="W22" s="354">
        <v>0.11550000000000001</v>
      </c>
      <c r="X22" s="94">
        <v>3.7420000000000002E-2</v>
      </c>
      <c r="Y22" s="94">
        <v>4.4490000000000002E-2</v>
      </c>
      <c r="Z22" s="354">
        <v>3.4909999999999997E-2</v>
      </c>
      <c r="AA22" s="94">
        <v>0.1089</v>
      </c>
      <c r="AB22" s="94">
        <v>2.5250000000000002E-2</v>
      </c>
      <c r="AC22" s="355">
        <v>9.1829999999999995E-2</v>
      </c>
      <c r="AD22" s="710"/>
      <c r="AE22" s="94">
        <v>6.5409999999999996E-2</v>
      </c>
      <c r="AF22" s="94">
        <v>5.176E-2</v>
      </c>
      <c r="AG22" s="354">
        <v>6.3229999999999995E-2</v>
      </c>
      <c r="AH22" s="94">
        <v>0.10115</v>
      </c>
      <c r="AI22" s="94">
        <v>6.4799999999999996E-2</v>
      </c>
      <c r="AJ22" s="354">
        <v>9.393E-2</v>
      </c>
      <c r="AK22" s="94">
        <v>0.29938999999999999</v>
      </c>
      <c r="AL22" s="94">
        <v>0.42241000000000001</v>
      </c>
      <c r="AM22" s="354">
        <v>0.32823999999999998</v>
      </c>
      <c r="AN22" s="94">
        <v>0.19858000000000001</v>
      </c>
      <c r="AO22" s="94">
        <v>0.18221999999999999</v>
      </c>
      <c r="AP22" s="355">
        <v>0.19131999999999999</v>
      </c>
    </row>
    <row r="23" spans="1:42" s="84" customFormat="1" ht="17.25" customHeight="1">
      <c r="A23" s="710" t="s">
        <v>88</v>
      </c>
      <c r="B23" s="356">
        <v>4698</v>
      </c>
      <c r="C23" s="137">
        <v>265842</v>
      </c>
      <c r="D23" s="357">
        <v>60371</v>
      </c>
      <c r="E23" s="137">
        <v>29</v>
      </c>
      <c r="F23" s="137">
        <v>4893</v>
      </c>
      <c r="G23" s="357">
        <v>322</v>
      </c>
      <c r="H23" s="137">
        <v>3</v>
      </c>
      <c r="I23" s="137">
        <v>43</v>
      </c>
      <c r="J23" s="357">
        <v>12</v>
      </c>
      <c r="K23" s="137">
        <v>0</v>
      </c>
      <c r="L23" s="137">
        <v>0</v>
      </c>
      <c r="M23" s="357">
        <v>0</v>
      </c>
      <c r="N23" s="137">
        <v>164</v>
      </c>
      <c r="O23" s="137">
        <v>5176</v>
      </c>
      <c r="P23" s="358">
        <v>1447</v>
      </c>
      <c r="Q23" s="710" t="s">
        <v>88</v>
      </c>
      <c r="R23" s="137">
        <v>114</v>
      </c>
      <c r="S23" s="137">
        <v>5191</v>
      </c>
      <c r="T23" s="357">
        <v>1078</v>
      </c>
      <c r="U23" s="137">
        <v>659</v>
      </c>
      <c r="V23" s="137">
        <v>11860</v>
      </c>
      <c r="W23" s="357">
        <v>10743</v>
      </c>
      <c r="X23" s="137">
        <v>266</v>
      </c>
      <c r="Y23" s="137">
        <v>3844</v>
      </c>
      <c r="Z23" s="357">
        <v>2576</v>
      </c>
      <c r="AA23" s="137">
        <v>222</v>
      </c>
      <c r="AB23" s="137">
        <v>3684</v>
      </c>
      <c r="AC23" s="358">
        <v>3565</v>
      </c>
      <c r="AD23" s="710" t="s">
        <v>88</v>
      </c>
      <c r="AE23" s="137">
        <v>32</v>
      </c>
      <c r="AF23" s="137">
        <v>484</v>
      </c>
      <c r="AG23" s="357">
        <v>280</v>
      </c>
      <c r="AH23" s="137">
        <v>300</v>
      </c>
      <c r="AI23" s="137">
        <v>8484</v>
      </c>
      <c r="AJ23" s="357">
        <v>3696</v>
      </c>
      <c r="AK23" s="137">
        <v>2385</v>
      </c>
      <c r="AL23" s="137">
        <v>206630</v>
      </c>
      <c r="AM23" s="357">
        <v>30408</v>
      </c>
      <c r="AN23" s="137">
        <v>524</v>
      </c>
      <c r="AO23" s="137">
        <v>15553</v>
      </c>
      <c r="AP23" s="358">
        <v>6244</v>
      </c>
    </row>
    <row r="24" spans="1:42" s="85" customFormat="1" ht="17.25" customHeight="1">
      <c r="A24" s="710"/>
      <c r="B24" s="351">
        <v>1</v>
      </c>
      <c r="C24" s="352">
        <v>1</v>
      </c>
      <c r="D24" s="353">
        <v>1</v>
      </c>
      <c r="E24" s="94">
        <v>6.1700000000000001E-3</v>
      </c>
      <c r="F24" s="94">
        <v>1.8409999999999999E-2</v>
      </c>
      <c r="G24" s="354">
        <v>5.3299999999999997E-3</v>
      </c>
      <c r="H24" s="94">
        <v>6.4000000000000005E-4</v>
      </c>
      <c r="I24" s="94">
        <v>1.6000000000000001E-4</v>
      </c>
      <c r="J24" s="354">
        <v>2.0000000000000001E-4</v>
      </c>
      <c r="K24" s="94" t="s">
        <v>501</v>
      </c>
      <c r="L24" s="94" t="s">
        <v>501</v>
      </c>
      <c r="M24" s="354" t="s">
        <v>501</v>
      </c>
      <c r="N24" s="94">
        <v>3.4909999999999997E-2</v>
      </c>
      <c r="O24" s="94">
        <v>1.9470000000000001E-2</v>
      </c>
      <c r="P24" s="355">
        <v>2.3970000000000002E-2</v>
      </c>
      <c r="Q24" s="710"/>
      <c r="R24" s="94">
        <v>2.427E-2</v>
      </c>
      <c r="S24" s="94">
        <v>1.9529999999999999E-2</v>
      </c>
      <c r="T24" s="354">
        <v>1.7860000000000001E-2</v>
      </c>
      <c r="U24" s="94">
        <v>0.14027000000000001</v>
      </c>
      <c r="V24" s="94">
        <v>4.4609999999999997E-2</v>
      </c>
      <c r="W24" s="354">
        <v>0.17795</v>
      </c>
      <c r="X24" s="94">
        <v>5.6619999999999997E-2</v>
      </c>
      <c r="Y24" s="94">
        <v>1.4460000000000001E-2</v>
      </c>
      <c r="Z24" s="354">
        <v>4.267E-2</v>
      </c>
      <c r="AA24" s="94">
        <v>4.725E-2</v>
      </c>
      <c r="AB24" s="94">
        <v>1.3860000000000001E-2</v>
      </c>
      <c r="AC24" s="355">
        <v>5.9049999999999998E-2</v>
      </c>
      <c r="AD24" s="710"/>
      <c r="AE24" s="94">
        <v>6.8100000000000001E-3</v>
      </c>
      <c r="AF24" s="94">
        <v>1.82E-3</v>
      </c>
      <c r="AG24" s="354">
        <v>4.64E-3</v>
      </c>
      <c r="AH24" s="94">
        <v>6.386E-2</v>
      </c>
      <c r="AI24" s="94">
        <v>3.1910000000000001E-2</v>
      </c>
      <c r="AJ24" s="354">
        <v>6.1219999999999997E-2</v>
      </c>
      <c r="AK24" s="94">
        <v>0.50766</v>
      </c>
      <c r="AL24" s="94">
        <v>0.77727000000000002</v>
      </c>
      <c r="AM24" s="354">
        <v>0.50368999999999997</v>
      </c>
      <c r="AN24" s="94">
        <v>0.11154</v>
      </c>
      <c r="AO24" s="94">
        <v>5.8500000000000003E-2</v>
      </c>
      <c r="AP24" s="355">
        <v>0.10342999999999999</v>
      </c>
    </row>
    <row r="25" spans="1:42" s="84" customFormat="1" ht="17.25" customHeight="1">
      <c r="A25" s="710" t="s">
        <v>89</v>
      </c>
      <c r="B25" s="356">
        <v>1306</v>
      </c>
      <c r="C25" s="137">
        <v>74215</v>
      </c>
      <c r="D25" s="357">
        <v>14177</v>
      </c>
      <c r="E25" s="137">
        <v>0</v>
      </c>
      <c r="F25" s="137">
        <v>0</v>
      </c>
      <c r="G25" s="357">
        <v>0</v>
      </c>
      <c r="H25" s="137">
        <v>0</v>
      </c>
      <c r="I25" s="137">
        <v>0</v>
      </c>
      <c r="J25" s="357">
        <v>0</v>
      </c>
      <c r="K25" s="137">
        <v>7</v>
      </c>
      <c r="L25" s="137">
        <v>328</v>
      </c>
      <c r="M25" s="357">
        <v>11</v>
      </c>
      <c r="N25" s="137">
        <v>29</v>
      </c>
      <c r="O25" s="137">
        <v>1176</v>
      </c>
      <c r="P25" s="358">
        <v>264</v>
      </c>
      <c r="Q25" s="710" t="s">
        <v>89</v>
      </c>
      <c r="R25" s="137">
        <v>34</v>
      </c>
      <c r="S25" s="137">
        <v>1512</v>
      </c>
      <c r="T25" s="357">
        <v>305</v>
      </c>
      <c r="U25" s="137">
        <v>102</v>
      </c>
      <c r="V25" s="137">
        <v>2449</v>
      </c>
      <c r="W25" s="357">
        <v>1302</v>
      </c>
      <c r="X25" s="137">
        <v>99</v>
      </c>
      <c r="Y25" s="137">
        <v>2068</v>
      </c>
      <c r="Z25" s="357">
        <v>1062</v>
      </c>
      <c r="AA25" s="137">
        <v>76</v>
      </c>
      <c r="AB25" s="137">
        <v>4558</v>
      </c>
      <c r="AC25" s="358">
        <v>950</v>
      </c>
      <c r="AD25" s="710" t="s">
        <v>89</v>
      </c>
      <c r="AE25" s="137">
        <v>13</v>
      </c>
      <c r="AF25" s="137">
        <v>440</v>
      </c>
      <c r="AG25" s="357">
        <v>110</v>
      </c>
      <c r="AH25" s="137">
        <v>378</v>
      </c>
      <c r="AI25" s="137">
        <v>18706</v>
      </c>
      <c r="AJ25" s="357">
        <v>3952</v>
      </c>
      <c r="AK25" s="137">
        <v>491</v>
      </c>
      <c r="AL25" s="137">
        <v>41240</v>
      </c>
      <c r="AM25" s="357">
        <v>5249</v>
      </c>
      <c r="AN25" s="137">
        <v>77</v>
      </c>
      <c r="AO25" s="137">
        <v>1738</v>
      </c>
      <c r="AP25" s="358">
        <v>972</v>
      </c>
    </row>
    <row r="26" spans="1:42" s="85" customFormat="1" ht="17.25" customHeight="1">
      <c r="A26" s="710"/>
      <c r="B26" s="351">
        <v>1</v>
      </c>
      <c r="C26" s="352">
        <v>1</v>
      </c>
      <c r="D26" s="353">
        <v>1</v>
      </c>
      <c r="E26" s="94" t="s">
        <v>501</v>
      </c>
      <c r="F26" s="94" t="s">
        <v>501</v>
      </c>
      <c r="G26" s="354" t="s">
        <v>501</v>
      </c>
      <c r="H26" s="94" t="s">
        <v>501</v>
      </c>
      <c r="I26" s="94" t="s">
        <v>501</v>
      </c>
      <c r="J26" s="354" t="s">
        <v>501</v>
      </c>
      <c r="K26" s="94">
        <v>5.3600000000000002E-3</v>
      </c>
      <c r="L26" s="94">
        <v>4.4200000000000003E-3</v>
      </c>
      <c r="M26" s="354">
        <v>7.7999999999999999E-4</v>
      </c>
      <c r="N26" s="94">
        <v>2.2210000000000001E-2</v>
      </c>
      <c r="O26" s="94">
        <v>1.585E-2</v>
      </c>
      <c r="P26" s="355">
        <v>1.8620000000000001E-2</v>
      </c>
      <c r="Q26" s="710"/>
      <c r="R26" s="94">
        <v>2.6030000000000001E-2</v>
      </c>
      <c r="S26" s="94">
        <v>2.0369999999999999E-2</v>
      </c>
      <c r="T26" s="354">
        <v>2.1510000000000001E-2</v>
      </c>
      <c r="U26" s="94">
        <v>7.8100000000000003E-2</v>
      </c>
      <c r="V26" s="94">
        <v>3.3000000000000002E-2</v>
      </c>
      <c r="W26" s="354">
        <v>9.1840000000000005E-2</v>
      </c>
      <c r="X26" s="94">
        <v>7.5800000000000006E-2</v>
      </c>
      <c r="Y26" s="94">
        <v>2.7859999999999999E-2</v>
      </c>
      <c r="Z26" s="354">
        <v>7.4910000000000004E-2</v>
      </c>
      <c r="AA26" s="94">
        <v>5.8189999999999999E-2</v>
      </c>
      <c r="AB26" s="94">
        <v>6.1420000000000002E-2</v>
      </c>
      <c r="AC26" s="355">
        <v>6.701E-2</v>
      </c>
      <c r="AD26" s="710"/>
      <c r="AE26" s="94">
        <v>9.9500000000000005E-3</v>
      </c>
      <c r="AF26" s="94">
        <v>5.9300000000000004E-3</v>
      </c>
      <c r="AG26" s="354">
        <v>7.7600000000000004E-3</v>
      </c>
      <c r="AH26" s="94">
        <v>0.28943000000000002</v>
      </c>
      <c r="AI26" s="94">
        <v>0.25205</v>
      </c>
      <c r="AJ26" s="354">
        <v>0.27876000000000001</v>
      </c>
      <c r="AK26" s="94">
        <v>0.37596000000000002</v>
      </c>
      <c r="AL26" s="94">
        <v>0.55567999999999995</v>
      </c>
      <c r="AM26" s="354">
        <v>0.37025000000000002</v>
      </c>
      <c r="AN26" s="94">
        <v>5.8959999999999999E-2</v>
      </c>
      <c r="AO26" s="94">
        <v>2.342E-2</v>
      </c>
      <c r="AP26" s="355">
        <v>6.8559999999999996E-2</v>
      </c>
    </row>
    <row r="27" spans="1:42" s="84" customFormat="1" ht="17.25" customHeight="1">
      <c r="A27" s="710" t="s">
        <v>90</v>
      </c>
      <c r="B27" s="356">
        <v>333</v>
      </c>
      <c r="C27" s="137">
        <v>12522</v>
      </c>
      <c r="D27" s="357">
        <v>2944</v>
      </c>
      <c r="E27" s="137">
        <v>0</v>
      </c>
      <c r="F27" s="137">
        <v>0</v>
      </c>
      <c r="G27" s="357">
        <v>0</v>
      </c>
      <c r="H27" s="137">
        <v>0</v>
      </c>
      <c r="I27" s="137">
        <v>0</v>
      </c>
      <c r="J27" s="357">
        <v>0</v>
      </c>
      <c r="K27" s="137">
        <v>0</v>
      </c>
      <c r="L27" s="137">
        <v>0</v>
      </c>
      <c r="M27" s="357">
        <v>0</v>
      </c>
      <c r="N27" s="137">
        <v>5</v>
      </c>
      <c r="O27" s="137">
        <v>134</v>
      </c>
      <c r="P27" s="358">
        <v>7</v>
      </c>
      <c r="Q27" s="710" t="s">
        <v>90</v>
      </c>
      <c r="R27" s="137">
        <v>39</v>
      </c>
      <c r="S27" s="137">
        <v>456</v>
      </c>
      <c r="T27" s="357">
        <v>222</v>
      </c>
      <c r="U27" s="137">
        <v>17</v>
      </c>
      <c r="V27" s="137">
        <v>1005</v>
      </c>
      <c r="W27" s="357">
        <v>141</v>
      </c>
      <c r="X27" s="137">
        <v>24</v>
      </c>
      <c r="Y27" s="137">
        <v>311</v>
      </c>
      <c r="Z27" s="357">
        <v>185</v>
      </c>
      <c r="AA27" s="137">
        <v>4</v>
      </c>
      <c r="AB27" s="137">
        <v>32</v>
      </c>
      <c r="AC27" s="358">
        <v>25</v>
      </c>
      <c r="AD27" s="710" t="s">
        <v>90</v>
      </c>
      <c r="AE27" s="137">
        <v>0</v>
      </c>
      <c r="AF27" s="137">
        <v>0</v>
      </c>
      <c r="AG27" s="357">
        <v>0</v>
      </c>
      <c r="AH27" s="137">
        <v>87</v>
      </c>
      <c r="AI27" s="137">
        <v>1219</v>
      </c>
      <c r="AJ27" s="357">
        <v>919</v>
      </c>
      <c r="AK27" s="137">
        <v>123</v>
      </c>
      <c r="AL27" s="137">
        <v>8494</v>
      </c>
      <c r="AM27" s="357">
        <v>1231</v>
      </c>
      <c r="AN27" s="137">
        <v>34</v>
      </c>
      <c r="AO27" s="137">
        <v>871</v>
      </c>
      <c r="AP27" s="358">
        <v>214</v>
      </c>
    </row>
    <row r="28" spans="1:42" s="85" customFormat="1" ht="17.25" customHeight="1">
      <c r="A28" s="710"/>
      <c r="B28" s="351">
        <v>1</v>
      </c>
      <c r="C28" s="352">
        <v>1</v>
      </c>
      <c r="D28" s="353">
        <v>1</v>
      </c>
      <c r="E28" s="94" t="s">
        <v>501</v>
      </c>
      <c r="F28" s="94" t="s">
        <v>501</v>
      </c>
      <c r="G28" s="354" t="s">
        <v>501</v>
      </c>
      <c r="H28" s="94" t="s">
        <v>501</v>
      </c>
      <c r="I28" s="94" t="s">
        <v>501</v>
      </c>
      <c r="J28" s="354" t="s">
        <v>501</v>
      </c>
      <c r="K28" s="94" t="s">
        <v>501</v>
      </c>
      <c r="L28" s="94" t="s">
        <v>501</v>
      </c>
      <c r="M28" s="354" t="s">
        <v>501</v>
      </c>
      <c r="N28" s="94">
        <v>1.502E-2</v>
      </c>
      <c r="O28" s="94">
        <v>1.0699999999999999E-2</v>
      </c>
      <c r="P28" s="355">
        <v>2.3800000000000002E-3</v>
      </c>
      <c r="Q28" s="710"/>
      <c r="R28" s="94">
        <v>0.11712</v>
      </c>
      <c r="S28" s="94">
        <v>3.6420000000000001E-2</v>
      </c>
      <c r="T28" s="354">
        <v>7.5410000000000005E-2</v>
      </c>
      <c r="U28" s="94">
        <v>5.1049999999999998E-2</v>
      </c>
      <c r="V28" s="94">
        <v>8.0259999999999998E-2</v>
      </c>
      <c r="W28" s="354">
        <v>4.7890000000000002E-2</v>
      </c>
      <c r="X28" s="94">
        <v>7.2069999999999995E-2</v>
      </c>
      <c r="Y28" s="94">
        <v>2.4840000000000001E-2</v>
      </c>
      <c r="Z28" s="354">
        <v>6.2839999999999993E-2</v>
      </c>
      <c r="AA28" s="94">
        <v>1.201E-2</v>
      </c>
      <c r="AB28" s="94">
        <v>2.5600000000000002E-3</v>
      </c>
      <c r="AC28" s="355">
        <v>8.4899999999999993E-3</v>
      </c>
      <c r="AD28" s="710"/>
      <c r="AE28" s="94" t="s">
        <v>501</v>
      </c>
      <c r="AF28" s="94" t="s">
        <v>501</v>
      </c>
      <c r="AG28" s="354" t="s">
        <v>501</v>
      </c>
      <c r="AH28" s="94">
        <v>0.26125999999999999</v>
      </c>
      <c r="AI28" s="94">
        <v>9.7350000000000006E-2</v>
      </c>
      <c r="AJ28" s="354">
        <v>0.31215999999999999</v>
      </c>
      <c r="AK28" s="94">
        <v>0.36936999999999998</v>
      </c>
      <c r="AL28" s="94">
        <v>0.67832999999999999</v>
      </c>
      <c r="AM28" s="354">
        <v>0.41814000000000001</v>
      </c>
      <c r="AN28" s="94">
        <v>0.1021</v>
      </c>
      <c r="AO28" s="94">
        <v>6.9559999999999997E-2</v>
      </c>
      <c r="AP28" s="355">
        <v>7.2690000000000005E-2</v>
      </c>
    </row>
    <row r="29" spans="1:42" s="84" customFormat="1" ht="17.25" customHeight="1">
      <c r="A29" s="710" t="s">
        <v>91</v>
      </c>
      <c r="B29" s="356">
        <v>341</v>
      </c>
      <c r="C29" s="137">
        <v>20031</v>
      </c>
      <c r="D29" s="357">
        <v>4082</v>
      </c>
      <c r="E29" s="137">
        <v>0</v>
      </c>
      <c r="F29" s="137">
        <v>0</v>
      </c>
      <c r="G29" s="357">
        <v>0</v>
      </c>
      <c r="H29" s="137">
        <v>0</v>
      </c>
      <c r="I29" s="137">
        <v>0</v>
      </c>
      <c r="J29" s="357">
        <v>0</v>
      </c>
      <c r="K29" s="137">
        <v>0</v>
      </c>
      <c r="L29" s="137">
        <v>0</v>
      </c>
      <c r="M29" s="357">
        <v>0</v>
      </c>
      <c r="N29" s="137">
        <v>9</v>
      </c>
      <c r="O29" s="137">
        <v>125</v>
      </c>
      <c r="P29" s="358">
        <v>99</v>
      </c>
      <c r="Q29" s="710" t="s">
        <v>91</v>
      </c>
      <c r="R29" s="137">
        <v>4</v>
      </c>
      <c r="S29" s="137">
        <v>60</v>
      </c>
      <c r="T29" s="357">
        <v>68</v>
      </c>
      <c r="U29" s="137">
        <v>49</v>
      </c>
      <c r="V29" s="137">
        <v>686</v>
      </c>
      <c r="W29" s="357">
        <v>510</v>
      </c>
      <c r="X29" s="137">
        <v>19</v>
      </c>
      <c r="Y29" s="137">
        <v>414</v>
      </c>
      <c r="Z29" s="357">
        <v>146</v>
      </c>
      <c r="AA29" s="137">
        <v>26</v>
      </c>
      <c r="AB29" s="137">
        <v>287</v>
      </c>
      <c r="AC29" s="358">
        <v>307</v>
      </c>
      <c r="AD29" s="710" t="s">
        <v>91</v>
      </c>
      <c r="AE29" s="137">
        <v>9</v>
      </c>
      <c r="AF29" s="137">
        <v>122</v>
      </c>
      <c r="AG29" s="357">
        <v>94</v>
      </c>
      <c r="AH29" s="137">
        <v>67</v>
      </c>
      <c r="AI29" s="137">
        <v>1152</v>
      </c>
      <c r="AJ29" s="357">
        <v>777</v>
      </c>
      <c r="AK29" s="137">
        <v>120</v>
      </c>
      <c r="AL29" s="137">
        <v>16563</v>
      </c>
      <c r="AM29" s="357">
        <v>1631</v>
      </c>
      <c r="AN29" s="137">
        <v>38</v>
      </c>
      <c r="AO29" s="137">
        <v>622</v>
      </c>
      <c r="AP29" s="358">
        <v>450</v>
      </c>
    </row>
    <row r="30" spans="1:42" s="85" customFormat="1" ht="17.25" customHeight="1">
      <c r="A30" s="710"/>
      <c r="B30" s="351">
        <v>1</v>
      </c>
      <c r="C30" s="352">
        <v>1</v>
      </c>
      <c r="D30" s="353">
        <v>1</v>
      </c>
      <c r="E30" s="94" t="s">
        <v>501</v>
      </c>
      <c r="F30" s="94" t="s">
        <v>501</v>
      </c>
      <c r="G30" s="354" t="s">
        <v>501</v>
      </c>
      <c r="H30" s="94" t="s">
        <v>501</v>
      </c>
      <c r="I30" s="94" t="s">
        <v>501</v>
      </c>
      <c r="J30" s="354" t="s">
        <v>501</v>
      </c>
      <c r="K30" s="94" t="s">
        <v>501</v>
      </c>
      <c r="L30" s="94" t="s">
        <v>501</v>
      </c>
      <c r="M30" s="354" t="s">
        <v>501</v>
      </c>
      <c r="N30" s="94">
        <v>2.639E-2</v>
      </c>
      <c r="O30" s="94">
        <v>6.2399999999999999E-3</v>
      </c>
      <c r="P30" s="355">
        <v>2.4250000000000001E-2</v>
      </c>
      <c r="Q30" s="710"/>
      <c r="R30" s="94">
        <v>1.1730000000000001E-2</v>
      </c>
      <c r="S30" s="94">
        <v>3.0000000000000001E-3</v>
      </c>
      <c r="T30" s="354">
        <v>1.6660000000000001E-2</v>
      </c>
      <c r="U30" s="94">
        <v>0.14369999999999999</v>
      </c>
      <c r="V30" s="94">
        <v>3.4250000000000003E-2</v>
      </c>
      <c r="W30" s="354">
        <v>0.12494</v>
      </c>
      <c r="X30" s="94">
        <v>5.5719999999999999E-2</v>
      </c>
      <c r="Y30" s="94">
        <v>2.0670000000000001E-2</v>
      </c>
      <c r="Z30" s="354">
        <v>3.5770000000000003E-2</v>
      </c>
      <c r="AA30" s="94">
        <v>7.6249999999999998E-2</v>
      </c>
      <c r="AB30" s="94">
        <v>1.4330000000000001E-2</v>
      </c>
      <c r="AC30" s="355">
        <v>7.5209999999999999E-2</v>
      </c>
      <c r="AD30" s="710"/>
      <c r="AE30" s="94">
        <v>2.639E-2</v>
      </c>
      <c r="AF30" s="94">
        <v>6.0899999999999999E-3</v>
      </c>
      <c r="AG30" s="354">
        <v>2.3029999999999998E-2</v>
      </c>
      <c r="AH30" s="94">
        <v>0.19647999999999999</v>
      </c>
      <c r="AI30" s="94">
        <v>5.7509999999999999E-2</v>
      </c>
      <c r="AJ30" s="354">
        <v>0.19034999999999999</v>
      </c>
      <c r="AK30" s="94">
        <v>0.35191</v>
      </c>
      <c r="AL30" s="94">
        <v>0.82686999999999999</v>
      </c>
      <c r="AM30" s="354">
        <v>0.39956000000000003</v>
      </c>
      <c r="AN30" s="94">
        <v>0.11144</v>
      </c>
      <c r="AO30" s="94">
        <v>3.1050000000000001E-2</v>
      </c>
      <c r="AP30" s="355">
        <v>0.11024</v>
      </c>
    </row>
    <row r="31" spans="1:42" s="84" customFormat="1" ht="17.25" customHeight="1">
      <c r="A31" s="710" t="s">
        <v>92</v>
      </c>
      <c r="B31" s="356">
        <v>374</v>
      </c>
      <c r="C31" s="137">
        <v>31880</v>
      </c>
      <c r="D31" s="357">
        <v>4001</v>
      </c>
      <c r="E31" s="137">
        <v>0</v>
      </c>
      <c r="F31" s="137">
        <v>0</v>
      </c>
      <c r="G31" s="357">
        <v>0</v>
      </c>
      <c r="H31" s="137">
        <v>0</v>
      </c>
      <c r="I31" s="137">
        <v>0</v>
      </c>
      <c r="J31" s="357">
        <v>0</v>
      </c>
      <c r="K31" s="137">
        <v>0</v>
      </c>
      <c r="L31" s="137">
        <v>0</v>
      </c>
      <c r="M31" s="357">
        <v>0</v>
      </c>
      <c r="N31" s="137">
        <v>5</v>
      </c>
      <c r="O31" s="137">
        <v>201</v>
      </c>
      <c r="P31" s="358">
        <v>29</v>
      </c>
      <c r="Q31" s="710" t="s">
        <v>92</v>
      </c>
      <c r="R31" s="137">
        <v>15</v>
      </c>
      <c r="S31" s="137">
        <v>87</v>
      </c>
      <c r="T31" s="357">
        <v>32</v>
      </c>
      <c r="U31" s="137">
        <v>19</v>
      </c>
      <c r="V31" s="137">
        <v>228</v>
      </c>
      <c r="W31" s="357">
        <v>210</v>
      </c>
      <c r="X31" s="137">
        <v>9</v>
      </c>
      <c r="Y31" s="137">
        <v>1198</v>
      </c>
      <c r="Z31" s="357">
        <v>72</v>
      </c>
      <c r="AA31" s="137">
        <v>13</v>
      </c>
      <c r="AB31" s="137">
        <v>101</v>
      </c>
      <c r="AC31" s="358">
        <v>143</v>
      </c>
      <c r="AD31" s="710" t="s">
        <v>92</v>
      </c>
      <c r="AE31" s="137">
        <v>3</v>
      </c>
      <c r="AF31" s="137">
        <v>6</v>
      </c>
      <c r="AG31" s="357">
        <v>47</v>
      </c>
      <c r="AH31" s="137">
        <v>1</v>
      </c>
      <c r="AI31" s="137">
        <v>26</v>
      </c>
      <c r="AJ31" s="357">
        <v>8</v>
      </c>
      <c r="AK31" s="137">
        <v>277</v>
      </c>
      <c r="AL31" s="137">
        <v>29081</v>
      </c>
      <c r="AM31" s="357">
        <v>3263</v>
      </c>
      <c r="AN31" s="137">
        <v>32</v>
      </c>
      <c r="AO31" s="137">
        <v>952</v>
      </c>
      <c r="AP31" s="358">
        <v>197</v>
      </c>
    </row>
    <row r="32" spans="1:42" s="85" customFormat="1" ht="17.25" customHeight="1">
      <c r="A32" s="710"/>
      <c r="B32" s="351">
        <v>1</v>
      </c>
      <c r="C32" s="352">
        <v>1</v>
      </c>
      <c r="D32" s="353">
        <v>1</v>
      </c>
      <c r="E32" s="94" t="s">
        <v>501</v>
      </c>
      <c r="F32" s="94" t="s">
        <v>501</v>
      </c>
      <c r="G32" s="354" t="s">
        <v>501</v>
      </c>
      <c r="H32" s="94" t="s">
        <v>501</v>
      </c>
      <c r="I32" s="94" t="s">
        <v>501</v>
      </c>
      <c r="J32" s="354" t="s">
        <v>501</v>
      </c>
      <c r="K32" s="94" t="s">
        <v>501</v>
      </c>
      <c r="L32" s="94" t="s">
        <v>501</v>
      </c>
      <c r="M32" s="354" t="s">
        <v>501</v>
      </c>
      <c r="N32" s="94">
        <v>1.337E-2</v>
      </c>
      <c r="O32" s="94">
        <v>6.3E-3</v>
      </c>
      <c r="P32" s="355">
        <v>7.2500000000000004E-3</v>
      </c>
      <c r="Q32" s="710"/>
      <c r="R32" s="94">
        <v>4.011E-2</v>
      </c>
      <c r="S32" s="94">
        <v>2.7299999999999998E-3</v>
      </c>
      <c r="T32" s="354">
        <v>8.0000000000000002E-3</v>
      </c>
      <c r="U32" s="94">
        <v>5.0799999999999998E-2</v>
      </c>
      <c r="V32" s="94">
        <v>7.1500000000000001E-3</v>
      </c>
      <c r="W32" s="354">
        <v>5.2490000000000002E-2</v>
      </c>
      <c r="X32" s="94">
        <v>2.4060000000000002E-2</v>
      </c>
      <c r="Y32" s="94">
        <v>3.7580000000000002E-2</v>
      </c>
      <c r="Z32" s="354">
        <v>1.7999999999999999E-2</v>
      </c>
      <c r="AA32" s="94">
        <v>3.4759999999999999E-2</v>
      </c>
      <c r="AB32" s="94">
        <v>3.1700000000000001E-3</v>
      </c>
      <c r="AC32" s="355">
        <v>3.5740000000000001E-2</v>
      </c>
      <c r="AD32" s="710"/>
      <c r="AE32" s="94">
        <v>8.0199999999999994E-3</v>
      </c>
      <c r="AF32" s="94">
        <v>1.9000000000000001E-4</v>
      </c>
      <c r="AG32" s="354">
        <v>1.175E-2</v>
      </c>
      <c r="AH32" s="94">
        <v>2.6700000000000001E-3</v>
      </c>
      <c r="AI32" s="94">
        <v>8.1999999999999998E-4</v>
      </c>
      <c r="AJ32" s="354">
        <v>2E-3</v>
      </c>
      <c r="AK32" s="94">
        <v>0.74063999999999997</v>
      </c>
      <c r="AL32" s="94">
        <v>0.91220000000000001</v>
      </c>
      <c r="AM32" s="354">
        <v>0.81555</v>
      </c>
      <c r="AN32" s="94">
        <v>8.5559999999999997E-2</v>
      </c>
      <c r="AO32" s="94">
        <v>2.9860000000000001E-2</v>
      </c>
      <c r="AP32" s="355">
        <v>4.9239999999999999E-2</v>
      </c>
    </row>
    <row r="33" spans="1:42" s="84" customFormat="1" ht="17.25" customHeight="1">
      <c r="A33" s="710" t="s">
        <v>93</v>
      </c>
      <c r="B33" s="356">
        <v>1042</v>
      </c>
      <c r="C33" s="137">
        <v>65450</v>
      </c>
      <c r="D33" s="357">
        <v>12074</v>
      </c>
      <c r="E33" s="137">
        <v>17</v>
      </c>
      <c r="F33" s="137">
        <v>3396</v>
      </c>
      <c r="G33" s="357">
        <v>288</v>
      </c>
      <c r="H33" s="137">
        <v>2</v>
      </c>
      <c r="I33" s="137">
        <v>82</v>
      </c>
      <c r="J33" s="357">
        <v>22</v>
      </c>
      <c r="K33" s="137">
        <v>1</v>
      </c>
      <c r="L33" s="137">
        <v>40</v>
      </c>
      <c r="M33" s="357">
        <v>15</v>
      </c>
      <c r="N33" s="137">
        <v>33</v>
      </c>
      <c r="O33" s="137">
        <v>324</v>
      </c>
      <c r="P33" s="358">
        <v>468</v>
      </c>
      <c r="Q33" s="710" t="s">
        <v>93</v>
      </c>
      <c r="R33" s="137">
        <v>32</v>
      </c>
      <c r="S33" s="137">
        <v>441</v>
      </c>
      <c r="T33" s="357">
        <v>127</v>
      </c>
      <c r="U33" s="137">
        <v>164</v>
      </c>
      <c r="V33" s="137">
        <v>2747</v>
      </c>
      <c r="W33" s="357">
        <v>1532</v>
      </c>
      <c r="X33" s="137">
        <v>152</v>
      </c>
      <c r="Y33" s="137">
        <v>4139</v>
      </c>
      <c r="Z33" s="357">
        <v>1010</v>
      </c>
      <c r="AA33" s="137">
        <v>61</v>
      </c>
      <c r="AB33" s="137">
        <v>2677</v>
      </c>
      <c r="AC33" s="358">
        <v>828</v>
      </c>
      <c r="AD33" s="710" t="s">
        <v>93</v>
      </c>
      <c r="AE33" s="137">
        <v>10</v>
      </c>
      <c r="AF33" s="137">
        <v>1116</v>
      </c>
      <c r="AG33" s="357">
        <v>270</v>
      </c>
      <c r="AH33" s="137">
        <v>59</v>
      </c>
      <c r="AI33" s="137">
        <v>5844</v>
      </c>
      <c r="AJ33" s="357">
        <v>947</v>
      </c>
      <c r="AK33" s="137">
        <v>445</v>
      </c>
      <c r="AL33" s="137">
        <v>42903</v>
      </c>
      <c r="AM33" s="357">
        <v>5578</v>
      </c>
      <c r="AN33" s="137">
        <v>66</v>
      </c>
      <c r="AO33" s="137">
        <v>1741</v>
      </c>
      <c r="AP33" s="358">
        <v>989</v>
      </c>
    </row>
    <row r="34" spans="1:42" s="85" customFormat="1" ht="17.25" customHeight="1">
      <c r="A34" s="710"/>
      <c r="B34" s="351">
        <v>1</v>
      </c>
      <c r="C34" s="352">
        <v>1</v>
      </c>
      <c r="D34" s="353">
        <v>1</v>
      </c>
      <c r="E34" s="94">
        <v>1.6310000000000002E-2</v>
      </c>
      <c r="F34" s="94">
        <v>5.1889999999999999E-2</v>
      </c>
      <c r="G34" s="354">
        <v>2.385E-2</v>
      </c>
      <c r="H34" s="94">
        <v>1.92E-3</v>
      </c>
      <c r="I34" s="94">
        <v>1.25E-3</v>
      </c>
      <c r="J34" s="354">
        <v>1.82E-3</v>
      </c>
      <c r="K34" s="94">
        <v>9.6000000000000002E-4</v>
      </c>
      <c r="L34" s="94">
        <v>6.0999999999999997E-4</v>
      </c>
      <c r="M34" s="354">
        <v>1.24E-3</v>
      </c>
      <c r="N34" s="94">
        <v>3.1669999999999997E-2</v>
      </c>
      <c r="O34" s="94">
        <v>4.9500000000000004E-3</v>
      </c>
      <c r="P34" s="355">
        <v>3.8760000000000003E-2</v>
      </c>
      <c r="Q34" s="710"/>
      <c r="R34" s="94">
        <v>3.0710000000000001E-2</v>
      </c>
      <c r="S34" s="94">
        <v>6.7400000000000003E-3</v>
      </c>
      <c r="T34" s="354">
        <v>1.052E-2</v>
      </c>
      <c r="U34" s="94">
        <v>0.15739</v>
      </c>
      <c r="V34" s="94">
        <v>4.197E-2</v>
      </c>
      <c r="W34" s="354">
        <v>0.12687999999999999</v>
      </c>
      <c r="X34" s="94">
        <v>0.14587</v>
      </c>
      <c r="Y34" s="94">
        <v>6.3240000000000005E-2</v>
      </c>
      <c r="Z34" s="354">
        <v>8.3650000000000002E-2</v>
      </c>
      <c r="AA34" s="94">
        <v>5.8540000000000002E-2</v>
      </c>
      <c r="AB34" s="94">
        <v>4.0899999999999999E-2</v>
      </c>
      <c r="AC34" s="355">
        <v>6.8580000000000002E-2</v>
      </c>
      <c r="AD34" s="710"/>
      <c r="AE34" s="94">
        <v>9.5999999999999992E-3</v>
      </c>
      <c r="AF34" s="94">
        <v>1.7049999999999999E-2</v>
      </c>
      <c r="AG34" s="354">
        <v>2.2360000000000001E-2</v>
      </c>
      <c r="AH34" s="94">
        <v>5.6619999999999997E-2</v>
      </c>
      <c r="AI34" s="94">
        <v>8.9289999999999994E-2</v>
      </c>
      <c r="AJ34" s="354">
        <v>7.843E-2</v>
      </c>
      <c r="AK34" s="94">
        <v>0.42706</v>
      </c>
      <c r="AL34" s="94">
        <v>0.65551000000000004</v>
      </c>
      <c r="AM34" s="354">
        <v>0.46198</v>
      </c>
      <c r="AN34" s="94">
        <v>6.3339999999999994E-2</v>
      </c>
      <c r="AO34" s="94">
        <v>2.6599999999999999E-2</v>
      </c>
      <c r="AP34" s="355">
        <v>8.1909999999999997E-2</v>
      </c>
    </row>
    <row r="35" spans="1:42" s="84" customFormat="1" ht="17.25" customHeight="1">
      <c r="A35" s="710" t="s">
        <v>94</v>
      </c>
      <c r="B35" s="356">
        <v>398</v>
      </c>
      <c r="C35" s="137">
        <v>25450</v>
      </c>
      <c r="D35" s="357">
        <v>5439</v>
      </c>
      <c r="E35" s="137">
        <v>5</v>
      </c>
      <c r="F35" s="137">
        <v>1063</v>
      </c>
      <c r="G35" s="357">
        <v>41</v>
      </c>
      <c r="H35" s="137">
        <v>0</v>
      </c>
      <c r="I35" s="137">
        <v>0</v>
      </c>
      <c r="J35" s="357">
        <v>0</v>
      </c>
      <c r="K35" s="137">
        <v>0</v>
      </c>
      <c r="L35" s="137">
        <v>0</v>
      </c>
      <c r="M35" s="357">
        <v>0</v>
      </c>
      <c r="N35" s="137">
        <v>23</v>
      </c>
      <c r="O35" s="137">
        <v>2790</v>
      </c>
      <c r="P35" s="358">
        <v>242</v>
      </c>
      <c r="Q35" s="711" t="s">
        <v>94</v>
      </c>
      <c r="R35" s="137">
        <v>2</v>
      </c>
      <c r="S35" s="137">
        <v>8</v>
      </c>
      <c r="T35" s="357">
        <v>20</v>
      </c>
      <c r="U35" s="137">
        <v>122</v>
      </c>
      <c r="V35" s="137">
        <v>2901</v>
      </c>
      <c r="W35" s="357">
        <v>1315</v>
      </c>
      <c r="X35" s="137">
        <v>20</v>
      </c>
      <c r="Y35" s="137">
        <v>1133</v>
      </c>
      <c r="Z35" s="357">
        <v>163</v>
      </c>
      <c r="AA35" s="137">
        <v>19</v>
      </c>
      <c r="AB35" s="137">
        <v>419</v>
      </c>
      <c r="AC35" s="358">
        <v>233</v>
      </c>
      <c r="AD35" s="711" t="s">
        <v>94</v>
      </c>
      <c r="AE35" s="137">
        <v>9</v>
      </c>
      <c r="AF35" s="137">
        <v>210</v>
      </c>
      <c r="AG35" s="357">
        <v>54</v>
      </c>
      <c r="AH35" s="137">
        <v>24</v>
      </c>
      <c r="AI35" s="137">
        <v>1789</v>
      </c>
      <c r="AJ35" s="357">
        <v>286</v>
      </c>
      <c r="AK35" s="137">
        <v>88</v>
      </c>
      <c r="AL35" s="137">
        <v>11443</v>
      </c>
      <c r="AM35" s="357">
        <v>1096</v>
      </c>
      <c r="AN35" s="137">
        <v>86</v>
      </c>
      <c r="AO35" s="137">
        <v>3694</v>
      </c>
      <c r="AP35" s="358">
        <v>1989</v>
      </c>
    </row>
    <row r="36" spans="1:42" s="85" customFormat="1" ht="17.25" customHeight="1">
      <c r="A36" s="933"/>
      <c r="B36" s="359">
        <v>1</v>
      </c>
      <c r="C36" s="360">
        <v>1</v>
      </c>
      <c r="D36" s="361">
        <v>1</v>
      </c>
      <c r="E36" s="362">
        <v>1.256E-2</v>
      </c>
      <c r="F36" s="362">
        <v>4.1770000000000002E-2</v>
      </c>
      <c r="G36" s="363">
        <v>7.5399999999999998E-3</v>
      </c>
      <c r="H36" s="362" t="s">
        <v>501</v>
      </c>
      <c r="I36" s="362" t="s">
        <v>501</v>
      </c>
      <c r="J36" s="363" t="s">
        <v>501</v>
      </c>
      <c r="K36" s="362" t="s">
        <v>501</v>
      </c>
      <c r="L36" s="362" t="s">
        <v>501</v>
      </c>
      <c r="M36" s="363" t="s">
        <v>501</v>
      </c>
      <c r="N36" s="362">
        <v>5.7790000000000001E-2</v>
      </c>
      <c r="O36" s="362">
        <v>0.10963000000000001</v>
      </c>
      <c r="P36" s="364">
        <v>4.4490000000000002E-2</v>
      </c>
      <c r="Q36" s="716"/>
      <c r="R36" s="362">
        <v>5.0299999999999997E-3</v>
      </c>
      <c r="S36" s="362">
        <v>3.1E-4</v>
      </c>
      <c r="T36" s="363">
        <v>3.6800000000000001E-3</v>
      </c>
      <c r="U36" s="362">
        <v>0.30653000000000002</v>
      </c>
      <c r="V36" s="362">
        <v>0.11398999999999999</v>
      </c>
      <c r="W36" s="363">
        <v>0.24177000000000001</v>
      </c>
      <c r="X36" s="362">
        <v>5.0250000000000003E-2</v>
      </c>
      <c r="Y36" s="362">
        <v>4.4519999999999997E-2</v>
      </c>
      <c r="Z36" s="363">
        <v>2.997E-2</v>
      </c>
      <c r="AA36" s="362">
        <v>4.7739999999999998E-2</v>
      </c>
      <c r="AB36" s="362">
        <v>1.6459999999999999E-2</v>
      </c>
      <c r="AC36" s="364">
        <v>4.2840000000000003E-2</v>
      </c>
      <c r="AD36" s="716"/>
      <c r="AE36" s="362">
        <v>2.2610000000000002E-2</v>
      </c>
      <c r="AF36" s="362">
        <v>8.2500000000000004E-3</v>
      </c>
      <c r="AG36" s="363">
        <v>9.9299999999999996E-3</v>
      </c>
      <c r="AH36" s="362">
        <v>6.0299999999999999E-2</v>
      </c>
      <c r="AI36" s="362">
        <v>7.0290000000000005E-2</v>
      </c>
      <c r="AJ36" s="363">
        <v>5.2580000000000002E-2</v>
      </c>
      <c r="AK36" s="362">
        <v>0.22111</v>
      </c>
      <c r="AL36" s="362">
        <v>0.44962999999999997</v>
      </c>
      <c r="AM36" s="363">
        <v>0.20150999999999999</v>
      </c>
      <c r="AN36" s="362">
        <v>0.21607999999999999</v>
      </c>
      <c r="AO36" s="362">
        <v>0.14515</v>
      </c>
      <c r="AP36" s="364">
        <v>0.36569000000000002</v>
      </c>
    </row>
    <row r="37" spans="1:42" s="84" customFormat="1" ht="17.25" customHeight="1">
      <c r="A37" s="932" t="s">
        <v>109</v>
      </c>
      <c r="B37" s="365">
        <v>23118</v>
      </c>
      <c r="C37" s="366">
        <v>1150256</v>
      </c>
      <c r="D37" s="103">
        <v>273882</v>
      </c>
      <c r="E37" s="366">
        <v>206</v>
      </c>
      <c r="F37" s="366">
        <v>49075</v>
      </c>
      <c r="G37" s="103">
        <v>2084</v>
      </c>
      <c r="H37" s="366">
        <v>18</v>
      </c>
      <c r="I37" s="366">
        <v>290</v>
      </c>
      <c r="J37" s="103">
        <v>233</v>
      </c>
      <c r="K37" s="366">
        <v>16</v>
      </c>
      <c r="L37" s="366">
        <v>481</v>
      </c>
      <c r="M37" s="103">
        <v>85</v>
      </c>
      <c r="N37" s="366">
        <v>1150</v>
      </c>
      <c r="O37" s="366">
        <v>62067</v>
      </c>
      <c r="P37" s="367">
        <v>10517</v>
      </c>
      <c r="Q37" s="932" t="s">
        <v>109</v>
      </c>
      <c r="R37" s="366">
        <v>634</v>
      </c>
      <c r="S37" s="366">
        <v>13753</v>
      </c>
      <c r="T37" s="103">
        <v>4713</v>
      </c>
      <c r="U37" s="366">
        <v>3242</v>
      </c>
      <c r="V37" s="366">
        <v>60759</v>
      </c>
      <c r="W37" s="103">
        <v>45944</v>
      </c>
      <c r="X37" s="366">
        <v>2059</v>
      </c>
      <c r="Y37" s="366">
        <v>44854</v>
      </c>
      <c r="Z37" s="103">
        <v>18554</v>
      </c>
      <c r="AA37" s="366">
        <v>1691</v>
      </c>
      <c r="AB37" s="366">
        <v>43120</v>
      </c>
      <c r="AC37" s="367">
        <v>21097</v>
      </c>
      <c r="AD37" s="932" t="s">
        <v>109</v>
      </c>
      <c r="AE37" s="366">
        <v>392</v>
      </c>
      <c r="AF37" s="366">
        <v>16451</v>
      </c>
      <c r="AG37" s="103">
        <v>4416</v>
      </c>
      <c r="AH37" s="366">
        <v>2108</v>
      </c>
      <c r="AI37" s="366">
        <v>90465</v>
      </c>
      <c r="AJ37" s="103">
        <v>24599</v>
      </c>
      <c r="AK37" s="366">
        <v>7624</v>
      </c>
      <c r="AL37" s="366">
        <v>653599</v>
      </c>
      <c r="AM37" s="103">
        <v>94456</v>
      </c>
      <c r="AN37" s="366">
        <v>3978</v>
      </c>
      <c r="AO37" s="366">
        <v>115342</v>
      </c>
      <c r="AP37" s="367">
        <v>47184</v>
      </c>
    </row>
    <row r="38" spans="1:42" s="86" customFormat="1" ht="17.25" customHeight="1" thickBot="1">
      <c r="A38" s="725"/>
      <c r="B38" s="368">
        <v>1</v>
      </c>
      <c r="C38" s="369">
        <v>1</v>
      </c>
      <c r="D38" s="370">
        <v>1</v>
      </c>
      <c r="E38" s="371">
        <v>8.9099999999999995E-3</v>
      </c>
      <c r="F38" s="371">
        <v>4.2659999999999997E-2</v>
      </c>
      <c r="G38" s="372">
        <v>7.6099999999999996E-3</v>
      </c>
      <c r="H38" s="371">
        <v>7.7999999999999999E-4</v>
      </c>
      <c r="I38" s="371">
        <v>2.5000000000000001E-4</v>
      </c>
      <c r="J38" s="372">
        <v>8.4999999999999995E-4</v>
      </c>
      <c r="K38" s="371">
        <v>6.8999999999999997E-4</v>
      </c>
      <c r="L38" s="371">
        <v>4.2000000000000002E-4</v>
      </c>
      <c r="M38" s="372">
        <v>3.1E-4</v>
      </c>
      <c r="N38" s="371">
        <v>4.9739999999999999E-2</v>
      </c>
      <c r="O38" s="371">
        <v>5.3960000000000001E-2</v>
      </c>
      <c r="P38" s="180">
        <v>3.8399999999999997E-2</v>
      </c>
      <c r="Q38" s="725"/>
      <c r="R38" s="371">
        <v>2.742E-2</v>
      </c>
      <c r="S38" s="371">
        <v>1.196E-2</v>
      </c>
      <c r="T38" s="372">
        <v>1.721E-2</v>
      </c>
      <c r="U38" s="371">
        <v>0.14024</v>
      </c>
      <c r="V38" s="371">
        <v>5.2819999999999999E-2</v>
      </c>
      <c r="W38" s="372">
        <v>0.16775000000000001</v>
      </c>
      <c r="X38" s="371">
        <v>8.906E-2</v>
      </c>
      <c r="Y38" s="371">
        <v>3.8989999999999997E-2</v>
      </c>
      <c r="Z38" s="372">
        <v>6.7739999999999995E-2</v>
      </c>
      <c r="AA38" s="371">
        <v>7.3150000000000007E-2</v>
      </c>
      <c r="AB38" s="371">
        <v>3.7490000000000002E-2</v>
      </c>
      <c r="AC38" s="180">
        <v>7.7030000000000001E-2</v>
      </c>
      <c r="AD38" s="725"/>
      <c r="AE38" s="371">
        <v>1.6959999999999999E-2</v>
      </c>
      <c r="AF38" s="371">
        <v>1.43E-2</v>
      </c>
      <c r="AG38" s="372">
        <v>1.6119999999999999E-2</v>
      </c>
      <c r="AH38" s="371">
        <v>9.1179999999999997E-2</v>
      </c>
      <c r="AI38" s="371">
        <v>7.8649999999999998E-2</v>
      </c>
      <c r="AJ38" s="372">
        <v>8.9819999999999997E-2</v>
      </c>
      <c r="AK38" s="371">
        <v>0.32979000000000003</v>
      </c>
      <c r="AL38" s="371">
        <v>0.56821999999999995</v>
      </c>
      <c r="AM38" s="372">
        <v>0.34488000000000002</v>
      </c>
      <c r="AN38" s="371">
        <v>0.17207</v>
      </c>
      <c r="AO38" s="371">
        <v>0.10027999999999999</v>
      </c>
      <c r="AP38" s="180">
        <v>0.17227999999999999</v>
      </c>
    </row>
    <row r="39" spans="1:42" s="1159" customFormat="1"/>
    <row r="40" spans="1:42" s="1159" customFormat="1">
      <c r="A40" s="1158" t="str">
        <f>"Anmerkungen. Datengrundlage: Volkshochschul-Statistik "&amp;Hilfswerte!$B$3&amp;"; Basis: "&amp;Tabelle1!$C$36&amp;" VHS."</f>
        <v>Anmerkungen. Datengrundlage: Volkshochschul-Statistik ; Basis: 852 VHS.</v>
      </c>
      <c r="B40" s="500"/>
      <c r="C40" s="500"/>
      <c r="D40" s="1165"/>
      <c r="E40" s="1166"/>
      <c r="F40" s="1165"/>
      <c r="G40" s="500"/>
      <c r="H40" s="500"/>
      <c r="Q40" s="1158" t="str">
        <f>"Anmerkungen. Datengrundlage: Volkshochschul-Statistik "&amp;Hilfswerte!R3&amp;"; Basis: "&amp;Tabelle1!$C$36&amp;" VHS."</f>
        <v>Anmerkungen. Datengrundlage: Volkshochschul-Statistik ; Basis: 852 VHS.</v>
      </c>
      <c r="R40" s="500"/>
      <c r="S40" s="500"/>
      <c r="T40" s="1165"/>
      <c r="U40" s="1166"/>
      <c r="V40" s="1165"/>
      <c r="W40" s="500"/>
      <c r="X40" s="500"/>
      <c r="AD40" s="1158" t="str">
        <f>"Anmerkungen. Datengrundlage: Volkshochschul-Statistik "&amp;Hilfswerte!AE3&amp;"; Basis: "&amp;Tabelle1!$C$36&amp;" VHS."</f>
        <v>Anmerkungen. Datengrundlage: Volkshochschul-Statistik ; Basis: 852 VHS.</v>
      </c>
      <c r="AE40" s="500"/>
      <c r="AF40" s="500"/>
      <c r="AG40" s="1165"/>
      <c r="AH40" s="1166"/>
      <c r="AI40" s="1165"/>
      <c r="AJ40" s="500"/>
      <c r="AK40" s="500"/>
    </row>
    <row r="41" spans="1:42" s="1159" customFormat="1" ht="8.25" customHeight="1">
      <c r="A41" s="500"/>
      <c r="B41" s="500"/>
      <c r="C41" s="500"/>
      <c r="D41" s="500"/>
      <c r="E41" s="500"/>
      <c r="F41" s="500"/>
      <c r="G41" s="500"/>
      <c r="H41" s="500"/>
      <c r="Q41" s="500"/>
      <c r="R41" s="500"/>
      <c r="S41" s="500"/>
      <c r="T41" s="500"/>
      <c r="U41" s="500"/>
      <c r="V41" s="500"/>
      <c r="W41" s="500"/>
      <c r="X41" s="500"/>
      <c r="AD41" s="500"/>
      <c r="AE41" s="500"/>
      <c r="AF41" s="500"/>
      <c r="AG41" s="500"/>
      <c r="AH41" s="500"/>
      <c r="AI41" s="500"/>
      <c r="AJ41" s="500"/>
      <c r="AK41" s="500"/>
    </row>
    <row r="42" spans="1:42" s="1159" customFormat="1">
      <c r="A42" s="1158" t="s">
        <v>518</v>
      </c>
      <c r="G42" s="500"/>
      <c r="H42" s="500"/>
      <c r="Q42" s="1158" t="s">
        <v>518</v>
      </c>
      <c r="W42" s="500"/>
      <c r="X42" s="500"/>
      <c r="AD42" s="1158" t="s">
        <v>518</v>
      </c>
      <c r="AJ42" s="500"/>
      <c r="AK42" s="500"/>
    </row>
    <row r="43" spans="1:42" s="1159" customFormat="1">
      <c r="A43" s="1158" t="s">
        <v>519</v>
      </c>
      <c r="G43" s="1173" t="s">
        <v>506</v>
      </c>
      <c r="H43" s="1173"/>
      <c r="I43" s="1173"/>
      <c r="Q43" s="1158" t="s">
        <v>519</v>
      </c>
      <c r="W43" s="1173" t="s">
        <v>506</v>
      </c>
      <c r="X43" s="1173"/>
      <c r="Y43" s="1173"/>
      <c r="AD43" s="1158" t="s">
        <v>519</v>
      </c>
      <c r="AJ43" s="1173" t="s">
        <v>506</v>
      </c>
      <c r="AK43" s="1173"/>
      <c r="AL43" s="1173"/>
    </row>
    <row r="44" spans="1:42" s="1159" customFormat="1">
      <c r="A44" s="1160"/>
      <c r="G44" s="500"/>
      <c r="H44" s="500"/>
      <c r="Q44" s="1160"/>
      <c r="W44" s="500"/>
      <c r="X44" s="500"/>
      <c r="AD44" s="1160"/>
      <c r="AJ44" s="500"/>
      <c r="AK44" s="500"/>
    </row>
    <row r="45" spans="1:42" s="1159" customFormat="1" ht="10.5" customHeight="1">
      <c r="A45" s="1161" t="s">
        <v>520</v>
      </c>
      <c r="G45" s="500"/>
      <c r="H45" s="500"/>
      <c r="Q45" s="1161" t="s">
        <v>520</v>
      </c>
      <c r="W45" s="500"/>
      <c r="X45" s="500"/>
      <c r="AD45" s="1161" t="s">
        <v>520</v>
      </c>
      <c r="AJ45" s="500"/>
      <c r="AK45" s="500"/>
    </row>
  </sheetData>
  <mergeCells count="73">
    <mergeCell ref="A37:A38"/>
    <mergeCell ref="Q37:Q38"/>
    <mergeCell ref="AD37:AD38"/>
    <mergeCell ref="A33:A34"/>
    <mergeCell ref="Q33:Q34"/>
    <mergeCell ref="AD33:AD34"/>
    <mergeCell ref="A35:A36"/>
    <mergeCell ref="Q35:Q36"/>
    <mergeCell ref="AD35:AD36"/>
    <mergeCell ref="A27:A28"/>
    <mergeCell ref="Q27:Q28"/>
    <mergeCell ref="AD27:AD28"/>
    <mergeCell ref="A29:A30"/>
    <mergeCell ref="Q29:Q30"/>
    <mergeCell ref="AD29:AD30"/>
    <mergeCell ref="A31:A32"/>
    <mergeCell ref="Q31:Q32"/>
    <mergeCell ref="AD31:AD32"/>
    <mergeCell ref="A23:A24"/>
    <mergeCell ref="Q23:Q24"/>
    <mergeCell ref="AD23:AD24"/>
    <mergeCell ref="A25:A26"/>
    <mergeCell ref="Q25:Q26"/>
    <mergeCell ref="AD25:AD26"/>
    <mergeCell ref="A19:A20"/>
    <mergeCell ref="Q19:Q20"/>
    <mergeCell ref="AD19:AD20"/>
    <mergeCell ref="A21:A22"/>
    <mergeCell ref="Q21:Q22"/>
    <mergeCell ref="AD21:AD22"/>
    <mergeCell ref="A15:A16"/>
    <mergeCell ref="Q15:Q16"/>
    <mergeCell ref="AD15:AD16"/>
    <mergeCell ref="A17:A18"/>
    <mergeCell ref="Q17:Q18"/>
    <mergeCell ref="AD17:AD18"/>
    <mergeCell ref="A7:A8"/>
    <mergeCell ref="Q7:Q8"/>
    <mergeCell ref="AD7:AD8"/>
    <mergeCell ref="A13:A14"/>
    <mergeCell ref="Q13:Q14"/>
    <mergeCell ref="AD13:AD14"/>
    <mergeCell ref="A9:A10"/>
    <mergeCell ref="Q9:Q10"/>
    <mergeCell ref="AD9:AD10"/>
    <mergeCell ref="A11:A12"/>
    <mergeCell ref="Q11:Q12"/>
    <mergeCell ref="AD11:AD12"/>
    <mergeCell ref="A5:A6"/>
    <mergeCell ref="Q5:Q6"/>
    <mergeCell ref="AD5:AD6"/>
    <mergeCell ref="A2:A4"/>
    <mergeCell ref="X3:Z3"/>
    <mergeCell ref="AA3:AC3"/>
    <mergeCell ref="AD3:AD4"/>
    <mergeCell ref="K3:M3"/>
    <mergeCell ref="N3:P3"/>
    <mergeCell ref="Q3:Q4"/>
    <mergeCell ref="A1:O1"/>
    <mergeCell ref="Q1:AC1"/>
    <mergeCell ref="AD1:AP1"/>
    <mergeCell ref="B2:D3"/>
    <mergeCell ref="E2:P2"/>
    <mergeCell ref="R2:AC2"/>
    <mergeCell ref="AE2:AP2"/>
    <mergeCell ref="E3:G3"/>
    <mergeCell ref="H3:J3"/>
    <mergeCell ref="AN3:AP3"/>
    <mergeCell ref="R3:T3"/>
    <mergeCell ref="U3:W3"/>
    <mergeCell ref="AK3:AM3"/>
    <mergeCell ref="AE3:AG3"/>
    <mergeCell ref="AH3:AJ3"/>
  </mergeCells>
  <conditionalFormatting sqref="A6:Q6 A8:Q8 A10:Q10 A12:Q12 A14:Q14 A16:Q16 A18:Q18 A20:Q20 A22:Q22 A24:Q24 A26:Q26 A28:Q28 A30:Q30 A32:Q32 A34:Q34 A36:Q36">
    <cfRule type="cellIs" dxfId="637" priority="12" stopIfTrue="1" operator="lessThan">
      <formula>0.0005</formula>
    </cfRule>
  </conditionalFormatting>
  <conditionalFormatting sqref="A5:IV5 A9:IV9 A11:IV11 A13:IV13 A15:IV15 A17:IV17 A19:IV19 A21:IV21 A23:IV23 A25:IV25 A27:IV27 A29:IV29 A31:IV31 A33:IV33 A35:IV35 A37:IV37">
    <cfRule type="cellIs" dxfId="636" priority="3" stopIfTrue="1" operator="equal">
      <formula>0</formula>
    </cfRule>
  </conditionalFormatting>
  <conditionalFormatting sqref="B7:P7">
    <cfRule type="cellIs" dxfId="635" priority="7" stopIfTrue="1" operator="equal">
      <formula>0</formula>
    </cfRule>
  </conditionalFormatting>
  <conditionalFormatting sqref="Q6 Q8 Q10 Q12 Q14 Q16 Q18 Q20 Q22 Q24 Q26 Q28 Q30 Q32 Q34 Q36">
    <cfRule type="cellIs" dxfId="634" priority="11" stopIfTrue="1" operator="equal">
      <formula>1</formula>
    </cfRule>
  </conditionalFormatting>
  <conditionalFormatting sqref="R6:AC6 R8:AC8 R10:AC10 R12:AC12 R14:AC14 R16:AC16 R18:AC18 R20:AC20 R22:AC22 R24:AC24 R26:AC26 R28:AC28 R30:AC30 R32:AC32 R34:AC34 R36:AC36">
    <cfRule type="cellIs" dxfId="633" priority="5" stopIfTrue="1" operator="lessThan">
      <formula>0.0005</formula>
    </cfRule>
  </conditionalFormatting>
  <conditionalFormatting sqref="R7:AC7">
    <cfRule type="cellIs" dxfId="632" priority="4" stopIfTrue="1" operator="equal">
      <formula>0</formula>
    </cfRule>
  </conditionalFormatting>
  <conditionalFormatting sqref="AD6 AD8 AD10 AD12 AD14 AD16 AD18 AD20 AD22 AD24 AD26 AD28 AD30 AD32 AD34 AD36">
    <cfRule type="cellIs" dxfId="631" priority="8" stopIfTrue="1" operator="equal">
      <formula>1</formula>
    </cfRule>
    <cfRule type="cellIs" dxfId="630" priority="9" stopIfTrue="1" operator="lessThan">
      <formula>0.0005</formula>
    </cfRule>
  </conditionalFormatting>
  <conditionalFormatting sqref="AE7:AP7">
    <cfRule type="cellIs" dxfId="629" priority="1" stopIfTrue="1" operator="equal">
      <formula>0</formula>
    </cfRule>
  </conditionalFormatting>
  <conditionalFormatting sqref="AE6:IV6 AE8:IV8 AE10:IV10 AE12:IV12 AE14:IV14 AE16:IV16 AE18:IV18 AE20:IV20 AE22:IV22 AE24:IV24 AE26:IV26 AE28:IV28 AE30:IV30 AE32:IV32 AE34:IV34 AE36:IV36 A38:IV38">
    <cfRule type="cellIs" dxfId="628" priority="2" stopIfTrue="1" operator="lessThan">
      <formula>0.0005</formula>
    </cfRule>
  </conditionalFormatting>
  <hyperlinks>
    <hyperlink ref="G43" r:id="rId1" xr:uid="{71A6514F-3F5E-4DD6-A559-0160CAA1B2FF}"/>
    <hyperlink ref="G43:I43" r:id="rId2" display="http://dx.doi.org/10.4232/1.14582 " xr:uid="{19E97BF6-D45E-48C1-9935-EFA4B0DC29CE}"/>
    <hyperlink ref="A45" r:id="rId3" display="Publikation und Tabellen stehen unter der Lizenz CC BY-SA DEED 4.0." xr:uid="{F07DAA60-3307-4DB4-9407-6352A0C486BC}"/>
    <hyperlink ref="Q45" r:id="rId4" display="Publikation und Tabellen stehen unter der Lizenz CC BY-SA DEED 4.0." xr:uid="{623E57B0-05CF-4BCB-9D0A-E29D66BE812E}"/>
    <hyperlink ref="AD45" r:id="rId5" display="Publikation und Tabellen stehen unter der Lizenz CC BY-SA DEED 4.0." xr:uid="{ABEDA6CD-0D6D-49A9-A4B2-73FAB4F5A87A}"/>
    <hyperlink ref="W43" r:id="rId6" xr:uid="{E91187B4-CF04-4415-B552-CB3673889634}"/>
    <hyperlink ref="W43:Y43" r:id="rId7" display="http://dx.doi.org/10.4232/1.14582 " xr:uid="{375E72E5-F1C4-4A17-A2EB-34EBF03E32F2}"/>
    <hyperlink ref="AJ43" r:id="rId8" xr:uid="{9C2FEB30-4573-4E31-8A57-9D715269B7F7}"/>
    <hyperlink ref="AJ43:AL43" r:id="rId9" display="http://dx.doi.org/10.4232/1.14582 " xr:uid="{3F59C567-DDC6-4CFD-A965-CA8FAEA879D8}"/>
  </hyperlinks>
  <pageMargins left="0.78740157480314965" right="0.78740157480314965" top="0.98425196850393704" bottom="0.98425196850393704" header="0.51181102362204722" footer="0.51181102362204722"/>
  <pageSetup paperSize="9" scale="72" orientation="portrait" r:id="rId10"/>
  <headerFooter scaleWithDoc="0" alignWithMargins="0"/>
  <colBreaks count="2" manualBreakCount="2">
    <brk id="16" max="1048575" man="1"/>
    <brk id="29" max="1048575" man="1"/>
  </colBreaks>
  <legacyDrawingHF r:id="rId1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C3B9-6D12-47B0-94B8-2D1A30D5D773}">
  <sheetPr>
    <pageSetUpPr fitToPage="1"/>
  </sheetPr>
  <dimension ref="A1:O26"/>
  <sheetViews>
    <sheetView view="pageBreakPreview" zoomScaleNormal="120" zoomScaleSheetLayoutView="100" workbookViewId="0">
      <selection sqref="A1:M1"/>
    </sheetView>
  </sheetViews>
  <sheetFormatPr baseColWidth="10" defaultRowHeight="12.75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6384" width="11.42578125" style="9"/>
  </cols>
  <sheetData>
    <row r="1" spans="1:15" ht="39.950000000000003" customHeight="1" thickBot="1">
      <c r="A1" s="935" t="str">
        <f>"Tabelle 12: Kurse für besondere Adressaten nach Programmbereichen " &amp;Hilfswerte!B1</f>
        <v>Tabelle 12: Kurse für besondere Adressaten nach Programmbereichen 2020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7"/>
    </row>
    <row r="2" spans="1:15" ht="18">
      <c r="A2" s="938" t="s">
        <v>280</v>
      </c>
      <c r="B2" s="940" t="s">
        <v>412</v>
      </c>
      <c r="C2" s="942" t="s">
        <v>17</v>
      </c>
      <c r="D2" s="942"/>
      <c r="E2" s="942"/>
      <c r="F2" s="942"/>
      <c r="G2" s="942"/>
      <c r="H2" s="942"/>
      <c r="I2" s="942"/>
      <c r="J2" s="942"/>
      <c r="K2" s="942"/>
      <c r="L2" s="943"/>
      <c r="M2" s="533"/>
    </row>
    <row r="3" spans="1:15" s="87" customFormat="1" ht="39.75" customHeight="1">
      <c r="A3" s="939"/>
      <c r="B3" s="941"/>
      <c r="C3" s="377" t="s">
        <v>294</v>
      </c>
      <c r="D3" s="378" t="s">
        <v>397</v>
      </c>
      <c r="E3" s="378" t="s">
        <v>445</v>
      </c>
      <c r="F3" s="378" t="s">
        <v>295</v>
      </c>
      <c r="G3" s="378" t="s">
        <v>296</v>
      </c>
      <c r="H3" s="378" t="s">
        <v>297</v>
      </c>
      <c r="I3" s="378" t="s">
        <v>298</v>
      </c>
      <c r="J3" s="378" t="s">
        <v>299</v>
      </c>
      <c r="K3" s="378" t="s">
        <v>300</v>
      </c>
      <c r="L3" s="379" t="s">
        <v>489</v>
      </c>
      <c r="M3" s="534"/>
      <c r="O3" s="88"/>
    </row>
    <row r="4" spans="1:15" ht="27" customHeight="1">
      <c r="A4" s="726" t="s">
        <v>113</v>
      </c>
      <c r="B4" s="559">
        <v>7258</v>
      </c>
      <c r="C4" s="330">
        <v>1231</v>
      </c>
      <c r="D4" s="330">
        <v>30</v>
      </c>
      <c r="E4" s="330">
        <v>28</v>
      </c>
      <c r="F4" s="330">
        <v>336</v>
      </c>
      <c r="G4" s="330">
        <v>175</v>
      </c>
      <c r="H4" s="330">
        <v>827</v>
      </c>
      <c r="I4" s="330">
        <v>128</v>
      </c>
      <c r="J4" s="330">
        <v>469</v>
      </c>
      <c r="K4" s="330">
        <v>1766</v>
      </c>
      <c r="L4" s="331">
        <v>2268</v>
      </c>
      <c r="M4" s="535"/>
    </row>
    <row r="5" spans="1:15" ht="27" customHeight="1">
      <c r="A5" s="934"/>
      <c r="B5" s="587">
        <v>6.8540000000000004E-2</v>
      </c>
      <c r="C5" s="588">
        <v>6.9610000000000005E-2</v>
      </c>
      <c r="D5" s="588">
        <v>9.5200000000000007E-3</v>
      </c>
      <c r="E5" s="588">
        <v>5.2240000000000002E-2</v>
      </c>
      <c r="F5" s="588">
        <v>9.1800000000000007E-3</v>
      </c>
      <c r="G5" s="588">
        <v>0.12212000000000001</v>
      </c>
      <c r="H5" s="588">
        <v>0.11083</v>
      </c>
      <c r="I5" s="588">
        <v>7.9210000000000003E-2</v>
      </c>
      <c r="J5" s="588">
        <v>8.2830000000000001E-2</v>
      </c>
      <c r="K5" s="588">
        <v>0.16581000000000001</v>
      </c>
      <c r="L5" s="589">
        <v>0.10756</v>
      </c>
      <c r="M5" s="535"/>
    </row>
    <row r="6" spans="1:15" ht="27" customHeight="1">
      <c r="A6" s="715" t="s">
        <v>137</v>
      </c>
      <c r="B6" s="560">
        <v>11619</v>
      </c>
      <c r="C6" s="373">
        <v>1657</v>
      </c>
      <c r="D6" s="373">
        <v>31</v>
      </c>
      <c r="E6" s="373">
        <v>5</v>
      </c>
      <c r="F6" s="373">
        <v>42</v>
      </c>
      <c r="G6" s="373">
        <v>328</v>
      </c>
      <c r="H6" s="373">
        <v>1379</v>
      </c>
      <c r="I6" s="373">
        <v>84</v>
      </c>
      <c r="J6" s="373">
        <v>1315</v>
      </c>
      <c r="K6" s="373">
        <v>4056</v>
      </c>
      <c r="L6" s="374">
        <v>2722</v>
      </c>
      <c r="M6" s="535"/>
    </row>
    <row r="7" spans="1:15" ht="27" customHeight="1">
      <c r="A7" s="934"/>
      <c r="B7" s="587">
        <v>0.10972</v>
      </c>
      <c r="C7" s="588">
        <v>9.3700000000000006E-2</v>
      </c>
      <c r="D7" s="588">
        <v>9.8399999999999998E-3</v>
      </c>
      <c r="E7" s="588">
        <v>9.3299999999999998E-3</v>
      </c>
      <c r="F7" s="588">
        <v>1.15E-3</v>
      </c>
      <c r="G7" s="588">
        <v>0.22889000000000001</v>
      </c>
      <c r="H7" s="588">
        <v>0.18479999999999999</v>
      </c>
      <c r="I7" s="588">
        <v>5.1979999999999998E-2</v>
      </c>
      <c r="J7" s="588">
        <v>0.23225000000000001</v>
      </c>
      <c r="K7" s="588">
        <v>0.38080999999999998</v>
      </c>
      <c r="L7" s="589">
        <v>0.12909999999999999</v>
      </c>
      <c r="M7" s="535"/>
    </row>
    <row r="8" spans="1:15" ht="27" customHeight="1">
      <c r="A8" s="715" t="s">
        <v>21</v>
      </c>
      <c r="B8" s="560">
        <v>22689</v>
      </c>
      <c r="C8" s="373">
        <v>6588</v>
      </c>
      <c r="D8" s="373">
        <v>61</v>
      </c>
      <c r="E8" s="373">
        <v>19</v>
      </c>
      <c r="F8" s="373">
        <v>136</v>
      </c>
      <c r="G8" s="373">
        <v>309</v>
      </c>
      <c r="H8" s="373">
        <v>4506</v>
      </c>
      <c r="I8" s="373">
        <v>1212</v>
      </c>
      <c r="J8" s="373">
        <v>387</v>
      </c>
      <c r="K8" s="373">
        <v>2790</v>
      </c>
      <c r="L8" s="374">
        <v>6681</v>
      </c>
      <c r="M8" s="535"/>
    </row>
    <row r="9" spans="1:15" ht="27" customHeight="1">
      <c r="A9" s="934"/>
      <c r="B9" s="587">
        <v>0.21425</v>
      </c>
      <c r="C9" s="588">
        <v>0.37252000000000002</v>
      </c>
      <c r="D9" s="588">
        <v>1.9359999999999999E-2</v>
      </c>
      <c r="E9" s="588">
        <v>3.5450000000000002E-2</v>
      </c>
      <c r="F9" s="588">
        <v>3.7100000000000002E-3</v>
      </c>
      <c r="G9" s="588">
        <v>0.21562999999999999</v>
      </c>
      <c r="H9" s="588">
        <v>0.60385999999999995</v>
      </c>
      <c r="I9" s="588">
        <v>0.75</v>
      </c>
      <c r="J9" s="588">
        <v>6.8349999999999994E-2</v>
      </c>
      <c r="K9" s="588">
        <v>0.26195000000000002</v>
      </c>
      <c r="L9" s="589">
        <v>0.31685999999999998</v>
      </c>
      <c r="M9" s="535"/>
    </row>
    <row r="10" spans="1:15" ht="27" customHeight="1">
      <c r="A10" s="715" t="s">
        <v>22</v>
      </c>
      <c r="B10" s="560">
        <v>50656</v>
      </c>
      <c r="C10" s="373">
        <v>5687</v>
      </c>
      <c r="D10" s="373">
        <v>1315</v>
      </c>
      <c r="E10" s="373">
        <v>41</v>
      </c>
      <c r="F10" s="373">
        <v>35542</v>
      </c>
      <c r="G10" s="373">
        <v>124</v>
      </c>
      <c r="H10" s="373">
        <v>315</v>
      </c>
      <c r="I10" s="373">
        <v>30</v>
      </c>
      <c r="J10" s="373">
        <v>744</v>
      </c>
      <c r="K10" s="373">
        <v>1215</v>
      </c>
      <c r="L10" s="374">
        <v>5643</v>
      </c>
      <c r="M10" s="535"/>
    </row>
    <row r="11" spans="1:15" ht="27" customHeight="1">
      <c r="A11" s="934"/>
      <c r="B11" s="587">
        <v>0.47835</v>
      </c>
      <c r="C11" s="588">
        <v>0.32157000000000002</v>
      </c>
      <c r="D11" s="588">
        <v>0.41732999999999998</v>
      </c>
      <c r="E11" s="588">
        <v>7.6490000000000002E-2</v>
      </c>
      <c r="F11" s="588">
        <v>0.97063999999999995</v>
      </c>
      <c r="G11" s="588">
        <v>8.6529999999999996E-2</v>
      </c>
      <c r="H11" s="588">
        <v>4.2209999999999998E-2</v>
      </c>
      <c r="I11" s="588">
        <v>1.856E-2</v>
      </c>
      <c r="J11" s="588">
        <v>0.13139999999999999</v>
      </c>
      <c r="K11" s="588">
        <v>0.11407</v>
      </c>
      <c r="L11" s="589">
        <v>0.26762999999999998</v>
      </c>
      <c r="M11" s="535"/>
    </row>
    <row r="12" spans="1:15" ht="27" customHeight="1">
      <c r="A12" s="715" t="s">
        <v>422</v>
      </c>
      <c r="B12" s="560">
        <v>8366</v>
      </c>
      <c r="C12" s="373">
        <v>2477</v>
      </c>
      <c r="D12" s="373">
        <v>6</v>
      </c>
      <c r="E12" s="373">
        <v>342</v>
      </c>
      <c r="F12" s="373">
        <v>140</v>
      </c>
      <c r="G12" s="373">
        <v>85</v>
      </c>
      <c r="H12" s="373">
        <v>379</v>
      </c>
      <c r="I12" s="373">
        <v>130</v>
      </c>
      <c r="J12" s="373">
        <v>987</v>
      </c>
      <c r="K12" s="373">
        <v>563</v>
      </c>
      <c r="L12" s="374">
        <v>3257</v>
      </c>
      <c r="M12" s="535"/>
    </row>
    <row r="13" spans="1:15" ht="27" customHeight="1">
      <c r="A13" s="934">
        <v>0</v>
      </c>
      <c r="B13" s="587">
        <v>7.9000000000000001E-2</v>
      </c>
      <c r="C13" s="588">
        <v>0.14005999999999999</v>
      </c>
      <c r="D13" s="588">
        <v>1.9E-3</v>
      </c>
      <c r="E13" s="588">
        <v>0.63805999999999996</v>
      </c>
      <c r="F13" s="588">
        <v>3.82E-3</v>
      </c>
      <c r="G13" s="588">
        <v>5.9319999999999998E-2</v>
      </c>
      <c r="H13" s="588">
        <v>5.0790000000000002E-2</v>
      </c>
      <c r="I13" s="588">
        <v>8.0449999999999994E-2</v>
      </c>
      <c r="J13" s="588">
        <v>0.17432</v>
      </c>
      <c r="K13" s="588">
        <v>5.2859999999999997E-2</v>
      </c>
      <c r="L13" s="589">
        <v>0.15447</v>
      </c>
      <c r="M13" s="535"/>
    </row>
    <row r="14" spans="1:15" ht="27" customHeight="1">
      <c r="A14" s="715" t="s">
        <v>434</v>
      </c>
      <c r="B14" s="560">
        <v>2103</v>
      </c>
      <c r="C14" s="373">
        <v>13</v>
      </c>
      <c r="D14" s="373">
        <v>13</v>
      </c>
      <c r="E14" s="373">
        <v>46</v>
      </c>
      <c r="F14" s="373">
        <v>68</v>
      </c>
      <c r="G14" s="373">
        <v>17</v>
      </c>
      <c r="H14" s="373">
        <v>17</v>
      </c>
      <c r="I14" s="373">
        <v>29</v>
      </c>
      <c r="J14" s="373">
        <v>1421</v>
      </c>
      <c r="K14" s="373">
        <v>128</v>
      </c>
      <c r="L14" s="374">
        <v>351</v>
      </c>
      <c r="M14" s="535"/>
    </row>
    <row r="15" spans="1:15" ht="27" customHeight="1">
      <c r="A15" s="934">
        <v>0</v>
      </c>
      <c r="B15" s="587">
        <v>1.9859999999999999E-2</v>
      </c>
      <c r="C15" s="588">
        <v>7.3999999999999999E-4</v>
      </c>
      <c r="D15" s="588">
        <v>4.13E-3</v>
      </c>
      <c r="E15" s="588">
        <v>8.5819999999999994E-2</v>
      </c>
      <c r="F15" s="588">
        <v>1.8600000000000001E-3</v>
      </c>
      <c r="G15" s="588">
        <v>1.1860000000000001E-2</v>
      </c>
      <c r="H15" s="588">
        <v>2.2799999999999999E-3</v>
      </c>
      <c r="I15" s="588">
        <v>1.7950000000000001E-2</v>
      </c>
      <c r="J15" s="588">
        <v>0.25097000000000003</v>
      </c>
      <c r="K15" s="588">
        <v>1.2019999999999999E-2</v>
      </c>
      <c r="L15" s="589">
        <v>1.6650000000000002E-2</v>
      </c>
      <c r="M15" s="535"/>
    </row>
    <row r="16" spans="1:15" ht="27" customHeight="1">
      <c r="A16" s="715" t="s">
        <v>43</v>
      </c>
      <c r="B16" s="560">
        <v>3207</v>
      </c>
      <c r="C16" s="373">
        <v>32</v>
      </c>
      <c r="D16" s="373">
        <v>1695</v>
      </c>
      <c r="E16" s="373">
        <v>55</v>
      </c>
      <c r="F16" s="373">
        <v>353</v>
      </c>
      <c r="G16" s="373">
        <v>395</v>
      </c>
      <c r="H16" s="373">
        <v>39</v>
      </c>
      <c r="I16" s="373">
        <v>3</v>
      </c>
      <c r="J16" s="373">
        <v>339</v>
      </c>
      <c r="K16" s="373">
        <v>133</v>
      </c>
      <c r="L16" s="374">
        <v>163</v>
      </c>
      <c r="M16" s="535"/>
    </row>
    <row r="17" spans="1:13" ht="27" customHeight="1">
      <c r="A17" s="715"/>
      <c r="B17" s="590">
        <v>3.0280000000000001E-2</v>
      </c>
      <c r="C17" s="591">
        <v>1.81E-3</v>
      </c>
      <c r="D17" s="591">
        <v>0.53791999999999995</v>
      </c>
      <c r="E17" s="591">
        <v>0.10261000000000001</v>
      </c>
      <c r="F17" s="591">
        <v>9.6399999999999993E-3</v>
      </c>
      <c r="G17" s="591">
        <v>0.27565000000000001</v>
      </c>
      <c r="H17" s="591">
        <v>5.2300000000000003E-3</v>
      </c>
      <c r="I17" s="591">
        <v>1.8600000000000001E-3</v>
      </c>
      <c r="J17" s="591">
        <v>5.987E-2</v>
      </c>
      <c r="K17" s="591">
        <v>1.2489999999999999E-2</v>
      </c>
      <c r="L17" s="592">
        <v>7.7299999999999999E-3</v>
      </c>
      <c r="M17" s="535"/>
    </row>
    <row r="18" spans="1:13" ht="27" customHeight="1">
      <c r="A18" s="726" t="s">
        <v>28</v>
      </c>
      <c r="B18" s="559">
        <v>105898</v>
      </c>
      <c r="C18" s="330">
        <v>17685</v>
      </c>
      <c r="D18" s="330">
        <v>3151</v>
      </c>
      <c r="E18" s="330">
        <v>536</v>
      </c>
      <c r="F18" s="330">
        <v>36617</v>
      </c>
      <c r="G18" s="330">
        <v>1433</v>
      </c>
      <c r="H18" s="330">
        <v>7462</v>
      </c>
      <c r="I18" s="330">
        <v>1616</v>
      </c>
      <c r="J18" s="330">
        <v>5662</v>
      </c>
      <c r="K18" s="330">
        <v>10651</v>
      </c>
      <c r="L18" s="331">
        <v>21085</v>
      </c>
      <c r="M18" s="535"/>
    </row>
    <row r="19" spans="1:13" ht="27" customHeight="1" thickBot="1">
      <c r="A19" s="944"/>
      <c r="B19" s="561">
        <v>1</v>
      </c>
      <c r="C19" s="375">
        <v>1</v>
      </c>
      <c r="D19" s="375">
        <v>1</v>
      </c>
      <c r="E19" s="375">
        <v>1</v>
      </c>
      <c r="F19" s="375">
        <v>1</v>
      </c>
      <c r="G19" s="375">
        <v>1</v>
      </c>
      <c r="H19" s="375">
        <v>1</v>
      </c>
      <c r="I19" s="375">
        <v>1</v>
      </c>
      <c r="J19" s="375">
        <v>1</v>
      </c>
      <c r="K19" s="375">
        <v>1</v>
      </c>
      <c r="L19" s="376">
        <v>1</v>
      </c>
      <c r="M19" s="535"/>
    </row>
    <row r="20" spans="1:13" s="1159" customFormat="1" ht="10.5" customHeight="1">
      <c r="A20" s="1174"/>
      <c r="M20" s="1175" t="s">
        <v>9</v>
      </c>
    </row>
    <row r="21" spans="1:13" s="1159" customFormat="1" ht="13.5" thickBot="1">
      <c r="A21" s="1158" t="s">
        <v>524</v>
      </c>
      <c r="B21" s="500"/>
      <c r="C21" s="500"/>
      <c r="D21" s="1165"/>
      <c r="E21" s="1166"/>
      <c r="F21" s="1165"/>
      <c r="G21" s="500"/>
      <c r="H21" s="500"/>
      <c r="I21" s="500"/>
      <c r="J21" s="500"/>
      <c r="K21" s="500"/>
      <c r="L21" s="500"/>
      <c r="M21" s="1176"/>
    </row>
    <row r="22" spans="1:13" s="1159" customFormat="1" ht="11.25" customHeight="1">
      <c r="A22" s="500"/>
      <c r="B22" s="500"/>
      <c r="C22" s="500"/>
      <c r="D22" s="500"/>
      <c r="E22" s="500"/>
      <c r="F22" s="500"/>
      <c r="G22" s="500"/>
      <c r="H22" s="500"/>
      <c r="I22" s="500"/>
      <c r="J22" s="500"/>
      <c r="K22" s="500"/>
      <c r="L22" s="500"/>
    </row>
    <row r="23" spans="1:13" s="1159" customFormat="1">
      <c r="A23" s="1158" t="s">
        <v>518</v>
      </c>
      <c r="G23" s="500"/>
      <c r="H23" s="500"/>
      <c r="I23" s="500"/>
      <c r="J23" s="500"/>
      <c r="K23" s="500"/>
      <c r="L23" s="500"/>
    </row>
    <row r="24" spans="1:13" s="1159" customFormat="1">
      <c r="A24" s="1158" t="s">
        <v>519</v>
      </c>
      <c r="D24" s="1163" t="s">
        <v>506</v>
      </c>
      <c r="E24" s="1163"/>
      <c r="F24" s="1163"/>
      <c r="G24" s="500"/>
      <c r="H24" s="500"/>
      <c r="I24" s="500"/>
      <c r="J24" s="500"/>
    </row>
    <row r="25" spans="1:13" s="1159" customFormat="1" ht="9" customHeight="1">
      <c r="A25" s="1160"/>
      <c r="G25" s="500"/>
      <c r="H25" s="500"/>
      <c r="I25" s="500"/>
      <c r="J25" s="500"/>
      <c r="K25" s="500"/>
      <c r="L25" s="500"/>
    </row>
    <row r="26" spans="1:13" s="1159" customFormat="1">
      <c r="A26" s="1161" t="s">
        <v>520</v>
      </c>
      <c r="G26" s="500"/>
      <c r="H26" s="500"/>
      <c r="I26" s="500"/>
      <c r="J26" s="500"/>
      <c r="K26" s="500"/>
      <c r="L26" s="500"/>
    </row>
  </sheetData>
  <mergeCells count="13">
    <mergeCell ref="D24:F24"/>
    <mergeCell ref="A18:A19"/>
    <mergeCell ref="A8:A9"/>
    <mergeCell ref="A10:A11"/>
    <mergeCell ref="A12:A13"/>
    <mergeCell ref="A14:A15"/>
    <mergeCell ref="A16:A17"/>
    <mergeCell ref="A6:A7"/>
    <mergeCell ref="A1:M1"/>
    <mergeCell ref="A2:A3"/>
    <mergeCell ref="B2:B3"/>
    <mergeCell ref="C2:L2"/>
    <mergeCell ref="A4:A5"/>
  </mergeCells>
  <conditionalFormatting sqref="A4:L4 A6:L6">
    <cfRule type="cellIs" dxfId="627" priority="7" stopIfTrue="1" operator="equal">
      <formula>0</formula>
    </cfRule>
  </conditionalFormatting>
  <conditionalFormatting sqref="A5:L5 A7:L7 A17:L19">
    <cfRule type="cellIs" dxfId="626" priority="5" stopIfTrue="1" operator="equal">
      <formula>1</formula>
    </cfRule>
    <cfRule type="cellIs" dxfId="625" priority="6" stopIfTrue="1" operator="lessThanOrEqual">
      <formula>0.004</formula>
    </cfRule>
  </conditionalFormatting>
  <conditionalFormatting sqref="A8:L8 A10:L10 A12:L12 A14:L14">
    <cfRule type="cellIs" dxfId="624" priority="4" stopIfTrue="1" operator="equal">
      <formula>0</formula>
    </cfRule>
  </conditionalFormatting>
  <conditionalFormatting sqref="A9:L9 A11:L11 A13:L13 A15:L15">
    <cfRule type="cellIs" dxfId="623" priority="2" stopIfTrue="1" operator="equal">
      <formula>1</formula>
    </cfRule>
    <cfRule type="cellIs" dxfId="622" priority="3" stopIfTrue="1" operator="lessThanOrEqual">
      <formula>0.004</formula>
    </cfRule>
  </conditionalFormatting>
  <conditionalFormatting sqref="A16:L16">
    <cfRule type="cellIs" dxfId="621" priority="1" stopIfTrue="1" operator="equal">
      <formula>0</formula>
    </cfRule>
  </conditionalFormatting>
  <conditionalFormatting sqref="N4:IV4 N6:IV6 N8:IV8 N10:IV10 N12:IV12 N14:IV14 N16:IV16">
    <cfRule type="cellIs" dxfId="620" priority="16" stopIfTrue="1" operator="equal">
      <formula>0</formula>
    </cfRule>
  </conditionalFormatting>
  <conditionalFormatting sqref="N5:IV5 N7:IV7 N9:IV9 N11:IV11 N13:IV13 N15:IV15 N17:IV19">
    <cfRule type="cellIs" dxfId="619" priority="14" stopIfTrue="1" operator="equal">
      <formula>1</formula>
    </cfRule>
    <cfRule type="cellIs" dxfId="618" priority="15" stopIfTrue="1" operator="lessThanOrEqual">
      <formula>0.004</formula>
    </cfRule>
  </conditionalFormatting>
  <conditionalFormatting sqref="O3">
    <cfRule type="cellIs" dxfId="617" priority="12" stopIfTrue="1" operator="equal">
      <formula>1</formula>
    </cfRule>
    <cfRule type="cellIs" dxfId="616" priority="13" stopIfTrue="1" operator="lessThan">
      <formula>0.0005</formula>
    </cfRule>
  </conditionalFormatting>
  <hyperlinks>
    <hyperlink ref="A26" r:id="rId1" display="Publikation und Tabellen stehen unter der Lizenz CC BY-SA DEED 4.0." xr:uid="{7F33771F-B367-4CA2-9503-3FDB563075A3}"/>
    <hyperlink ref="D24:F24" r:id="rId2" display="http://dx.doi.org/10.4232/1.14582 " xr:uid="{95E50764-CB92-4C77-B1F9-D738FB5133CA}"/>
    <hyperlink ref="D24" r:id="rId3" xr:uid="{1A01B8A9-1ABE-4B51-8C4A-8A8C60396340}"/>
  </hyperlinks>
  <pageMargins left="0.78740157480314965" right="0.78740157480314965" top="0.98425196850393704" bottom="0.98425196850393704" header="0.51181102362204722" footer="0.51181102362204722"/>
  <pageSetup paperSize="9" scale="56" orientation="portrait" r:id="rId4"/>
  <headerFooter scaleWithDoc="0" alignWithMargins="0"/>
  <legacyDrawingHF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A62C-0368-44D2-881C-5ED6BE3C5E55}">
  <dimension ref="A1:V28"/>
  <sheetViews>
    <sheetView view="pageBreakPreview" zoomScaleNormal="100" zoomScaleSheetLayoutView="100" workbookViewId="0">
      <selection activeCell="A23" sqref="A23:E28"/>
    </sheetView>
  </sheetViews>
  <sheetFormatPr baseColWidth="10" defaultRowHeight="12.75"/>
  <cols>
    <col min="1" max="1" width="15.28515625" style="9" customWidth="1"/>
    <col min="2" max="3" width="11.7109375" style="9" customWidth="1"/>
    <col min="4" max="11" width="9.7109375" style="9" customWidth="1"/>
    <col min="12" max="12" width="15.28515625" style="9" customWidth="1"/>
    <col min="13" max="18" width="11.28515625" style="9" customWidth="1"/>
    <col min="19" max="20" width="11.28515625" style="4" customWidth="1"/>
    <col min="21" max="16384" width="11.42578125" style="9"/>
  </cols>
  <sheetData>
    <row r="1" spans="1:22" s="3" customFormat="1" ht="37.5" customHeight="1" thickBot="1">
      <c r="A1" s="935" t="str">
        <f>"Tabelle 13: Geschlechtsverteilung in Kursen nach Ländern und Programmbereichen " &amp;Hilfswerte!B1</f>
        <v>Tabelle 13: Geschlechtsverteilung in Kursen nach Ländern und Programmbereichen 2020</v>
      </c>
      <c r="B1" s="936"/>
      <c r="C1" s="936"/>
      <c r="D1" s="936"/>
      <c r="E1" s="936"/>
      <c r="F1" s="936"/>
      <c r="G1" s="936"/>
      <c r="H1" s="936"/>
      <c r="I1" s="936"/>
      <c r="J1" s="936"/>
      <c r="K1" s="952"/>
      <c r="L1" s="936" t="str">
        <f>"noch Tabelle 13: Geschlechtsverteilung in Kursen nach Ländern und Programmbereichen " &amp;Hilfswerte!B1</f>
        <v>noch Tabelle 13: Geschlechtsverteilung in Kursen nach Ländern und Programmbereichen 2020</v>
      </c>
      <c r="M1" s="936"/>
      <c r="N1" s="936"/>
      <c r="O1" s="936"/>
      <c r="P1" s="936"/>
      <c r="Q1" s="936"/>
      <c r="R1" s="936"/>
      <c r="S1" s="936"/>
      <c r="T1" s="952"/>
      <c r="U1" s="77"/>
      <c r="V1" s="77"/>
    </row>
    <row r="2" spans="1:22" s="3" customFormat="1" ht="25.5" customHeight="1">
      <c r="A2" s="718" t="s">
        <v>14</v>
      </c>
      <c r="B2" s="953" t="s">
        <v>301</v>
      </c>
      <c r="C2" s="954"/>
      <c r="D2" s="920" t="s">
        <v>302</v>
      </c>
      <c r="E2" s="921"/>
      <c r="F2" s="921"/>
      <c r="G2" s="921"/>
      <c r="H2" s="921"/>
      <c r="I2" s="921"/>
      <c r="J2" s="921"/>
      <c r="K2" s="918"/>
      <c r="L2" s="945" t="s">
        <v>14</v>
      </c>
      <c r="M2" s="920" t="s">
        <v>302</v>
      </c>
      <c r="N2" s="921"/>
      <c r="O2" s="921"/>
      <c r="P2" s="921"/>
      <c r="Q2" s="921"/>
      <c r="R2" s="921"/>
      <c r="S2" s="921"/>
      <c r="T2" s="922"/>
    </row>
    <row r="3" spans="1:22" s="80" customFormat="1" ht="58.5" customHeight="1">
      <c r="A3" s="719"/>
      <c r="B3" s="955"/>
      <c r="C3" s="956"/>
      <c r="D3" s="947" t="s">
        <v>28</v>
      </c>
      <c r="E3" s="948"/>
      <c r="F3" s="947" t="s">
        <v>303</v>
      </c>
      <c r="G3" s="948"/>
      <c r="H3" s="949" t="s">
        <v>304</v>
      </c>
      <c r="I3" s="950"/>
      <c r="J3" s="947" t="s">
        <v>21</v>
      </c>
      <c r="K3" s="948"/>
      <c r="L3" s="946"/>
      <c r="M3" s="947" t="s">
        <v>22</v>
      </c>
      <c r="N3" s="948"/>
      <c r="O3" s="947" t="s">
        <v>422</v>
      </c>
      <c r="P3" s="948"/>
      <c r="Q3" s="947" t="s">
        <v>434</v>
      </c>
      <c r="R3" s="948"/>
      <c r="S3" s="947" t="s">
        <v>43</v>
      </c>
      <c r="T3" s="951"/>
    </row>
    <row r="4" spans="1:22" ht="50.25" customHeight="1">
      <c r="A4" s="719"/>
      <c r="B4" s="393" t="s">
        <v>6</v>
      </c>
      <c r="C4" s="394" t="s">
        <v>305</v>
      </c>
      <c r="D4" s="89" t="s">
        <v>297</v>
      </c>
      <c r="E4" s="89" t="s">
        <v>298</v>
      </c>
      <c r="F4" s="82" t="s">
        <v>297</v>
      </c>
      <c r="G4" s="17" t="s">
        <v>298</v>
      </c>
      <c r="H4" s="17" t="s">
        <v>297</v>
      </c>
      <c r="I4" s="17" t="s">
        <v>298</v>
      </c>
      <c r="J4" s="17" t="s">
        <v>297</v>
      </c>
      <c r="K4" s="17" t="s">
        <v>298</v>
      </c>
      <c r="L4" s="946"/>
      <c r="M4" s="17" t="s">
        <v>297</v>
      </c>
      <c r="N4" s="17" t="s">
        <v>298</v>
      </c>
      <c r="O4" s="17" t="s">
        <v>297</v>
      </c>
      <c r="P4" s="17" t="s">
        <v>298</v>
      </c>
      <c r="Q4" s="17" t="s">
        <v>297</v>
      </c>
      <c r="R4" s="81" t="s">
        <v>298</v>
      </c>
      <c r="S4" s="17" t="s">
        <v>297</v>
      </c>
      <c r="T4" s="19" t="s">
        <v>298</v>
      </c>
    </row>
    <row r="5" spans="1:22" s="84" customFormat="1" ht="24.75" customHeight="1">
      <c r="A5" s="454" t="s">
        <v>79</v>
      </c>
      <c r="B5" s="380">
        <v>712854</v>
      </c>
      <c r="C5" s="388">
        <v>0.92506999999999995</v>
      </c>
      <c r="D5" s="91">
        <v>0.76195000000000002</v>
      </c>
      <c r="E5" s="95">
        <v>0.23805000000000001</v>
      </c>
      <c r="F5" s="96">
        <v>0.69645000000000001</v>
      </c>
      <c r="G5" s="95">
        <v>0.30354999999999999</v>
      </c>
      <c r="H5" s="96">
        <v>0.80030000000000001</v>
      </c>
      <c r="I5" s="95">
        <v>0.19969999999999999</v>
      </c>
      <c r="J5" s="96">
        <v>0.85851999999999995</v>
      </c>
      <c r="K5" s="95">
        <v>0.14147999999999999</v>
      </c>
      <c r="L5" s="562" t="s">
        <v>79</v>
      </c>
      <c r="M5" s="91">
        <v>0.65193000000000001</v>
      </c>
      <c r="N5" s="95">
        <v>0.34806999999999999</v>
      </c>
      <c r="O5" s="96">
        <v>0.67147999999999997</v>
      </c>
      <c r="P5" s="95">
        <v>0.32851999999999998</v>
      </c>
      <c r="Q5" s="96">
        <v>0.55420999999999998</v>
      </c>
      <c r="R5" s="95">
        <v>0.44579000000000002</v>
      </c>
      <c r="S5" s="96">
        <v>0.59119999999999995</v>
      </c>
      <c r="T5" s="92">
        <v>0.4088</v>
      </c>
    </row>
    <row r="6" spans="1:22" s="84" customFormat="1" ht="24.95" customHeight="1">
      <c r="A6" s="547" t="s">
        <v>80</v>
      </c>
      <c r="B6" s="392">
        <v>579225</v>
      </c>
      <c r="C6" s="389">
        <v>0.72280999999999995</v>
      </c>
      <c r="D6" s="94">
        <v>0.77790999999999999</v>
      </c>
      <c r="E6" s="381">
        <v>0.22209000000000001</v>
      </c>
      <c r="F6" s="94">
        <v>0.69015000000000004</v>
      </c>
      <c r="G6" s="381">
        <v>0.30985000000000001</v>
      </c>
      <c r="H6" s="94">
        <v>0.81521999999999994</v>
      </c>
      <c r="I6" s="381">
        <v>0.18478</v>
      </c>
      <c r="J6" s="94">
        <v>0.86482999999999999</v>
      </c>
      <c r="K6" s="354">
        <v>0.13517000000000001</v>
      </c>
      <c r="L6" s="563" t="s">
        <v>80</v>
      </c>
      <c r="M6" s="94">
        <v>0.68223</v>
      </c>
      <c r="N6" s="381">
        <v>0.31777</v>
      </c>
      <c r="O6" s="94">
        <v>0.65693000000000001</v>
      </c>
      <c r="P6" s="381">
        <v>0.34306999999999999</v>
      </c>
      <c r="Q6" s="94">
        <v>0.46573999999999999</v>
      </c>
      <c r="R6" s="381">
        <v>0.53425999999999996</v>
      </c>
      <c r="S6" s="94">
        <v>0.58996999999999999</v>
      </c>
      <c r="T6" s="355">
        <v>0.41003000000000001</v>
      </c>
    </row>
    <row r="7" spans="1:22" s="84" customFormat="1" ht="24.95" customHeight="1">
      <c r="A7" s="451" t="s">
        <v>81</v>
      </c>
      <c r="B7" s="392">
        <v>95140</v>
      </c>
      <c r="C7" s="389">
        <v>0.72155999999999998</v>
      </c>
      <c r="D7" s="94">
        <v>0.71503000000000005</v>
      </c>
      <c r="E7" s="381">
        <v>0.28497</v>
      </c>
      <c r="F7" s="94">
        <v>0.73214000000000001</v>
      </c>
      <c r="G7" s="381">
        <v>0.26785999999999999</v>
      </c>
      <c r="H7" s="94">
        <v>0.82245999999999997</v>
      </c>
      <c r="I7" s="381">
        <v>0.17754</v>
      </c>
      <c r="J7" s="94">
        <v>0.84997999999999996</v>
      </c>
      <c r="K7" s="354">
        <v>0.15001999999999999</v>
      </c>
      <c r="L7" s="563" t="s">
        <v>81</v>
      </c>
      <c r="M7" s="94">
        <v>0.64522999999999997</v>
      </c>
      <c r="N7" s="381">
        <v>0.35476999999999997</v>
      </c>
      <c r="O7" s="94">
        <v>0.73446999999999996</v>
      </c>
      <c r="P7" s="381">
        <v>0.26552999999999999</v>
      </c>
      <c r="Q7" s="94">
        <v>0.60543999999999998</v>
      </c>
      <c r="R7" s="381">
        <v>0.39456000000000002</v>
      </c>
      <c r="S7" s="94">
        <v>0.69486000000000003</v>
      </c>
      <c r="T7" s="355">
        <v>0.30514000000000002</v>
      </c>
    </row>
    <row r="8" spans="1:22" s="84" customFormat="1" ht="24.95" customHeight="1">
      <c r="A8" s="451" t="s">
        <v>82</v>
      </c>
      <c r="B8" s="392">
        <v>48406</v>
      </c>
      <c r="C8" s="389">
        <v>0.96950000000000003</v>
      </c>
      <c r="D8" s="94">
        <v>0.77290000000000003</v>
      </c>
      <c r="E8" s="381">
        <v>0.2271</v>
      </c>
      <c r="F8" s="94">
        <v>0.67930999999999997</v>
      </c>
      <c r="G8" s="381">
        <v>0.32068999999999998</v>
      </c>
      <c r="H8" s="94">
        <v>0.84743999999999997</v>
      </c>
      <c r="I8" s="381">
        <v>0.15256</v>
      </c>
      <c r="J8" s="94">
        <v>0.90803999999999996</v>
      </c>
      <c r="K8" s="354">
        <v>9.196E-2</v>
      </c>
      <c r="L8" s="563" t="s">
        <v>82</v>
      </c>
      <c r="M8" s="94">
        <v>0.67554999999999998</v>
      </c>
      <c r="N8" s="381">
        <v>0.32445000000000002</v>
      </c>
      <c r="O8" s="94">
        <v>0.64215</v>
      </c>
      <c r="P8" s="381">
        <v>0.35785</v>
      </c>
      <c r="Q8" s="94">
        <v>0.49893999999999999</v>
      </c>
      <c r="R8" s="381">
        <v>0.50105999999999995</v>
      </c>
      <c r="S8" s="94">
        <v>0.51122999999999996</v>
      </c>
      <c r="T8" s="355">
        <v>0.48876999999999998</v>
      </c>
    </row>
    <row r="9" spans="1:22" s="84" customFormat="1" ht="24.95" customHeight="1">
      <c r="A9" s="451" t="s">
        <v>83</v>
      </c>
      <c r="B9" s="392">
        <v>23049</v>
      </c>
      <c r="C9" s="389">
        <v>0.99072000000000005</v>
      </c>
      <c r="D9" s="94">
        <v>0.69799</v>
      </c>
      <c r="E9" s="381">
        <v>0.30201</v>
      </c>
      <c r="F9" s="94">
        <v>0.57476000000000005</v>
      </c>
      <c r="G9" s="381">
        <v>0.42524000000000001</v>
      </c>
      <c r="H9" s="94">
        <v>0.81376000000000004</v>
      </c>
      <c r="I9" s="381">
        <v>0.18623999999999999</v>
      </c>
      <c r="J9" s="94">
        <v>0.85672000000000004</v>
      </c>
      <c r="K9" s="354">
        <v>0.14327999999999999</v>
      </c>
      <c r="L9" s="563" t="s">
        <v>83</v>
      </c>
      <c r="M9" s="94">
        <v>0.64534999999999998</v>
      </c>
      <c r="N9" s="381">
        <v>0.35465000000000002</v>
      </c>
      <c r="O9" s="94">
        <v>0.67666999999999999</v>
      </c>
      <c r="P9" s="381">
        <v>0.32333000000000001</v>
      </c>
      <c r="Q9" s="94">
        <v>0.69840999999999998</v>
      </c>
      <c r="R9" s="381">
        <v>0.30159000000000002</v>
      </c>
      <c r="S9" s="94">
        <v>0.61131000000000002</v>
      </c>
      <c r="T9" s="355">
        <v>0.38868999999999998</v>
      </c>
    </row>
    <row r="10" spans="1:22" s="84" customFormat="1" ht="24.95" customHeight="1">
      <c r="A10" s="451" t="s">
        <v>84</v>
      </c>
      <c r="B10" s="392">
        <v>68508</v>
      </c>
      <c r="C10" s="389">
        <v>0.99780000000000002</v>
      </c>
      <c r="D10" s="94">
        <v>0.74300999999999995</v>
      </c>
      <c r="E10" s="381">
        <v>0.25699</v>
      </c>
      <c r="F10" s="94">
        <v>0.76761000000000001</v>
      </c>
      <c r="G10" s="381">
        <v>0.23239000000000001</v>
      </c>
      <c r="H10" s="94">
        <v>0.82947000000000004</v>
      </c>
      <c r="I10" s="381">
        <v>0.17052999999999999</v>
      </c>
      <c r="J10" s="94">
        <v>0.85358000000000001</v>
      </c>
      <c r="K10" s="354">
        <v>0.14641999999999999</v>
      </c>
      <c r="L10" s="563" t="s">
        <v>84</v>
      </c>
      <c r="M10" s="94">
        <v>0.66735999999999995</v>
      </c>
      <c r="N10" s="381">
        <v>0.33263999999999999</v>
      </c>
      <c r="O10" s="94">
        <v>0.72611999999999999</v>
      </c>
      <c r="P10" s="381">
        <v>0.27388000000000001</v>
      </c>
      <c r="Q10" s="94" t="s">
        <v>501</v>
      </c>
      <c r="R10" s="381" t="s">
        <v>501</v>
      </c>
      <c r="S10" s="94">
        <v>0.76375999999999999</v>
      </c>
      <c r="T10" s="355">
        <v>0.23624000000000001</v>
      </c>
    </row>
    <row r="11" spans="1:22" s="84" customFormat="1" ht="24.95" customHeight="1">
      <c r="A11" s="451" t="s">
        <v>85</v>
      </c>
      <c r="B11" s="392">
        <v>227513</v>
      </c>
      <c r="C11" s="389">
        <v>0.93567</v>
      </c>
      <c r="D11" s="94">
        <v>0.74450000000000005</v>
      </c>
      <c r="E11" s="381">
        <v>0.2555</v>
      </c>
      <c r="F11" s="94">
        <v>0.65873000000000004</v>
      </c>
      <c r="G11" s="381">
        <v>0.34127000000000002</v>
      </c>
      <c r="H11" s="94">
        <v>0.79237999999999997</v>
      </c>
      <c r="I11" s="381">
        <v>0.20762</v>
      </c>
      <c r="J11" s="94">
        <v>0.85628000000000004</v>
      </c>
      <c r="K11" s="354">
        <v>0.14371999999999999</v>
      </c>
      <c r="L11" s="563" t="s">
        <v>85</v>
      </c>
      <c r="M11" s="94">
        <v>0.65563000000000005</v>
      </c>
      <c r="N11" s="381">
        <v>0.34437000000000001</v>
      </c>
      <c r="O11" s="94">
        <v>0.70537000000000005</v>
      </c>
      <c r="P11" s="381">
        <v>0.29463</v>
      </c>
      <c r="Q11" s="94">
        <v>0.60248000000000002</v>
      </c>
      <c r="R11" s="381">
        <v>0.39751999999999998</v>
      </c>
      <c r="S11" s="94">
        <v>0.62858999999999998</v>
      </c>
      <c r="T11" s="355">
        <v>0.37141000000000002</v>
      </c>
    </row>
    <row r="12" spans="1:22" s="84" customFormat="1" ht="24.95" customHeight="1">
      <c r="A12" s="451" t="s">
        <v>86</v>
      </c>
      <c r="B12" s="392">
        <v>29646</v>
      </c>
      <c r="C12" s="389">
        <v>0.94769999999999999</v>
      </c>
      <c r="D12" s="94">
        <v>0.77714000000000005</v>
      </c>
      <c r="E12" s="381">
        <v>0.22286</v>
      </c>
      <c r="F12" s="94">
        <v>0.77886</v>
      </c>
      <c r="G12" s="381">
        <v>0.22114</v>
      </c>
      <c r="H12" s="94">
        <v>0.90598000000000001</v>
      </c>
      <c r="I12" s="381">
        <v>9.4020000000000006E-2</v>
      </c>
      <c r="J12" s="94">
        <v>0.91654000000000002</v>
      </c>
      <c r="K12" s="354">
        <v>8.3460000000000006E-2</v>
      </c>
      <c r="L12" s="563" t="s">
        <v>86</v>
      </c>
      <c r="M12" s="94">
        <v>0.65156000000000003</v>
      </c>
      <c r="N12" s="381">
        <v>0.34844000000000003</v>
      </c>
      <c r="O12" s="94">
        <v>0.71833999999999998</v>
      </c>
      <c r="P12" s="381">
        <v>0.28166000000000002</v>
      </c>
      <c r="Q12" s="94">
        <v>0.45815</v>
      </c>
      <c r="R12" s="381">
        <v>0.54185000000000005</v>
      </c>
      <c r="S12" s="94">
        <v>0.51310999999999996</v>
      </c>
      <c r="T12" s="355">
        <v>0.48688999999999999</v>
      </c>
    </row>
    <row r="13" spans="1:22" s="84" customFormat="1" ht="24.95" customHeight="1">
      <c r="A13" s="451" t="s">
        <v>87</v>
      </c>
      <c r="B13" s="392">
        <v>338799</v>
      </c>
      <c r="C13" s="389">
        <v>0.91463000000000005</v>
      </c>
      <c r="D13" s="94">
        <v>0.72950999999999999</v>
      </c>
      <c r="E13" s="381">
        <v>0.27049000000000001</v>
      </c>
      <c r="F13" s="94">
        <v>0.74407999999999996</v>
      </c>
      <c r="G13" s="381">
        <v>0.25591999999999998</v>
      </c>
      <c r="H13" s="94">
        <v>0.81067</v>
      </c>
      <c r="I13" s="381">
        <v>0.18933</v>
      </c>
      <c r="J13" s="94">
        <v>0.85026999999999997</v>
      </c>
      <c r="K13" s="354">
        <v>0.14973</v>
      </c>
      <c r="L13" s="563" t="s">
        <v>87</v>
      </c>
      <c r="M13" s="94">
        <v>0.64717999999999998</v>
      </c>
      <c r="N13" s="381">
        <v>0.35282000000000002</v>
      </c>
      <c r="O13" s="94">
        <v>0.62785000000000002</v>
      </c>
      <c r="P13" s="381">
        <v>0.37214999999999998</v>
      </c>
      <c r="Q13" s="94">
        <v>0.43090000000000001</v>
      </c>
      <c r="R13" s="381">
        <v>0.56910000000000005</v>
      </c>
      <c r="S13" s="94">
        <v>0.52059</v>
      </c>
      <c r="T13" s="355">
        <v>0.47941</v>
      </c>
    </row>
    <row r="14" spans="1:22" s="84" customFormat="1" ht="24.95" customHeight="1">
      <c r="A14" s="451" t="s">
        <v>88</v>
      </c>
      <c r="B14" s="392">
        <v>575470</v>
      </c>
      <c r="C14" s="389">
        <v>0.92445999999999995</v>
      </c>
      <c r="D14" s="94">
        <v>0.72879000000000005</v>
      </c>
      <c r="E14" s="381">
        <v>0.27121000000000001</v>
      </c>
      <c r="F14" s="94">
        <v>0.68122000000000005</v>
      </c>
      <c r="G14" s="381">
        <v>0.31878000000000001</v>
      </c>
      <c r="H14" s="94">
        <v>0.80610999999999999</v>
      </c>
      <c r="I14" s="381">
        <v>0.19389000000000001</v>
      </c>
      <c r="J14" s="94">
        <v>0.84443999999999997</v>
      </c>
      <c r="K14" s="354">
        <v>0.15556</v>
      </c>
      <c r="L14" s="563" t="s">
        <v>88</v>
      </c>
      <c r="M14" s="94">
        <v>0.65566999999999998</v>
      </c>
      <c r="N14" s="381">
        <v>0.34433000000000002</v>
      </c>
      <c r="O14" s="94">
        <v>0.64908999999999994</v>
      </c>
      <c r="P14" s="381">
        <v>0.35091</v>
      </c>
      <c r="Q14" s="94">
        <v>0.51171999999999995</v>
      </c>
      <c r="R14" s="381">
        <v>0.48827999999999999</v>
      </c>
      <c r="S14" s="94">
        <v>0.57494000000000001</v>
      </c>
      <c r="T14" s="355">
        <v>0.42505999999999999</v>
      </c>
    </row>
    <row r="15" spans="1:22" s="84" customFormat="1" ht="24.95" customHeight="1">
      <c r="A15" s="451" t="s">
        <v>89</v>
      </c>
      <c r="B15" s="392">
        <v>152668</v>
      </c>
      <c r="C15" s="389">
        <v>0.91778000000000004</v>
      </c>
      <c r="D15" s="94">
        <v>0.74663999999999997</v>
      </c>
      <c r="E15" s="381">
        <v>0.25335999999999997</v>
      </c>
      <c r="F15" s="94">
        <v>0.61414999999999997</v>
      </c>
      <c r="G15" s="381">
        <v>0.38585000000000003</v>
      </c>
      <c r="H15" s="94">
        <v>0.80810999999999999</v>
      </c>
      <c r="I15" s="381">
        <v>0.19189000000000001</v>
      </c>
      <c r="J15" s="94">
        <v>0.84858</v>
      </c>
      <c r="K15" s="354">
        <v>0.15142</v>
      </c>
      <c r="L15" s="563" t="s">
        <v>89</v>
      </c>
      <c r="M15" s="94">
        <v>0.65671999999999997</v>
      </c>
      <c r="N15" s="381">
        <v>0.34327999999999997</v>
      </c>
      <c r="O15" s="94">
        <v>0.74077999999999999</v>
      </c>
      <c r="P15" s="381">
        <v>0.25922000000000001</v>
      </c>
      <c r="Q15" s="94">
        <v>0.44012000000000001</v>
      </c>
      <c r="R15" s="381">
        <v>0.55988000000000004</v>
      </c>
      <c r="S15" s="94">
        <v>0.56484000000000001</v>
      </c>
      <c r="T15" s="355">
        <v>0.43515999999999999</v>
      </c>
    </row>
    <row r="16" spans="1:22" s="84" customFormat="1" ht="24.95" customHeight="1">
      <c r="A16" s="451" t="s">
        <v>90</v>
      </c>
      <c r="B16" s="392">
        <v>23125</v>
      </c>
      <c r="C16" s="389">
        <v>0.61490999999999996</v>
      </c>
      <c r="D16" s="94">
        <v>0.75017999999999996</v>
      </c>
      <c r="E16" s="381">
        <v>0.24981999999999999</v>
      </c>
      <c r="F16" s="94">
        <v>0.53396999999999994</v>
      </c>
      <c r="G16" s="381">
        <v>0.46603</v>
      </c>
      <c r="H16" s="94">
        <v>0.75870000000000004</v>
      </c>
      <c r="I16" s="381">
        <v>0.24129999999999999</v>
      </c>
      <c r="J16" s="94">
        <v>0.86538999999999999</v>
      </c>
      <c r="K16" s="354">
        <v>0.13461000000000001</v>
      </c>
      <c r="L16" s="563" t="s">
        <v>90</v>
      </c>
      <c r="M16" s="94">
        <v>0.67542999999999997</v>
      </c>
      <c r="N16" s="381">
        <v>0.32457000000000003</v>
      </c>
      <c r="O16" s="94">
        <v>0.58074999999999999</v>
      </c>
      <c r="P16" s="381">
        <v>0.41925000000000001</v>
      </c>
      <c r="Q16" s="94">
        <v>0.53749999999999998</v>
      </c>
      <c r="R16" s="381">
        <v>0.46250000000000002</v>
      </c>
      <c r="S16" s="94">
        <v>0.64800000000000002</v>
      </c>
      <c r="T16" s="355">
        <v>0.35199999999999998</v>
      </c>
    </row>
    <row r="17" spans="1:20" s="84" customFormat="1" ht="24.95" customHeight="1">
      <c r="A17" s="451" t="s">
        <v>91</v>
      </c>
      <c r="B17" s="392">
        <v>89965</v>
      </c>
      <c r="C17" s="389">
        <v>0.96775</v>
      </c>
      <c r="D17" s="94">
        <v>0.7661</v>
      </c>
      <c r="E17" s="381">
        <v>0.2339</v>
      </c>
      <c r="F17" s="94">
        <v>0.71562999999999999</v>
      </c>
      <c r="G17" s="381">
        <v>0.28438000000000002</v>
      </c>
      <c r="H17" s="94">
        <v>0.85197999999999996</v>
      </c>
      <c r="I17" s="381">
        <v>0.14802000000000001</v>
      </c>
      <c r="J17" s="94">
        <v>0.89115999999999995</v>
      </c>
      <c r="K17" s="354">
        <v>0.10884000000000001</v>
      </c>
      <c r="L17" s="563" t="s">
        <v>91</v>
      </c>
      <c r="M17" s="94">
        <v>0.64022999999999997</v>
      </c>
      <c r="N17" s="381">
        <v>0.35976999999999998</v>
      </c>
      <c r="O17" s="94">
        <v>0.68647000000000002</v>
      </c>
      <c r="P17" s="381">
        <v>0.31352999999999998</v>
      </c>
      <c r="Q17" s="94">
        <v>0.57142999999999999</v>
      </c>
      <c r="R17" s="381">
        <v>0.42857000000000001</v>
      </c>
      <c r="S17" s="94">
        <v>0.53161000000000003</v>
      </c>
      <c r="T17" s="355">
        <v>0.46838999999999997</v>
      </c>
    </row>
    <row r="18" spans="1:20" s="84" customFormat="1" ht="24.95" customHeight="1">
      <c r="A18" s="451" t="s">
        <v>92</v>
      </c>
      <c r="B18" s="392">
        <v>46108</v>
      </c>
      <c r="C18" s="389">
        <v>0.99270000000000003</v>
      </c>
      <c r="D18" s="94">
        <v>0.76563999999999999</v>
      </c>
      <c r="E18" s="381">
        <v>0.23436000000000001</v>
      </c>
      <c r="F18" s="94">
        <v>0.62348999999999999</v>
      </c>
      <c r="G18" s="381">
        <v>0.37651000000000001</v>
      </c>
      <c r="H18" s="94">
        <v>0.85946999999999996</v>
      </c>
      <c r="I18" s="381">
        <v>0.14052999999999999</v>
      </c>
      <c r="J18" s="94">
        <v>0.91635999999999995</v>
      </c>
      <c r="K18" s="354">
        <v>8.3640000000000006E-2</v>
      </c>
      <c r="L18" s="563" t="s">
        <v>92</v>
      </c>
      <c r="M18" s="94">
        <v>0.65164</v>
      </c>
      <c r="N18" s="381">
        <v>0.34836</v>
      </c>
      <c r="O18" s="94">
        <v>0.66686999999999996</v>
      </c>
      <c r="P18" s="381">
        <v>0.33312999999999998</v>
      </c>
      <c r="Q18" s="94">
        <v>0.49443999999999999</v>
      </c>
      <c r="R18" s="381">
        <v>0.50556000000000001</v>
      </c>
      <c r="S18" s="94">
        <v>0.47363</v>
      </c>
      <c r="T18" s="355">
        <v>0.52637</v>
      </c>
    </row>
    <row r="19" spans="1:20" s="84" customFormat="1" ht="24.95" customHeight="1">
      <c r="A19" s="451" t="s">
        <v>93</v>
      </c>
      <c r="B19" s="392">
        <v>137281</v>
      </c>
      <c r="C19" s="389">
        <v>0.89798</v>
      </c>
      <c r="D19" s="94">
        <v>0.75031999999999999</v>
      </c>
      <c r="E19" s="381">
        <v>0.24968000000000001</v>
      </c>
      <c r="F19" s="94">
        <v>0.59750000000000003</v>
      </c>
      <c r="G19" s="381">
        <v>0.40250000000000002</v>
      </c>
      <c r="H19" s="94">
        <v>0.81042000000000003</v>
      </c>
      <c r="I19" s="381">
        <v>0.18958</v>
      </c>
      <c r="J19" s="94">
        <v>0.84782000000000002</v>
      </c>
      <c r="K19" s="354">
        <v>0.15218000000000001</v>
      </c>
      <c r="L19" s="563" t="s">
        <v>93</v>
      </c>
      <c r="M19" s="94">
        <v>0.66142999999999996</v>
      </c>
      <c r="N19" s="381">
        <v>0.33856999999999998</v>
      </c>
      <c r="O19" s="94">
        <v>0.62014000000000002</v>
      </c>
      <c r="P19" s="381">
        <v>0.37985999999999998</v>
      </c>
      <c r="Q19" s="94">
        <v>0.45826</v>
      </c>
      <c r="R19" s="381">
        <v>0.54174</v>
      </c>
      <c r="S19" s="94">
        <v>0.46011000000000002</v>
      </c>
      <c r="T19" s="355">
        <v>0.53988999999999998</v>
      </c>
    </row>
    <row r="20" spans="1:20" s="84" customFormat="1" ht="24.95" customHeight="1">
      <c r="A20" s="545" t="s">
        <v>94</v>
      </c>
      <c r="B20" s="382">
        <v>53340</v>
      </c>
      <c r="C20" s="390">
        <v>0.97824999999999995</v>
      </c>
      <c r="D20" s="362">
        <v>0.74346000000000001</v>
      </c>
      <c r="E20" s="383">
        <v>0.25653999999999999</v>
      </c>
      <c r="F20" s="362">
        <v>0.58545000000000003</v>
      </c>
      <c r="G20" s="383">
        <v>0.41454999999999997</v>
      </c>
      <c r="H20" s="362">
        <v>0.84001000000000003</v>
      </c>
      <c r="I20" s="383">
        <v>0.15998999999999999</v>
      </c>
      <c r="J20" s="362">
        <v>0.91020000000000001</v>
      </c>
      <c r="K20" s="363">
        <v>8.9800000000000005E-2</v>
      </c>
      <c r="L20" s="564" t="s">
        <v>94</v>
      </c>
      <c r="M20" s="362">
        <v>0.61777000000000004</v>
      </c>
      <c r="N20" s="383">
        <v>0.38223000000000001</v>
      </c>
      <c r="O20" s="362">
        <v>0.63282000000000005</v>
      </c>
      <c r="P20" s="383">
        <v>0.36718000000000001</v>
      </c>
      <c r="Q20" s="362">
        <v>0.49156</v>
      </c>
      <c r="R20" s="383">
        <v>0.50844</v>
      </c>
      <c r="S20" s="362">
        <v>0.43125999999999998</v>
      </c>
      <c r="T20" s="364">
        <v>0.56874000000000002</v>
      </c>
    </row>
    <row r="21" spans="1:20" s="93" customFormat="1" ht="24.95" customHeight="1" thickBot="1">
      <c r="A21" s="319" t="s">
        <v>109</v>
      </c>
      <c r="B21" s="384">
        <v>3201097</v>
      </c>
      <c r="C21" s="391">
        <v>0.87372000000000005</v>
      </c>
      <c r="D21" s="385">
        <v>0.75080000000000002</v>
      </c>
      <c r="E21" s="386">
        <v>0.2492</v>
      </c>
      <c r="F21" s="385">
        <v>0.68927000000000005</v>
      </c>
      <c r="G21" s="386">
        <v>0.31073000000000001</v>
      </c>
      <c r="H21" s="385">
        <v>0.81194</v>
      </c>
      <c r="I21" s="386">
        <v>0.18806</v>
      </c>
      <c r="J21" s="385">
        <v>0.85953999999999997</v>
      </c>
      <c r="K21" s="386">
        <v>0.14046</v>
      </c>
      <c r="L21" s="565" t="s">
        <v>109</v>
      </c>
      <c r="M21" s="385">
        <v>0.65739000000000003</v>
      </c>
      <c r="N21" s="386">
        <v>0.34261000000000003</v>
      </c>
      <c r="O21" s="385">
        <v>0.66515000000000002</v>
      </c>
      <c r="P21" s="386">
        <v>0.33484999999999998</v>
      </c>
      <c r="Q21" s="385">
        <v>0.49908999999999998</v>
      </c>
      <c r="R21" s="386">
        <v>0.50090999999999997</v>
      </c>
      <c r="S21" s="385">
        <v>0.5675</v>
      </c>
      <c r="T21" s="387">
        <v>0.4325</v>
      </c>
    </row>
    <row r="22" spans="1:20" s="1159" customFormat="1">
      <c r="S22" s="1177"/>
      <c r="T22" s="1177"/>
    </row>
    <row r="23" spans="1:20" s="1159" customFormat="1">
      <c r="A23" s="1158" t="str">
        <f>"Anmerkungen. Datengrundlage: Volkshochschul-Statistik "&amp;Hilfswerte!$B$2&amp;"; Basis: "&amp;Tabelle1!$C$36&amp;" VHS."</f>
        <v>Anmerkungen. Datengrundlage: Volkshochschul-Statistik ; Basis: 852 VHS.</v>
      </c>
      <c r="B23" s="500"/>
      <c r="C23" s="500"/>
      <c r="D23" s="1165"/>
      <c r="E23" s="1166"/>
      <c r="F23" s="1165"/>
      <c r="G23" s="500"/>
      <c r="H23" s="500"/>
      <c r="L23" s="1158" t="str">
        <f>"Anmerkungen. Datengrundlage: Volkshochschul-Statistik "&amp;Hilfswerte!$B$2&amp;"; Basis: "&amp;Tabelle1!$C$36&amp;" VHS."</f>
        <v>Anmerkungen. Datengrundlage: Volkshochschul-Statistik ; Basis: 852 VHS.</v>
      </c>
      <c r="M23" s="500"/>
      <c r="N23" s="500"/>
      <c r="O23" s="1165"/>
      <c r="P23" s="1166"/>
      <c r="Q23" s="1165"/>
      <c r="R23" s="500"/>
      <c r="S23" s="500"/>
      <c r="T23" s="1177"/>
    </row>
    <row r="24" spans="1:20" s="1159" customFormat="1">
      <c r="A24" s="500"/>
      <c r="B24" s="500"/>
      <c r="C24" s="500"/>
      <c r="D24" s="500"/>
      <c r="E24" s="500"/>
      <c r="F24" s="500"/>
      <c r="G24" s="500"/>
      <c r="H24" s="500"/>
      <c r="L24" s="500"/>
      <c r="M24" s="500"/>
      <c r="N24" s="500"/>
      <c r="O24" s="500"/>
      <c r="P24" s="500"/>
      <c r="Q24" s="500"/>
      <c r="R24" s="500"/>
      <c r="S24" s="500"/>
      <c r="T24" s="1177"/>
    </row>
    <row r="25" spans="1:20" s="1159" customFormat="1">
      <c r="A25" s="1158" t="s">
        <v>518</v>
      </c>
      <c r="G25" s="500"/>
      <c r="H25" s="500"/>
      <c r="L25" s="1158" t="s">
        <v>518</v>
      </c>
      <c r="R25" s="500"/>
      <c r="S25" s="500"/>
      <c r="T25" s="1177"/>
    </row>
    <row r="26" spans="1:20" s="1159" customFormat="1">
      <c r="A26" s="1158" t="s">
        <v>519</v>
      </c>
      <c r="E26" s="1167" t="s">
        <v>506</v>
      </c>
      <c r="F26" s="1167"/>
      <c r="G26" s="1167"/>
      <c r="L26" s="1158" t="s">
        <v>519</v>
      </c>
      <c r="P26" s="1167" t="s">
        <v>506</v>
      </c>
      <c r="Q26" s="1167"/>
      <c r="R26" s="1167"/>
      <c r="S26" s="1177"/>
      <c r="T26" s="1177"/>
    </row>
    <row r="27" spans="1:20" s="1159" customFormat="1">
      <c r="A27" s="1160"/>
      <c r="G27" s="500"/>
      <c r="H27" s="500"/>
      <c r="L27" s="1160"/>
      <c r="R27" s="500"/>
      <c r="S27" s="500"/>
      <c r="T27" s="1177"/>
    </row>
    <row r="28" spans="1:20" s="1159" customFormat="1">
      <c r="A28" s="1161" t="s">
        <v>520</v>
      </c>
      <c r="G28" s="500"/>
      <c r="H28" s="500"/>
      <c r="L28" s="1161" t="s">
        <v>520</v>
      </c>
      <c r="R28" s="500"/>
      <c r="S28" s="500"/>
      <c r="T28" s="1177"/>
    </row>
  </sheetData>
  <mergeCells count="15">
    <mergeCell ref="A1:K1"/>
    <mergeCell ref="L1:T1"/>
    <mergeCell ref="A2:A4"/>
    <mergeCell ref="B2:C3"/>
    <mergeCell ref="D2:K2"/>
    <mergeCell ref="L2:L4"/>
    <mergeCell ref="M2:T2"/>
    <mergeCell ref="D3:E3"/>
    <mergeCell ref="F3:G3"/>
    <mergeCell ref="H3:I3"/>
    <mergeCell ref="J3:K3"/>
    <mergeCell ref="M3:N3"/>
    <mergeCell ref="O3:P3"/>
    <mergeCell ref="Q3:R3"/>
    <mergeCell ref="S3:T3"/>
  </mergeCells>
  <conditionalFormatting sqref="B5:B21">
    <cfRule type="cellIs" dxfId="615" priority="1" stopIfTrue="1" operator="equal">
      <formula>0</formula>
    </cfRule>
  </conditionalFormatting>
  <hyperlinks>
    <hyperlink ref="E26" r:id="rId1" xr:uid="{D892520C-CE19-4A69-907E-8435609BCF1B}"/>
    <hyperlink ref="E26:G26" r:id="rId2" display="http://dx.doi.org/10.4232/1.14582 " xr:uid="{30B97EA0-3257-4DF5-AAE0-CE3B07A4990D}"/>
    <hyperlink ref="A28" r:id="rId3" display="Publikation und Tabellen stehen unter der Lizenz CC BY-SA DEED 4.0." xr:uid="{9F69567C-5B97-434D-9A2B-D17D3C0FF0D8}"/>
    <hyperlink ref="P26" r:id="rId4" xr:uid="{4F6C0071-0987-49FA-A9D0-D459DF61CCDC}"/>
    <hyperlink ref="P26:R26" r:id="rId5" display="http://dx.doi.org/10.4232/1.14582 " xr:uid="{E441AD90-3A79-4950-85AF-2A8A774D4858}"/>
    <hyperlink ref="L28" r:id="rId6" display="Publikation und Tabellen stehen unter der Lizenz CC BY-SA DEED 4.0." xr:uid="{F3120AC5-36CD-4F27-924E-F3A1B93750F1}"/>
  </hyperlinks>
  <pageMargins left="0.78740157480314965" right="0.78740157480314965" top="0.98425196850393704" bottom="0.98425196850393704" header="0.51181102362204722" footer="0.51181102362204722"/>
  <pageSetup paperSize="9" scale="74" orientation="portrait" r:id="rId7"/>
  <headerFooter scaleWithDoc="0" alignWithMargins="0"/>
  <colBreaks count="1" manualBreakCount="1">
    <brk id="11" max="27" man="1"/>
  </colBreaks>
  <legacyDrawingHF r:id="rId8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46D4-DD44-46BD-B722-366B7C096987}">
  <dimension ref="A1:BP28"/>
  <sheetViews>
    <sheetView view="pageBreakPreview" zoomScaleNormal="100" zoomScaleSheetLayoutView="100" workbookViewId="0">
      <selection sqref="A1:Q1"/>
    </sheetView>
  </sheetViews>
  <sheetFormatPr baseColWidth="10" defaultRowHeight="12.75"/>
  <cols>
    <col min="1" max="1" width="15.28515625" style="9" customWidth="1"/>
    <col min="2" max="3" width="12.5703125" style="9" customWidth="1"/>
    <col min="4" max="4" width="6" style="9" bestFit="1" customWidth="1"/>
    <col min="5" max="10" width="5.42578125" style="9" customWidth="1"/>
    <col min="11" max="11" width="6" style="9" bestFit="1" customWidth="1"/>
    <col min="12" max="17" width="5.42578125" style="9" customWidth="1"/>
    <col min="18" max="18" width="14.85546875" style="9" customWidth="1"/>
    <col min="19" max="32" width="5.42578125" style="9" customWidth="1"/>
    <col min="33" max="33" width="16" style="9" customWidth="1"/>
    <col min="34" max="34" width="5.7109375" style="9" customWidth="1"/>
    <col min="35" max="47" width="5.42578125" style="9" customWidth="1"/>
    <col min="48" max="48" width="15.7109375" style="9" customWidth="1"/>
    <col min="49" max="55" width="6" style="9" customWidth="1"/>
    <col min="56" max="62" width="5.42578125" style="9" customWidth="1"/>
    <col min="63" max="16384" width="11.42578125" style="9"/>
  </cols>
  <sheetData>
    <row r="1" spans="1:68" s="3" customFormat="1" ht="39.950000000000003" customHeight="1" thickBot="1">
      <c r="A1" s="728" t="str">
        <f>"Tabelle 14: Altersverteilung in Kursen nach Ländern und Programmbereichen " &amp;Hilfswerte!B1</f>
        <v>Tabelle 14: Altersverteilung in Kursen nach Ländern und Programmbereichen 2020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17" t="str">
        <f>"noch Tabelle 14: Altersverteilung in Kursen nach Ländern und Programmbereichen " &amp;Hilfswerte!$B$1</f>
        <v>noch Tabelle 14: Altersverteilung in Kursen nach Ländern und Programmbereichen 2020</v>
      </c>
      <c r="S1" s="717"/>
      <c r="T1" s="717"/>
      <c r="U1" s="717"/>
      <c r="V1" s="717"/>
      <c r="W1" s="717"/>
      <c r="X1" s="717"/>
      <c r="Y1" s="717"/>
      <c r="Z1" s="717"/>
      <c r="AA1" s="717"/>
      <c r="AB1" s="717"/>
      <c r="AC1" s="717"/>
      <c r="AD1" s="717"/>
      <c r="AE1" s="717"/>
      <c r="AF1" s="717"/>
      <c r="AG1" s="717" t="str">
        <f>"noch Tabelle 14: Altersverteilung in Kursen nach Ländern und Programmbereichen " &amp;Hilfswerte!$B$1</f>
        <v>noch Tabelle 14: Altersverteilung in Kursen nach Ländern und Programmbereichen 2020</v>
      </c>
      <c r="AH1" s="717"/>
      <c r="AI1" s="717"/>
      <c r="AJ1" s="717"/>
      <c r="AK1" s="717"/>
      <c r="AL1" s="717"/>
      <c r="AM1" s="717"/>
      <c r="AN1" s="717"/>
      <c r="AO1" s="717"/>
      <c r="AP1" s="717"/>
      <c r="AQ1" s="717"/>
      <c r="AR1" s="717"/>
      <c r="AS1" s="717"/>
      <c r="AT1" s="717"/>
      <c r="AU1" s="717"/>
      <c r="AV1" s="728" t="str">
        <f>"noch Tabelle 14: Altersverteilung in Kursen nach Ländern und Programmbereichen " &amp;Hilfswerte!$B$1</f>
        <v>noch Tabelle 14: Altersverteilung in Kursen nach Ländern und Programmbereichen 2020</v>
      </c>
      <c r="AW1" s="728"/>
      <c r="AX1" s="728"/>
      <c r="AY1" s="728"/>
      <c r="AZ1" s="728"/>
      <c r="BA1" s="728"/>
      <c r="BB1" s="728"/>
      <c r="BC1" s="728"/>
      <c r="BD1" s="728"/>
      <c r="BE1" s="728"/>
      <c r="BF1" s="728"/>
      <c r="BG1" s="728"/>
      <c r="BH1" s="728"/>
      <c r="BI1" s="728"/>
      <c r="BJ1" s="728"/>
      <c r="BK1" s="77"/>
      <c r="BL1" s="77"/>
      <c r="BM1"/>
      <c r="BN1"/>
      <c r="BO1"/>
      <c r="BP1"/>
    </row>
    <row r="2" spans="1:68" s="3" customFormat="1" ht="25.5" customHeight="1">
      <c r="A2" s="879" t="s">
        <v>14</v>
      </c>
      <c r="B2" s="953" t="s">
        <v>306</v>
      </c>
      <c r="C2" s="954"/>
      <c r="D2" s="958" t="s">
        <v>307</v>
      </c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Q2" s="960"/>
      <c r="R2" s="961" t="s">
        <v>14</v>
      </c>
      <c r="S2" s="958" t="s">
        <v>307</v>
      </c>
      <c r="T2" s="959"/>
      <c r="U2" s="959"/>
      <c r="V2" s="959"/>
      <c r="W2" s="959"/>
      <c r="X2" s="959"/>
      <c r="Y2" s="959"/>
      <c r="Z2" s="959"/>
      <c r="AA2" s="959"/>
      <c r="AB2" s="959"/>
      <c r="AC2" s="959"/>
      <c r="AD2" s="959"/>
      <c r="AE2" s="959"/>
      <c r="AF2" s="964"/>
      <c r="AG2" s="879" t="s">
        <v>14</v>
      </c>
      <c r="AH2" s="958" t="s">
        <v>307</v>
      </c>
      <c r="AI2" s="959"/>
      <c r="AJ2" s="959"/>
      <c r="AK2" s="959"/>
      <c r="AL2" s="959"/>
      <c r="AM2" s="959"/>
      <c r="AN2" s="959"/>
      <c r="AO2" s="959"/>
      <c r="AP2" s="959"/>
      <c r="AQ2" s="959"/>
      <c r="AR2" s="959"/>
      <c r="AS2" s="959"/>
      <c r="AT2" s="959"/>
      <c r="AU2" s="964"/>
      <c r="AV2" s="928" t="s">
        <v>14</v>
      </c>
      <c r="AW2" s="968" t="s">
        <v>307</v>
      </c>
      <c r="AX2" s="969"/>
      <c r="AY2" s="969"/>
      <c r="AZ2" s="969"/>
      <c r="BA2" s="969"/>
      <c r="BB2" s="969"/>
      <c r="BC2" s="969"/>
      <c r="BD2" s="969"/>
      <c r="BE2" s="969"/>
      <c r="BF2" s="969"/>
      <c r="BG2" s="969"/>
      <c r="BH2" s="969"/>
      <c r="BI2" s="969"/>
      <c r="BJ2" s="970"/>
    </row>
    <row r="3" spans="1:68" s="80" customFormat="1" ht="32.25" customHeight="1">
      <c r="A3" s="880"/>
      <c r="B3" s="955"/>
      <c r="C3" s="956"/>
      <c r="D3" s="971" t="s">
        <v>28</v>
      </c>
      <c r="E3" s="971"/>
      <c r="F3" s="971"/>
      <c r="G3" s="971"/>
      <c r="H3" s="971"/>
      <c r="I3" s="971"/>
      <c r="J3" s="971"/>
      <c r="K3" s="927" t="s">
        <v>113</v>
      </c>
      <c r="L3" s="927"/>
      <c r="M3" s="927"/>
      <c r="N3" s="927"/>
      <c r="O3" s="927"/>
      <c r="P3" s="927"/>
      <c r="Q3" s="927"/>
      <c r="R3" s="962"/>
      <c r="S3" s="947" t="s">
        <v>137</v>
      </c>
      <c r="T3" s="957"/>
      <c r="U3" s="957"/>
      <c r="V3" s="957"/>
      <c r="W3" s="957"/>
      <c r="X3" s="957"/>
      <c r="Y3" s="948"/>
      <c r="Z3" s="947" t="s">
        <v>21</v>
      </c>
      <c r="AA3" s="957"/>
      <c r="AB3" s="957"/>
      <c r="AC3" s="957"/>
      <c r="AD3" s="957"/>
      <c r="AE3" s="957"/>
      <c r="AF3" s="951"/>
      <c r="AG3" s="880"/>
      <c r="AH3" s="947" t="s">
        <v>22</v>
      </c>
      <c r="AI3" s="957"/>
      <c r="AJ3" s="957"/>
      <c r="AK3" s="957"/>
      <c r="AL3" s="957"/>
      <c r="AM3" s="957"/>
      <c r="AN3" s="948"/>
      <c r="AO3" s="947" t="s">
        <v>422</v>
      </c>
      <c r="AP3" s="957"/>
      <c r="AQ3" s="957"/>
      <c r="AR3" s="957"/>
      <c r="AS3" s="957"/>
      <c r="AT3" s="957"/>
      <c r="AU3" s="951"/>
      <c r="AV3" s="929"/>
      <c r="AW3" s="947" t="s">
        <v>42</v>
      </c>
      <c r="AX3" s="957"/>
      <c r="AY3" s="957"/>
      <c r="AZ3" s="957"/>
      <c r="BA3" s="957"/>
      <c r="BB3" s="957"/>
      <c r="BC3" s="957"/>
      <c r="BD3" s="965" t="s">
        <v>43</v>
      </c>
      <c r="BE3" s="966"/>
      <c r="BF3" s="966"/>
      <c r="BG3" s="966"/>
      <c r="BH3" s="966"/>
      <c r="BI3" s="966"/>
      <c r="BJ3" s="967"/>
    </row>
    <row r="4" spans="1:68" ht="36" customHeight="1">
      <c r="A4" s="881"/>
      <c r="B4" s="397" t="s">
        <v>6</v>
      </c>
      <c r="C4" s="398" t="s">
        <v>305</v>
      </c>
      <c r="D4" s="17" t="s">
        <v>308</v>
      </c>
      <c r="E4" s="82" t="s">
        <v>309</v>
      </c>
      <c r="F4" s="82" t="s">
        <v>310</v>
      </c>
      <c r="G4" s="82" t="s">
        <v>311</v>
      </c>
      <c r="H4" s="82" t="s">
        <v>312</v>
      </c>
      <c r="I4" s="17" t="s">
        <v>313</v>
      </c>
      <c r="J4" s="17" t="s">
        <v>314</v>
      </c>
      <c r="K4" s="82" t="s">
        <v>308</v>
      </c>
      <c r="L4" s="82" t="s">
        <v>309</v>
      </c>
      <c r="M4" s="82" t="s">
        <v>310</v>
      </c>
      <c r="N4" s="82" t="s">
        <v>311</v>
      </c>
      <c r="O4" s="82" t="s">
        <v>312</v>
      </c>
      <c r="P4" s="17" t="s">
        <v>313</v>
      </c>
      <c r="Q4" s="17" t="s">
        <v>314</v>
      </c>
      <c r="R4" s="963"/>
      <c r="S4" s="17" t="s">
        <v>308</v>
      </c>
      <c r="T4" s="82" t="s">
        <v>309</v>
      </c>
      <c r="U4" s="82" t="s">
        <v>310</v>
      </c>
      <c r="V4" s="82" t="s">
        <v>311</v>
      </c>
      <c r="W4" s="82" t="s">
        <v>312</v>
      </c>
      <c r="X4" s="17" t="s">
        <v>313</v>
      </c>
      <c r="Y4" s="17" t="s">
        <v>314</v>
      </c>
      <c r="Z4" s="17" t="s">
        <v>308</v>
      </c>
      <c r="AA4" s="82" t="s">
        <v>309</v>
      </c>
      <c r="AB4" s="82" t="s">
        <v>310</v>
      </c>
      <c r="AC4" s="82" t="s">
        <v>311</v>
      </c>
      <c r="AD4" s="82" t="s">
        <v>312</v>
      </c>
      <c r="AE4" s="17" t="s">
        <v>313</v>
      </c>
      <c r="AF4" s="19" t="s">
        <v>314</v>
      </c>
      <c r="AG4" s="881"/>
      <c r="AH4" s="82" t="s">
        <v>308</v>
      </c>
      <c r="AI4" s="82" t="s">
        <v>309</v>
      </c>
      <c r="AJ4" s="82" t="s">
        <v>310</v>
      </c>
      <c r="AK4" s="82" t="s">
        <v>311</v>
      </c>
      <c r="AL4" s="82" t="s">
        <v>312</v>
      </c>
      <c r="AM4" s="17" t="s">
        <v>313</v>
      </c>
      <c r="AN4" s="17" t="s">
        <v>314</v>
      </c>
      <c r="AO4" s="17" t="s">
        <v>308</v>
      </c>
      <c r="AP4" s="82" t="s">
        <v>309</v>
      </c>
      <c r="AQ4" s="82" t="s">
        <v>310</v>
      </c>
      <c r="AR4" s="82" t="s">
        <v>311</v>
      </c>
      <c r="AS4" s="82" t="s">
        <v>312</v>
      </c>
      <c r="AT4" s="17" t="s">
        <v>313</v>
      </c>
      <c r="AU4" s="19" t="s">
        <v>314</v>
      </c>
      <c r="AV4" s="930"/>
      <c r="AW4" s="82" t="s">
        <v>308</v>
      </c>
      <c r="AX4" s="82" t="s">
        <v>309</v>
      </c>
      <c r="AY4" s="82" t="s">
        <v>310</v>
      </c>
      <c r="AZ4" s="82" t="s">
        <v>311</v>
      </c>
      <c r="BA4" s="82" t="s">
        <v>312</v>
      </c>
      <c r="BB4" s="17" t="s">
        <v>313</v>
      </c>
      <c r="BC4" s="81" t="s">
        <v>314</v>
      </c>
      <c r="BD4" s="17" t="s">
        <v>308</v>
      </c>
      <c r="BE4" s="82" t="s">
        <v>309</v>
      </c>
      <c r="BF4" s="82" t="s">
        <v>310</v>
      </c>
      <c r="BG4" s="82" t="s">
        <v>311</v>
      </c>
      <c r="BH4" s="82" t="s">
        <v>312</v>
      </c>
      <c r="BI4" s="17" t="s">
        <v>313</v>
      </c>
      <c r="BJ4" s="19" t="s">
        <v>314</v>
      </c>
    </row>
    <row r="5" spans="1:68" s="84" customFormat="1" ht="24.95" customHeight="1">
      <c r="A5" s="544" t="s">
        <v>79</v>
      </c>
      <c r="B5" s="380">
        <v>571527</v>
      </c>
      <c r="C5" s="96">
        <v>0.74167000000000005</v>
      </c>
      <c r="D5" s="90">
        <v>7.1959999999999996E-2</v>
      </c>
      <c r="E5" s="94">
        <v>4.5740000000000003E-2</v>
      </c>
      <c r="F5" s="94">
        <v>0.14802999999999999</v>
      </c>
      <c r="G5" s="94">
        <v>0.22597</v>
      </c>
      <c r="H5" s="94">
        <v>0.29996</v>
      </c>
      <c r="I5" s="94">
        <v>0.14912</v>
      </c>
      <c r="J5" s="95">
        <v>5.9220000000000002E-2</v>
      </c>
      <c r="K5" s="96">
        <v>0.15221999999999999</v>
      </c>
      <c r="L5" s="94">
        <v>3.8129999999999997E-2</v>
      </c>
      <c r="M5" s="94">
        <v>8.0019999999999994E-2</v>
      </c>
      <c r="N5" s="94">
        <v>0.14806</v>
      </c>
      <c r="O5" s="94">
        <v>0.22569</v>
      </c>
      <c r="P5" s="94">
        <v>0.24156</v>
      </c>
      <c r="Q5" s="95">
        <v>0.11430999999999999</v>
      </c>
      <c r="R5" s="566" t="s">
        <v>79</v>
      </c>
      <c r="S5" s="90">
        <v>0.19567000000000001</v>
      </c>
      <c r="T5" s="94">
        <v>3.6459999999999999E-2</v>
      </c>
      <c r="U5" s="94">
        <v>8.5260000000000002E-2</v>
      </c>
      <c r="V5" s="94">
        <v>0.16353000000000001</v>
      </c>
      <c r="W5" s="94">
        <v>0.30547000000000002</v>
      </c>
      <c r="X5" s="94">
        <v>0.15412000000000001</v>
      </c>
      <c r="Y5" s="95">
        <v>5.9499999999999997E-2</v>
      </c>
      <c r="Z5" s="96">
        <v>5.1389999999999998E-2</v>
      </c>
      <c r="AA5" s="94">
        <v>1.5879999999999998E-2</v>
      </c>
      <c r="AB5" s="94">
        <v>0.10346</v>
      </c>
      <c r="AC5" s="94">
        <v>0.22456000000000001</v>
      </c>
      <c r="AD5" s="94">
        <v>0.38540999999999997</v>
      </c>
      <c r="AE5" s="94">
        <v>0.15629000000000001</v>
      </c>
      <c r="AF5" s="92">
        <v>6.3E-2</v>
      </c>
      <c r="AG5" s="544" t="s">
        <v>79</v>
      </c>
      <c r="AH5" s="90">
        <v>2.3740000000000001E-2</v>
      </c>
      <c r="AI5" s="94">
        <v>7.392E-2</v>
      </c>
      <c r="AJ5" s="94">
        <v>0.23943999999999999</v>
      </c>
      <c r="AK5" s="94">
        <v>0.26698</v>
      </c>
      <c r="AL5" s="94">
        <v>0.21808</v>
      </c>
      <c r="AM5" s="94">
        <v>0.13114999999999999</v>
      </c>
      <c r="AN5" s="95">
        <v>4.6690000000000002E-2</v>
      </c>
      <c r="AO5" s="96">
        <v>0.15797</v>
      </c>
      <c r="AP5" s="94">
        <v>4.9959999999999997E-2</v>
      </c>
      <c r="AQ5" s="94">
        <v>0.10804999999999999</v>
      </c>
      <c r="AR5" s="94">
        <v>0.22808999999999999</v>
      </c>
      <c r="AS5" s="94">
        <v>0.28481000000000001</v>
      </c>
      <c r="AT5" s="94">
        <v>0.10993</v>
      </c>
      <c r="AU5" s="92">
        <v>6.1190000000000001E-2</v>
      </c>
      <c r="AV5" s="454" t="s">
        <v>79</v>
      </c>
      <c r="AW5" s="90">
        <v>0.31816</v>
      </c>
      <c r="AX5" s="94">
        <v>0.50102000000000002</v>
      </c>
      <c r="AY5" s="94">
        <v>0.1089</v>
      </c>
      <c r="AZ5" s="94">
        <v>5.0590000000000003E-2</v>
      </c>
      <c r="BA5" s="94">
        <v>1.7069999999999998E-2</v>
      </c>
      <c r="BB5" s="94">
        <v>1.6299999999999999E-3</v>
      </c>
      <c r="BC5" s="95">
        <v>2.64E-3</v>
      </c>
      <c r="BD5" s="96">
        <v>0.39901999999999999</v>
      </c>
      <c r="BE5" s="94">
        <v>0.11971</v>
      </c>
      <c r="BF5" s="94">
        <v>0.14332</v>
      </c>
      <c r="BG5" s="94">
        <v>0.16042000000000001</v>
      </c>
      <c r="BH5" s="94">
        <v>0.12866</v>
      </c>
      <c r="BI5" s="94">
        <v>3.909E-2</v>
      </c>
      <c r="BJ5" s="92">
        <v>9.7699999999999992E-3</v>
      </c>
    </row>
    <row r="6" spans="1:68" s="84" customFormat="1" ht="24.95" customHeight="1">
      <c r="A6" s="543" t="s">
        <v>80</v>
      </c>
      <c r="B6" s="392">
        <v>498359</v>
      </c>
      <c r="C6" s="381">
        <v>0.62190000000000001</v>
      </c>
      <c r="D6" s="593">
        <v>1.6109999999999999E-2</v>
      </c>
      <c r="E6" s="594">
        <v>5.3740000000000003E-2</v>
      </c>
      <c r="F6" s="594">
        <v>0.15322</v>
      </c>
      <c r="G6" s="594">
        <v>0.25124999999999997</v>
      </c>
      <c r="H6" s="594">
        <v>0.32680999999999999</v>
      </c>
      <c r="I6" s="594">
        <v>0.13999</v>
      </c>
      <c r="J6" s="594">
        <v>5.8869999999999999E-2</v>
      </c>
      <c r="K6" s="593">
        <v>1.1259999999999999E-2</v>
      </c>
      <c r="L6" s="594">
        <v>3.9030000000000002E-2</v>
      </c>
      <c r="M6" s="594">
        <v>0.13769000000000001</v>
      </c>
      <c r="N6" s="594">
        <v>0.23547000000000001</v>
      </c>
      <c r="O6" s="594">
        <v>0.27395999999999998</v>
      </c>
      <c r="P6" s="594">
        <v>0.1905</v>
      </c>
      <c r="Q6" s="381">
        <v>0.11210000000000001</v>
      </c>
      <c r="R6" s="567" t="s">
        <v>80</v>
      </c>
      <c r="S6" s="593">
        <v>1.883E-2</v>
      </c>
      <c r="T6" s="594">
        <v>4.0689999999999997E-2</v>
      </c>
      <c r="U6" s="594">
        <v>0.12392</v>
      </c>
      <c r="V6" s="594">
        <v>0.21961</v>
      </c>
      <c r="W6" s="594">
        <v>0.36815999999999999</v>
      </c>
      <c r="X6" s="594">
        <v>0.15869</v>
      </c>
      <c r="Y6" s="594">
        <v>7.0099999999999996E-2</v>
      </c>
      <c r="Z6" s="593">
        <v>7.62E-3</v>
      </c>
      <c r="AA6" s="594">
        <v>3.9149999999999997E-2</v>
      </c>
      <c r="AB6" s="594">
        <v>0.12689</v>
      </c>
      <c r="AC6" s="594">
        <v>0.2591</v>
      </c>
      <c r="AD6" s="594">
        <v>0.37722</v>
      </c>
      <c r="AE6" s="594">
        <v>0.13628999999999999</v>
      </c>
      <c r="AF6" s="596">
        <v>5.373E-2</v>
      </c>
      <c r="AG6" s="543" t="s">
        <v>80</v>
      </c>
      <c r="AH6" s="593">
        <v>7.9100000000000004E-3</v>
      </c>
      <c r="AI6" s="594">
        <v>6.5439999999999998E-2</v>
      </c>
      <c r="AJ6" s="594">
        <v>0.20915</v>
      </c>
      <c r="AK6" s="594">
        <v>0.26097999999999999</v>
      </c>
      <c r="AL6" s="594">
        <v>0.26463999999999999</v>
      </c>
      <c r="AM6" s="594">
        <v>0.13815</v>
      </c>
      <c r="AN6" s="594">
        <v>5.3719999999999997E-2</v>
      </c>
      <c r="AO6" s="593">
        <v>2.2460000000000001E-2</v>
      </c>
      <c r="AP6" s="594">
        <v>8.0850000000000005E-2</v>
      </c>
      <c r="AQ6" s="594">
        <v>0.12816</v>
      </c>
      <c r="AR6" s="594">
        <v>0.26641999999999999</v>
      </c>
      <c r="AS6" s="594">
        <v>0.31631999999999999</v>
      </c>
      <c r="AT6" s="594">
        <v>0.11516999999999999</v>
      </c>
      <c r="AU6" s="596">
        <v>7.0599999999999996E-2</v>
      </c>
      <c r="AV6" s="451" t="s">
        <v>80</v>
      </c>
      <c r="AW6" s="593">
        <v>0.50378000000000001</v>
      </c>
      <c r="AX6" s="594">
        <v>0.38256000000000001</v>
      </c>
      <c r="AY6" s="594">
        <v>4.0890000000000003E-2</v>
      </c>
      <c r="AZ6" s="594">
        <v>4.1610000000000001E-2</v>
      </c>
      <c r="BA6" s="594">
        <v>2.7740000000000001E-2</v>
      </c>
      <c r="BB6" s="594">
        <v>1.2600000000000001E-3</v>
      </c>
      <c r="BC6" s="594">
        <v>2.16E-3</v>
      </c>
      <c r="BD6" s="593">
        <v>0.18634999999999999</v>
      </c>
      <c r="BE6" s="594">
        <v>0.14907999999999999</v>
      </c>
      <c r="BF6" s="594">
        <v>0.20527999999999999</v>
      </c>
      <c r="BG6" s="594">
        <v>0.29299999999999998</v>
      </c>
      <c r="BH6" s="594">
        <v>0.12385</v>
      </c>
      <c r="BI6" s="594">
        <v>3.039E-2</v>
      </c>
      <c r="BJ6" s="596">
        <v>1.204E-2</v>
      </c>
    </row>
    <row r="7" spans="1:68" s="84" customFormat="1" ht="24.95" customHeight="1">
      <c r="A7" s="543" t="s">
        <v>81</v>
      </c>
      <c r="B7" s="392">
        <v>95300</v>
      </c>
      <c r="C7" s="381">
        <v>0.72277000000000002</v>
      </c>
      <c r="D7" s="593">
        <v>1.218E-2</v>
      </c>
      <c r="E7" s="594">
        <v>6.9760000000000003E-2</v>
      </c>
      <c r="F7" s="594">
        <v>0.24006</v>
      </c>
      <c r="G7" s="594">
        <v>0.28797</v>
      </c>
      <c r="H7" s="594">
        <v>0.2389</v>
      </c>
      <c r="I7" s="594">
        <v>0.1066</v>
      </c>
      <c r="J7" s="594">
        <v>4.4519999999999997E-2</v>
      </c>
      <c r="K7" s="593">
        <v>4.4240000000000002E-2</v>
      </c>
      <c r="L7" s="594">
        <v>1.9009999999999999E-2</v>
      </c>
      <c r="M7" s="594">
        <v>0.15328</v>
      </c>
      <c r="N7" s="594">
        <v>0.27744999999999997</v>
      </c>
      <c r="O7" s="594">
        <v>0.25883</v>
      </c>
      <c r="P7" s="594">
        <v>0.16220000000000001</v>
      </c>
      <c r="Q7" s="381">
        <v>8.498E-2</v>
      </c>
      <c r="R7" s="567" t="s">
        <v>81</v>
      </c>
      <c r="S7" s="593">
        <v>1.8630000000000001E-2</v>
      </c>
      <c r="T7" s="594">
        <v>4.5719999999999997E-2</v>
      </c>
      <c r="U7" s="594">
        <v>0.15003</v>
      </c>
      <c r="V7" s="594">
        <v>0.23538999999999999</v>
      </c>
      <c r="W7" s="594">
        <v>0.33993000000000001</v>
      </c>
      <c r="X7" s="594">
        <v>0.15995999999999999</v>
      </c>
      <c r="Y7" s="594">
        <v>5.0340000000000003E-2</v>
      </c>
      <c r="Z7" s="593">
        <v>7.1999999999999998E-3</v>
      </c>
      <c r="AA7" s="594">
        <v>1.4449999999999999E-2</v>
      </c>
      <c r="AB7" s="594">
        <v>8.5430000000000006E-2</v>
      </c>
      <c r="AC7" s="594">
        <v>0.23146</v>
      </c>
      <c r="AD7" s="594">
        <v>0.39077000000000001</v>
      </c>
      <c r="AE7" s="594">
        <v>0.17069000000000001</v>
      </c>
      <c r="AF7" s="596">
        <v>0.1</v>
      </c>
      <c r="AG7" s="543" t="s">
        <v>81</v>
      </c>
      <c r="AH7" s="593">
        <v>8.4700000000000001E-3</v>
      </c>
      <c r="AI7" s="594">
        <v>9.5479999999999995E-2</v>
      </c>
      <c r="AJ7" s="594">
        <v>0.32</v>
      </c>
      <c r="AK7" s="594">
        <v>0.31129000000000001</v>
      </c>
      <c r="AL7" s="594">
        <v>0.16352</v>
      </c>
      <c r="AM7" s="594">
        <v>7.6170000000000002E-2</v>
      </c>
      <c r="AN7" s="594">
        <v>2.5069999999999999E-2</v>
      </c>
      <c r="AO7" s="593">
        <v>2.155E-2</v>
      </c>
      <c r="AP7" s="594">
        <v>5.1860000000000003E-2</v>
      </c>
      <c r="AQ7" s="594">
        <v>0.19250999999999999</v>
      </c>
      <c r="AR7" s="594">
        <v>0.36071999999999999</v>
      </c>
      <c r="AS7" s="594">
        <v>0.26996999999999999</v>
      </c>
      <c r="AT7" s="594">
        <v>6.7570000000000005E-2</v>
      </c>
      <c r="AU7" s="596">
        <v>3.5810000000000002E-2</v>
      </c>
      <c r="AV7" s="451" t="s">
        <v>81</v>
      </c>
      <c r="AW7" s="593">
        <v>0.16216</v>
      </c>
      <c r="AX7" s="594">
        <v>0.32432</v>
      </c>
      <c r="AY7" s="594">
        <v>0.27703</v>
      </c>
      <c r="AZ7" s="594">
        <v>0.21622</v>
      </c>
      <c r="BA7" s="594">
        <v>2.027E-2</v>
      </c>
      <c r="BB7" s="594" t="s">
        <v>501</v>
      </c>
      <c r="BC7" s="594" t="s">
        <v>501</v>
      </c>
      <c r="BD7" s="593">
        <v>5.9830000000000001E-2</v>
      </c>
      <c r="BE7" s="594">
        <v>0.12073</v>
      </c>
      <c r="BF7" s="594">
        <v>0.16453000000000001</v>
      </c>
      <c r="BG7" s="594">
        <v>0.24252000000000001</v>
      </c>
      <c r="BH7" s="594">
        <v>0.26495999999999997</v>
      </c>
      <c r="BI7" s="594">
        <v>0.10363</v>
      </c>
      <c r="BJ7" s="596">
        <v>4.3799999999999999E-2</v>
      </c>
    </row>
    <row r="8" spans="1:68" s="84" customFormat="1" ht="24.95" customHeight="1">
      <c r="A8" s="543" t="s">
        <v>82</v>
      </c>
      <c r="B8" s="392">
        <v>45476</v>
      </c>
      <c r="C8" s="381">
        <v>0.91081000000000001</v>
      </c>
      <c r="D8" s="593">
        <v>2.6339999999999999E-2</v>
      </c>
      <c r="E8" s="594">
        <v>3.8879999999999998E-2</v>
      </c>
      <c r="F8" s="594">
        <v>8.9590000000000003E-2</v>
      </c>
      <c r="G8" s="594">
        <v>0.21970000000000001</v>
      </c>
      <c r="H8" s="594">
        <v>0.37841999999999998</v>
      </c>
      <c r="I8" s="594">
        <v>0.18751000000000001</v>
      </c>
      <c r="J8" s="594">
        <v>5.9569999999999998E-2</v>
      </c>
      <c r="K8" s="593">
        <v>6.9269999999999998E-2</v>
      </c>
      <c r="L8" s="594">
        <v>8.473E-2</v>
      </c>
      <c r="M8" s="594">
        <v>0.10222000000000001</v>
      </c>
      <c r="N8" s="594">
        <v>0.24007999999999999</v>
      </c>
      <c r="O8" s="594">
        <v>0.32346999999999998</v>
      </c>
      <c r="P8" s="594">
        <v>0.15064</v>
      </c>
      <c r="Q8" s="381">
        <v>2.9590000000000002E-2</v>
      </c>
      <c r="R8" s="567" t="s">
        <v>82</v>
      </c>
      <c r="S8" s="593">
        <v>7.5050000000000006E-2</v>
      </c>
      <c r="T8" s="594">
        <v>1.52E-2</v>
      </c>
      <c r="U8" s="594">
        <v>4.8399999999999999E-2</v>
      </c>
      <c r="V8" s="594">
        <v>0.16683000000000001</v>
      </c>
      <c r="W8" s="594">
        <v>0.40228999999999998</v>
      </c>
      <c r="X8" s="594">
        <v>0.22137000000000001</v>
      </c>
      <c r="Y8" s="594">
        <v>7.0860000000000006E-2</v>
      </c>
      <c r="Z8" s="593">
        <v>1.1050000000000001E-2</v>
      </c>
      <c r="AA8" s="594">
        <v>8.5000000000000006E-3</v>
      </c>
      <c r="AB8" s="594">
        <v>4.795E-2</v>
      </c>
      <c r="AC8" s="594">
        <v>0.20866000000000001</v>
      </c>
      <c r="AD8" s="594">
        <v>0.44491999999999998</v>
      </c>
      <c r="AE8" s="594">
        <v>0.20683000000000001</v>
      </c>
      <c r="AF8" s="596">
        <v>7.2080000000000005E-2</v>
      </c>
      <c r="AG8" s="543" t="s">
        <v>82</v>
      </c>
      <c r="AH8" s="593">
        <v>1.5640000000000001E-2</v>
      </c>
      <c r="AI8" s="594">
        <v>4.8820000000000002E-2</v>
      </c>
      <c r="AJ8" s="594">
        <v>0.12474</v>
      </c>
      <c r="AK8" s="594">
        <v>0.23885999999999999</v>
      </c>
      <c r="AL8" s="594">
        <v>0.34908</v>
      </c>
      <c r="AM8" s="594">
        <v>0.17593</v>
      </c>
      <c r="AN8" s="594">
        <v>4.6929999999999999E-2</v>
      </c>
      <c r="AO8" s="593">
        <v>2.9190000000000001E-2</v>
      </c>
      <c r="AP8" s="594">
        <v>3.1649999999999998E-2</v>
      </c>
      <c r="AQ8" s="594">
        <v>0.12906999999999999</v>
      </c>
      <c r="AR8" s="594">
        <v>0.28642000000000001</v>
      </c>
      <c r="AS8" s="594">
        <v>0.28119</v>
      </c>
      <c r="AT8" s="594">
        <v>0.1638</v>
      </c>
      <c r="AU8" s="596">
        <v>7.8670000000000004E-2</v>
      </c>
      <c r="AV8" s="451" t="s">
        <v>82</v>
      </c>
      <c r="AW8" s="593">
        <v>4.981E-2</v>
      </c>
      <c r="AX8" s="594">
        <v>0.72221999999999997</v>
      </c>
      <c r="AY8" s="594">
        <v>0.17433000000000001</v>
      </c>
      <c r="AZ8" s="594">
        <v>4.598E-2</v>
      </c>
      <c r="BA8" s="594">
        <v>7.6600000000000001E-3</v>
      </c>
      <c r="BB8" s="594" t="s">
        <v>501</v>
      </c>
      <c r="BC8" s="594" t="s">
        <v>501</v>
      </c>
      <c r="BD8" s="593">
        <v>2.4499999999999999E-3</v>
      </c>
      <c r="BE8" s="594">
        <v>0.11749999999999999</v>
      </c>
      <c r="BF8" s="594">
        <v>0.26683000000000001</v>
      </c>
      <c r="BG8" s="594">
        <v>0.30109999999999998</v>
      </c>
      <c r="BH8" s="594">
        <v>0.25703999999999999</v>
      </c>
      <c r="BI8" s="594">
        <v>5.0180000000000002E-2</v>
      </c>
      <c r="BJ8" s="596">
        <v>4.8999999999999998E-3</v>
      </c>
    </row>
    <row r="9" spans="1:68" s="84" customFormat="1" ht="24.95" customHeight="1">
      <c r="A9" s="543" t="s">
        <v>83</v>
      </c>
      <c r="B9" s="392">
        <v>20915</v>
      </c>
      <c r="C9" s="381">
        <v>0.89898999999999996</v>
      </c>
      <c r="D9" s="593">
        <v>9.0799999999999995E-3</v>
      </c>
      <c r="E9" s="594">
        <v>4.3700000000000003E-2</v>
      </c>
      <c r="F9" s="594">
        <v>0.14205000000000001</v>
      </c>
      <c r="G9" s="594">
        <v>0.21951000000000001</v>
      </c>
      <c r="H9" s="594">
        <v>0.30151</v>
      </c>
      <c r="I9" s="594">
        <v>0.24944</v>
      </c>
      <c r="J9" s="594">
        <v>3.4709999999999998E-2</v>
      </c>
      <c r="K9" s="593">
        <v>9.8700000000000003E-3</v>
      </c>
      <c r="L9" s="594">
        <v>1.4800000000000001E-2</v>
      </c>
      <c r="M9" s="594">
        <v>7.8960000000000002E-2</v>
      </c>
      <c r="N9" s="594">
        <v>0.19650000000000001</v>
      </c>
      <c r="O9" s="594">
        <v>0.37506</v>
      </c>
      <c r="P9" s="594">
        <v>0.24406</v>
      </c>
      <c r="Q9" s="381">
        <v>8.0750000000000002E-2</v>
      </c>
      <c r="R9" s="567" t="s">
        <v>83</v>
      </c>
      <c r="S9" s="593">
        <v>2.1069999999999998E-2</v>
      </c>
      <c r="T9" s="594">
        <v>1.1039999999999999E-2</v>
      </c>
      <c r="U9" s="594">
        <v>4.7160000000000001E-2</v>
      </c>
      <c r="V9" s="594">
        <v>0.14147000000000001</v>
      </c>
      <c r="W9" s="594">
        <v>0.36187000000000002</v>
      </c>
      <c r="X9" s="594">
        <v>0.37992999999999999</v>
      </c>
      <c r="Y9" s="594">
        <v>3.746E-2</v>
      </c>
      <c r="Z9" s="593">
        <v>5.9800000000000001E-3</v>
      </c>
      <c r="AA9" s="594">
        <v>1.366E-2</v>
      </c>
      <c r="AB9" s="594">
        <v>6.7729999999999999E-2</v>
      </c>
      <c r="AC9" s="594">
        <v>0.17729</v>
      </c>
      <c r="AD9" s="594">
        <v>0.41776000000000002</v>
      </c>
      <c r="AE9" s="594">
        <v>0.26466000000000001</v>
      </c>
      <c r="AF9" s="596">
        <v>5.2929999999999998E-2</v>
      </c>
      <c r="AG9" s="543" t="s">
        <v>83</v>
      </c>
      <c r="AH9" s="593">
        <v>5.5199999999999997E-3</v>
      </c>
      <c r="AI9" s="594">
        <v>6.8640000000000007E-2</v>
      </c>
      <c r="AJ9" s="594">
        <v>0.21282000000000001</v>
      </c>
      <c r="AK9" s="594">
        <v>0.25486999999999999</v>
      </c>
      <c r="AL9" s="594">
        <v>0.22622</v>
      </c>
      <c r="AM9" s="594">
        <v>0.2208</v>
      </c>
      <c r="AN9" s="594">
        <v>1.1129999999999999E-2</v>
      </c>
      <c r="AO9" s="593">
        <v>1.7479999999999999E-2</v>
      </c>
      <c r="AP9" s="594">
        <v>2.5170000000000001E-2</v>
      </c>
      <c r="AQ9" s="594">
        <v>7.4829999999999994E-2</v>
      </c>
      <c r="AR9" s="594">
        <v>0.21329000000000001</v>
      </c>
      <c r="AS9" s="594">
        <v>0.32937</v>
      </c>
      <c r="AT9" s="594">
        <v>0.24545</v>
      </c>
      <c r="AU9" s="596">
        <v>9.4409999999999994E-2</v>
      </c>
      <c r="AV9" s="451" t="s">
        <v>83</v>
      </c>
      <c r="AW9" s="593" t="s">
        <v>501</v>
      </c>
      <c r="AX9" s="594">
        <v>0.13372000000000001</v>
      </c>
      <c r="AY9" s="594">
        <v>0.43023</v>
      </c>
      <c r="AZ9" s="594">
        <v>0.29651</v>
      </c>
      <c r="BA9" s="594">
        <v>0.13952999999999999</v>
      </c>
      <c r="BB9" s="594" t="s">
        <v>501</v>
      </c>
      <c r="BC9" s="594" t="s">
        <v>501</v>
      </c>
      <c r="BD9" s="593">
        <v>7.0400000000000003E-3</v>
      </c>
      <c r="BE9" s="594">
        <v>0.10329000000000001</v>
      </c>
      <c r="BF9" s="594">
        <v>0.17371</v>
      </c>
      <c r="BG9" s="594">
        <v>0.38263000000000003</v>
      </c>
      <c r="BH9" s="594">
        <v>0.30047000000000001</v>
      </c>
      <c r="BI9" s="594">
        <v>3.286E-2</v>
      </c>
      <c r="BJ9" s="596" t="s">
        <v>501</v>
      </c>
    </row>
    <row r="10" spans="1:68" s="84" customFormat="1" ht="24.95" customHeight="1">
      <c r="A10" s="543" t="s">
        <v>84</v>
      </c>
      <c r="B10" s="392">
        <v>27043</v>
      </c>
      <c r="C10" s="381">
        <v>0.39387</v>
      </c>
      <c r="D10" s="593">
        <v>8.0599999999999995E-3</v>
      </c>
      <c r="E10" s="594">
        <v>0.16899</v>
      </c>
      <c r="F10" s="594">
        <v>0.23055999999999999</v>
      </c>
      <c r="G10" s="594">
        <v>0.16850999999999999</v>
      </c>
      <c r="H10" s="594">
        <v>0.16703000000000001</v>
      </c>
      <c r="I10" s="594">
        <v>0.14144000000000001</v>
      </c>
      <c r="J10" s="594">
        <v>0.11541</v>
      </c>
      <c r="K10" s="593" t="s">
        <v>501</v>
      </c>
      <c r="L10" s="594">
        <v>3.13E-3</v>
      </c>
      <c r="M10" s="594">
        <v>2.743E-2</v>
      </c>
      <c r="N10" s="594">
        <v>6.1129999999999997E-2</v>
      </c>
      <c r="O10" s="594">
        <v>0.19200999999999999</v>
      </c>
      <c r="P10" s="594">
        <v>0.27900000000000003</v>
      </c>
      <c r="Q10" s="381">
        <v>0.43730000000000002</v>
      </c>
      <c r="R10" s="567" t="s">
        <v>84</v>
      </c>
      <c r="S10" s="593">
        <v>2.384E-2</v>
      </c>
      <c r="T10" s="594">
        <v>1.6219999999999998E-2</v>
      </c>
      <c r="U10" s="594">
        <v>4.3020000000000003E-2</v>
      </c>
      <c r="V10" s="594">
        <v>9.3410000000000007E-2</v>
      </c>
      <c r="W10" s="594">
        <v>0.31441000000000002</v>
      </c>
      <c r="X10" s="594">
        <v>0.28687000000000001</v>
      </c>
      <c r="Y10" s="594">
        <v>0.22222</v>
      </c>
      <c r="Z10" s="593">
        <v>2.8500000000000001E-3</v>
      </c>
      <c r="AA10" s="594">
        <v>1.345E-2</v>
      </c>
      <c r="AB10" s="594">
        <v>2.649E-2</v>
      </c>
      <c r="AC10" s="594">
        <v>0.10595</v>
      </c>
      <c r="AD10" s="594">
        <v>0.34882000000000002</v>
      </c>
      <c r="AE10" s="594">
        <v>0.28850999999999999</v>
      </c>
      <c r="AF10" s="596">
        <v>0.21393999999999999</v>
      </c>
      <c r="AG10" s="543" t="s">
        <v>84</v>
      </c>
      <c r="AH10" s="593">
        <v>5.6100000000000004E-3</v>
      </c>
      <c r="AI10" s="594">
        <v>0.25023000000000001</v>
      </c>
      <c r="AJ10" s="594">
        <v>0.32013999999999998</v>
      </c>
      <c r="AK10" s="594">
        <v>0.19256999999999999</v>
      </c>
      <c r="AL10" s="594">
        <v>9.8089999999999997E-2</v>
      </c>
      <c r="AM10" s="594">
        <v>7.8960000000000002E-2</v>
      </c>
      <c r="AN10" s="594">
        <v>5.4399999999999997E-2</v>
      </c>
      <c r="AO10" s="593">
        <v>9.58E-3</v>
      </c>
      <c r="AP10" s="594">
        <v>1.677E-2</v>
      </c>
      <c r="AQ10" s="594">
        <v>6.9459999999999994E-2</v>
      </c>
      <c r="AR10" s="594">
        <v>0.17005999999999999</v>
      </c>
      <c r="AS10" s="594">
        <v>0.31257000000000001</v>
      </c>
      <c r="AT10" s="594">
        <v>0.21437</v>
      </c>
      <c r="AU10" s="596">
        <v>0.20719000000000001</v>
      </c>
      <c r="AV10" s="451" t="s">
        <v>84</v>
      </c>
      <c r="AW10" s="593" t="s">
        <v>501</v>
      </c>
      <c r="AX10" s="594" t="s">
        <v>501</v>
      </c>
      <c r="AY10" s="594" t="s">
        <v>501</v>
      </c>
      <c r="AZ10" s="594" t="s">
        <v>501</v>
      </c>
      <c r="BA10" s="594" t="s">
        <v>501</v>
      </c>
      <c r="BB10" s="594" t="s">
        <v>501</v>
      </c>
      <c r="BC10" s="594" t="s">
        <v>501</v>
      </c>
      <c r="BD10" s="593">
        <v>8.4600000000000005E-3</v>
      </c>
      <c r="BE10" s="594">
        <v>8.7739999999999999E-2</v>
      </c>
      <c r="BF10" s="594">
        <v>0.32874999999999999</v>
      </c>
      <c r="BG10" s="594">
        <v>0.35306999999999999</v>
      </c>
      <c r="BH10" s="594">
        <v>0.17230000000000001</v>
      </c>
      <c r="BI10" s="594">
        <v>3.805E-2</v>
      </c>
      <c r="BJ10" s="596">
        <v>1.163E-2</v>
      </c>
    </row>
    <row r="11" spans="1:68" s="84" customFormat="1" ht="24.95" customHeight="1">
      <c r="A11" s="543" t="s">
        <v>85</v>
      </c>
      <c r="B11" s="392">
        <v>190859</v>
      </c>
      <c r="C11" s="381">
        <v>0.78493000000000002</v>
      </c>
      <c r="D11" s="593">
        <v>4.7710000000000002E-2</v>
      </c>
      <c r="E11" s="594">
        <v>3.9879999999999999E-2</v>
      </c>
      <c r="F11" s="594">
        <v>0.13852</v>
      </c>
      <c r="G11" s="594">
        <v>0.23007</v>
      </c>
      <c r="H11" s="594">
        <v>0.32269999999999999</v>
      </c>
      <c r="I11" s="594">
        <v>0.15740000000000001</v>
      </c>
      <c r="J11" s="594">
        <v>6.3729999999999995E-2</v>
      </c>
      <c r="K11" s="593">
        <v>0.25044</v>
      </c>
      <c r="L11" s="594">
        <v>2.383E-2</v>
      </c>
      <c r="M11" s="594">
        <v>8.3199999999999996E-2</v>
      </c>
      <c r="N11" s="594">
        <v>0.16877</v>
      </c>
      <c r="O11" s="594">
        <v>0.25392999999999999</v>
      </c>
      <c r="P11" s="594">
        <v>0.14688999999999999</v>
      </c>
      <c r="Q11" s="381">
        <v>7.2929999999999995E-2</v>
      </c>
      <c r="R11" s="567" t="s">
        <v>85</v>
      </c>
      <c r="S11" s="593">
        <v>0.13547999999999999</v>
      </c>
      <c r="T11" s="594">
        <v>2.4279999999999999E-2</v>
      </c>
      <c r="U11" s="594">
        <v>6.9500000000000006E-2</v>
      </c>
      <c r="V11" s="594">
        <v>0.15218000000000001</v>
      </c>
      <c r="W11" s="594">
        <v>0.33831</v>
      </c>
      <c r="X11" s="594">
        <v>0.19375000000000001</v>
      </c>
      <c r="Y11" s="594">
        <v>8.652E-2</v>
      </c>
      <c r="Z11" s="593">
        <v>2.7009999999999999E-2</v>
      </c>
      <c r="AA11" s="594">
        <v>1.277E-2</v>
      </c>
      <c r="AB11" s="594">
        <v>6.8750000000000006E-2</v>
      </c>
      <c r="AC11" s="594">
        <v>0.19525000000000001</v>
      </c>
      <c r="AD11" s="594">
        <v>0.42598999999999998</v>
      </c>
      <c r="AE11" s="594">
        <v>0.18792</v>
      </c>
      <c r="AF11" s="596">
        <v>8.2299999999999998E-2</v>
      </c>
      <c r="AG11" s="543" t="s">
        <v>85</v>
      </c>
      <c r="AH11" s="593">
        <v>9.6900000000000007E-3</v>
      </c>
      <c r="AI11" s="594">
        <v>6.4460000000000003E-2</v>
      </c>
      <c r="AJ11" s="594">
        <v>0.22469</v>
      </c>
      <c r="AK11" s="594">
        <v>0.28248000000000001</v>
      </c>
      <c r="AL11" s="594">
        <v>0.24310999999999999</v>
      </c>
      <c r="AM11" s="594">
        <v>0.13189000000000001</v>
      </c>
      <c r="AN11" s="594">
        <v>4.369E-2</v>
      </c>
      <c r="AO11" s="593">
        <v>9.3590000000000007E-2</v>
      </c>
      <c r="AP11" s="594">
        <v>3.2770000000000001E-2</v>
      </c>
      <c r="AQ11" s="594">
        <v>0.10347000000000001</v>
      </c>
      <c r="AR11" s="594">
        <v>0.26787</v>
      </c>
      <c r="AS11" s="594">
        <v>0.34519</v>
      </c>
      <c r="AT11" s="594">
        <v>0.10818</v>
      </c>
      <c r="AU11" s="596">
        <v>4.8930000000000001E-2</v>
      </c>
      <c r="AV11" s="451" t="s">
        <v>85</v>
      </c>
      <c r="AW11" s="593">
        <v>5.9499999999999997E-2</v>
      </c>
      <c r="AX11" s="594">
        <v>0.59338999999999997</v>
      </c>
      <c r="AY11" s="594">
        <v>0.20826</v>
      </c>
      <c r="AZ11" s="594">
        <v>0.10909000000000001</v>
      </c>
      <c r="BA11" s="594">
        <v>2.479E-2</v>
      </c>
      <c r="BB11" s="594">
        <v>4.96E-3</v>
      </c>
      <c r="BC11" s="594" t="s">
        <v>501</v>
      </c>
      <c r="BD11" s="593">
        <v>0.16517999999999999</v>
      </c>
      <c r="BE11" s="594">
        <v>9.2259999999999995E-2</v>
      </c>
      <c r="BF11" s="594">
        <v>0.18823999999999999</v>
      </c>
      <c r="BG11" s="594">
        <v>0.34523999999999999</v>
      </c>
      <c r="BH11" s="594">
        <v>0.14807000000000001</v>
      </c>
      <c r="BI11" s="594">
        <v>3.6459999999999999E-2</v>
      </c>
      <c r="BJ11" s="596">
        <v>2.4549999999999999E-2</v>
      </c>
    </row>
    <row r="12" spans="1:68" s="84" customFormat="1" ht="24.95" customHeight="1">
      <c r="A12" s="543" t="s">
        <v>86</v>
      </c>
      <c r="B12" s="392">
        <v>27076</v>
      </c>
      <c r="C12" s="381">
        <v>0.86555000000000004</v>
      </c>
      <c r="D12" s="593">
        <v>1.2670000000000001E-2</v>
      </c>
      <c r="E12" s="594">
        <v>7.0099999999999996E-2</v>
      </c>
      <c r="F12" s="594">
        <v>9.2630000000000004E-2</v>
      </c>
      <c r="G12" s="594">
        <v>0.17174</v>
      </c>
      <c r="H12" s="594">
        <v>0.32568000000000003</v>
      </c>
      <c r="I12" s="594">
        <v>0.22484999999999999</v>
      </c>
      <c r="J12" s="594">
        <v>0.10234</v>
      </c>
      <c r="K12" s="593">
        <v>5.5000000000000003E-4</v>
      </c>
      <c r="L12" s="594">
        <v>1.043E-2</v>
      </c>
      <c r="M12" s="594">
        <v>8.727E-2</v>
      </c>
      <c r="N12" s="594">
        <v>0.13996</v>
      </c>
      <c r="O12" s="594">
        <v>0.29472999999999999</v>
      </c>
      <c r="P12" s="594">
        <v>0.18661</v>
      </c>
      <c r="Q12" s="381">
        <v>0.28045999999999999</v>
      </c>
      <c r="R12" s="567" t="s">
        <v>86</v>
      </c>
      <c r="S12" s="593">
        <v>2.009E-2</v>
      </c>
      <c r="T12" s="594">
        <v>1.1440000000000001E-2</v>
      </c>
      <c r="U12" s="594">
        <v>5.0220000000000001E-2</v>
      </c>
      <c r="V12" s="594">
        <v>0.12891</v>
      </c>
      <c r="W12" s="594">
        <v>0.35686000000000001</v>
      </c>
      <c r="X12" s="594">
        <v>0.30525000000000002</v>
      </c>
      <c r="Y12" s="594">
        <v>0.12723000000000001</v>
      </c>
      <c r="Z12" s="593">
        <v>1.265E-2</v>
      </c>
      <c r="AA12" s="594">
        <v>5.3E-3</v>
      </c>
      <c r="AB12" s="594">
        <v>3.3959999999999997E-2</v>
      </c>
      <c r="AC12" s="594">
        <v>0.14534</v>
      </c>
      <c r="AD12" s="594">
        <v>0.40434999999999999</v>
      </c>
      <c r="AE12" s="594">
        <v>0.27155000000000001</v>
      </c>
      <c r="AF12" s="596">
        <v>0.12684999999999999</v>
      </c>
      <c r="AG12" s="543" t="s">
        <v>86</v>
      </c>
      <c r="AH12" s="593">
        <v>6.0800000000000003E-3</v>
      </c>
      <c r="AI12" s="594">
        <v>5.6599999999999998E-2</v>
      </c>
      <c r="AJ12" s="594">
        <v>0.16223000000000001</v>
      </c>
      <c r="AK12" s="594">
        <v>0.22650000000000001</v>
      </c>
      <c r="AL12" s="594">
        <v>0.29620999999999997</v>
      </c>
      <c r="AM12" s="594">
        <v>0.19825000000000001</v>
      </c>
      <c r="AN12" s="594">
        <v>5.4149999999999997E-2</v>
      </c>
      <c r="AO12" s="593">
        <v>3.8730000000000001E-2</v>
      </c>
      <c r="AP12" s="594">
        <v>2.1129999999999999E-2</v>
      </c>
      <c r="AQ12" s="594">
        <v>6.6019999999999995E-2</v>
      </c>
      <c r="AR12" s="594">
        <v>0.19717999999999999</v>
      </c>
      <c r="AS12" s="594">
        <v>0.33627000000000001</v>
      </c>
      <c r="AT12" s="594">
        <v>0.23943999999999999</v>
      </c>
      <c r="AU12" s="596">
        <v>0.10123</v>
      </c>
      <c r="AV12" s="451" t="s">
        <v>86</v>
      </c>
      <c r="AW12" s="593">
        <v>3.4759999999999999E-2</v>
      </c>
      <c r="AX12" s="594">
        <v>0.83418000000000003</v>
      </c>
      <c r="AY12" s="594">
        <v>9.4130000000000005E-2</v>
      </c>
      <c r="AZ12" s="594">
        <v>3.5479999999999998E-2</v>
      </c>
      <c r="BA12" s="594" t="s">
        <v>501</v>
      </c>
      <c r="BB12" s="594" t="s">
        <v>501</v>
      </c>
      <c r="BC12" s="594">
        <v>1.4499999999999999E-3</v>
      </c>
      <c r="BD12" s="593">
        <v>7.6299999999999996E-3</v>
      </c>
      <c r="BE12" s="594">
        <v>0.15648999999999999</v>
      </c>
      <c r="BF12" s="594">
        <v>0.24426999999999999</v>
      </c>
      <c r="BG12" s="594">
        <v>0.36449999999999999</v>
      </c>
      <c r="BH12" s="594">
        <v>0.19466</v>
      </c>
      <c r="BI12" s="594">
        <v>2.0990000000000002E-2</v>
      </c>
      <c r="BJ12" s="596">
        <v>1.145E-2</v>
      </c>
    </row>
    <row r="13" spans="1:68" s="84" customFormat="1" ht="24.95" customHeight="1">
      <c r="A13" s="543" t="s">
        <v>87</v>
      </c>
      <c r="B13" s="392">
        <v>280001</v>
      </c>
      <c r="C13" s="381">
        <v>0.75590000000000002</v>
      </c>
      <c r="D13" s="593">
        <v>3.9140000000000001E-2</v>
      </c>
      <c r="E13" s="594">
        <v>6.7470000000000002E-2</v>
      </c>
      <c r="F13" s="594">
        <v>0.13841000000000001</v>
      </c>
      <c r="G13" s="594">
        <v>0.22176999999999999</v>
      </c>
      <c r="H13" s="594">
        <v>0.31662000000000001</v>
      </c>
      <c r="I13" s="594">
        <v>0.15667</v>
      </c>
      <c r="J13" s="594">
        <v>5.9920000000000001E-2</v>
      </c>
      <c r="K13" s="593">
        <v>9.1980000000000006E-2</v>
      </c>
      <c r="L13" s="594">
        <v>4.3339999999999997E-2</v>
      </c>
      <c r="M13" s="594">
        <v>0.14132</v>
      </c>
      <c r="N13" s="594">
        <v>0.24801000000000001</v>
      </c>
      <c r="O13" s="594">
        <v>0.28570000000000001</v>
      </c>
      <c r="P13" s="594">
        <v>0.11912</v>
      </c>
      <c r="Q13" s="381">
        <v>7.0529999999999995E-2</v>
      </c>
      <c r="R13" s="567" t="s">
        <v>87</v>
      </c>
      <c r="S13" s="593">
        <v>7.1779999999999997E-2</v>
      </c>
      <c r="T13" s="594">
        <v>2.078E-2</v>
      </c>
      <c r="U13" s="594">
        <v>6.923E-2</v>
      </c>
      <c r="V13" s="594">
        <v>0.16703000000000001</v>
      </c>
      <c r="W13" s="594">
        <v>0.38804</v>
      </c>
      <c r="X13" s="594">
        <v>0.20882999999999999</v>
      </c>
      <c r="Y13" s="594">
        <v>7.4310000000000001E-2</v>
      </c>
      <c r="Z13" s="593">
        <v>1.8110000000000001E-2</v>
      </c>
      <c r="AA13" s="594">
        <v>1.3979999999999999E-2</v>
      </c>
      <c r="AB13" s="594">
        <v>7.2499999999999995E-2</v>
      </c>
      <c r="AC13" s="594">
        <v>0.19624</v>
      </c>
      <c r="AD13" s="594">
        <v>0.43437999999999999</v>
      </c>
      <c r="AE13" s="594">
        <v>0.18809000000000001</v>
      </c>
      <c r="AF13" s="596">
        <v>7.6700000000000004E-2</v>
      </c>
      <c r="AG13" s="543" t="s">
        <v>87</v>
      </c>
      <c r="AH13" s="593">
        <v>2.0330000000000001E-2</v>
      </c>
      <c r="AI13" s="594">
        <v>9.0069999999999997E-2</v>
      </c>
      <c r="AJ13" s="594">
        <v>0.20741999999999999</v>
      </c>
      <c r="AK13" s="594">
        <v>0.26028000000000001</v>
      </c>
      <c r="AL13" s="594">
        <v>0.23596</v>
      </c>
      <c r="AM13" s="594">
        <v>0.14180999999999999</v>
      </c>
      <c r="AN13" s="594">
        <v>4.4139999999999999E-2</v>
      </c>
      <c r="AO13" s="593">
        <v>8.8620000000000004E-2</v>
      </c>
      <c r="AP13" s="594">
        <v>0.1196</v>
      </c>
      <c r="AQ13" s="594">
        <v>0.13775000000000001</v>
      </c>
      <c r="AR13" s="594">
        <v>0.20269999999999999</v>
      </c>
      <c r="AS13" s="594">
        <v>0.26930999999999999</v>
      </c>
      <c r="AT13" s="594">
        <v>0.12012</v>
      </c>
      <c r="AU13" s="596">
        <v>6.191E-2</v>
      </c>
      <c r="AV13" s="451" t="s">
        <v>87</v>
      </c>
      <c r="AW13" s="593">
        <v>0.1575</v>
      </c>
      <c r="AX13" s="594">
        <v>0.66474999999999995</v>
      </c>
      <c r="AY13" s="594">
        <v>0.12975</v>
      </c>
      <c r="AZ13" s="594">
        <v>3.9E-2</v>
      </c>
      <c r="BA13" s="594">
        <v>8.7500000000000008E-3</v>
      </c>
      <c r="BB13" s="594" t="s">
        <v>501</v>
      </c>
      <c r="BC13" s="594">
        <v>2.5000000000000001E-4</v>
      </c>
      <c r="BD13" s="593">
        <v>6.2960000000000002E-2</v>
      </c>
      <c r="BE13" s="594">
        <v>0.24007000000000001</v>
      </c>
      <c r="BF13" s="594">
        <v>0.20376</v>
      </c>
      <c r="BG13" s="594">
        <v>0.28553000000000001</v>
      </c>
      <c r="BH13" s="594">
        <v>0.17163</v>
      </c>
      <c r="BI13" s="594">
        <v>2.9780000000000001E-2</v>
      </c>
      <c r="BJ13" s="596">
        <v>6.2700000000000004E-3</v>
      </c>
    </row>
    <row r="14" spans="1:68" s="84" customFormat="1" ht="24.95" customHeight="1">
      <c r="A14" s="543" t="s">
        <v>88</v>
      </c>
      <c r="B14" s="392">
        <v>505547</v>
      </c>
      <c r="C14" s="381">
        <v>0.81213000000000002</v>
      </c>
      <c r="D14" s="593">
        <v>2.9069999999999999E-2</v>
      </c>
      <c r="E14" s="594">
        <v>5.552E-2</v>
      </c>
      <c r="F14" s="594">
        <v>0.14588000000000001</v>
      </c>
      <c r="G14" s="594">
        <v>0.22744</v>
      </c>
      <c r="H14" s="594">
        <v>0.31356000000000001</v>
      </c>
      <c r="I14" s="594">
        <v>0.16761000000000001</v>
      </c>
      <c r="J14" s="594">
        <v>6.0909999999999999E-2</v>
      </c>
      <c r="K14" s="593">
        <v>0.11067</v>
      </c>
      <c r="L14" s="594">
        <v>3.7949999999999998E-2</v>
      </c>
      <c r="M14" s="594">
        <v>0.11934</v>
      </c>
      <c r="N14" s="594">
        <v>0.19621</v>
      </c>
      <c r="O14" s="594">
        <v>0.25455</v>
      </c>
      <c r="P14" s="594">
        <v>0.19359000000000001</v>
      </c>
      <c r="Q14" s="381">
        <v>8.7690000000000004E-2</v>
      </c>
      <c r="R14" s="567" t="s">
        <v>88</v>
      </c>
      <c r="S14" s="593">
        <v>4.2439999999999999E-2</v>
      </c>
      <c r="T14" s="594">
        <v>2.496E-2</v>
      </c>
      <c r="U14" s="594">
        <v>8.763E-2</v>
      </c>
      <c r="V14" s="594">
        <v>0.17709</v>
      </c>
      <c r="W14" s="594">
        <v>0.38014999999999999</v>
      </c>
      <c r="X14" s="594">
        <v>0.21132000000000001</v>
      </c>
      <c r="Y14" s="594">
        <v>7.6399999999999996E-2</v>
      </c>
      <c r="Z14" s="593">
        <v>1.9619999999999999E-2</v>
      </c>
      <c r="AA14" s="594">
        <v>1.523E-2</v>
      </c>
      <c r="AB14" s="594">
        <v>7.3080000000000006E-2</v>
      </c>
      <c r="AC14" s="594">
        <v>0.19078999999999999</v>
      </c>
      <c r="AD14" s="594">
        <v>0.42648000000000003</v>
      </c>
      <c r="AE14" s="594">
        <v>0.19478999999999999</v>
      </c>
      <c r="AF14" s="596">
        <v>8.0009999999999998E-2</v>
      </c>
      <c r="AG14" s="543" t="s">
        <v>88</v>
      </c>
      <c r="AH14" s="593">
        <v>1.133E-2</v>
      </c>
      <c r="AI14" s="594">
        <v>6.4909999999999995E-2</v>
      </c>
      <c r="AJ14" s="594">
        <v>0.21364</v>
      </c>
      <c r="AK14" s="594">
        <v>0.27296999999999999</v>
      </c>
      <c r="AL14" s="594">
        <v>0.24354999999999999</v>
      </c>
      <c r="AM14" s="594">
        <v>0.14898</v>
      </c>
      <c r="AN14" s="594">
        <v>4.4630000000000003E-2</v>
      </c>
      <c r="AO14" s="593">
        <v>0.10440000000000001</v>
      </c>
      <c r="AP14" s="594">
        <v>4.7140000000000001E-2</v>
      </c>
      <c r="AQ14" s="594">
        <v>0.11219999999999999</v>
      </c>
      <c r="AR14" s="594">
        <v>0.23466999999999999</v>
      </c>
      <c r="AS14" s="594">
        <v>0.31424999999999997</v>
      </c>
      <c r="AT14" s="594">
        <v>0.12753</v>
      </c>
      <c r="AU14" s="596">
        <v>5.9810000000000002E-2</v>
      </c>
      <c r="AV14" s="451" t="s">
        <v>88</v>
      </c>
      <c r="AW14" s="593">
        <v>7.5539999999999996E-2</v>
      </c>
      <c r="AX14" s="594">
        <v>0.69449000000000005</v>
      </c>
      <c r="AY14" s="594">
        <v>0.17019999999999999</v>
      </c>
      <c r="AZ14" s="594">
        <v>5.0990000000000001E-2</v>
      </c>
      <c r="BA14" s="594">
        <v>5.8500000000000002E-3</v>
      </c>
      <c r="BB14" s="594">
        <v>8.4000000000000003E-4</v>
      </c>
      <c r="BC14" s="594">
        <v>2.0899999999999998E-3</v>
      </c>
      <c r="BD14" s="593">
        <v>8.6599999999999996E-2</v>
      </c>
      <c r="BE14" s="594">
        <v>0.14101</v>
      </c>
      <c r="BF14" s="594">
        <v>0.15626999999999999</v>
      </c>
      <c r="BG14" s="594">
        <v>0.29594999999999999</v>
      </c>
      <c r="BH14" s="594">
        <v>0.25381999999999999</v>
      </c>
      <c r="BI14" s="594">
        <v>5.5410000000000001E-2</v>
      </c>
      <c r="BJ14" s="596">
        <v>1.095E-2</v>
      </c>
    </row>
    <row r="15" spans="1:68" s="84" customFormat="1" ht="24.95" customHeight="1">
      <c r="A15" s="543" t="s">
        <v>89</v>
      </c>
      <c r="B15" s="392">
        <v>129880</v>
      </c>
      <c r="C15" s="381">
        <v>0.78078999999999998</v>
      </c>
      <c r="D15" s="593">
        <v>7.9890000000000003E-2</v>
      </c>
      <c r="E15" s="594">
        <v>4.5850000000000002E-2</v>
      </c>
      <c r="F15" s="594">
        <v>0.11964</v>
      </c>
      <c r="G15" s="594">
        <v>0.21521999999999999</v>
      </c>
      <c r="H15" s="594">
        <v>0.32023000000000001</v>
      </c>
      <c r="I15" s="594">
        <v>0.15598000000000001</v>
      </c>
      <c r="J15" s="594">
        <v>6.318E-2</v>
      </c>
      <c r="K15" s="593">
        <v>0.32916000000000001</v>
      </c>
      <c r="L15" s="594">
        <v>7.6759999999999995E-2</v>
      </c>
      <c r="M15" s="594">
        <v>9.8769999999999997E-2</v>
      </c>
      <c r="N15" s="594">
        <v>0.14605000000000001</v>
      </c>
      <c r="O15" s="594">
        <v>0.19081000000000001</v>
      </c>
      <c r="P15" s="594">
        <v>9.8890000000000006E-2</v>
      </c>
      <c r="Q15" s="381">
        <v>5.9549999999999999E-2</v>
      </c>
      <c r="R15" s="567" t="s">
        <v>89</v>
      </c>
      <c r="S15" s="593">
        <v>0.15794</v>
      </c>
      <c r="T15" s="594">
        <v>3.3840000000000002E-2</v>
      </c>
      <c r="U15" s="594">
        <v>7.8259999999999996E-2</v>
      </c>
      <c r="V15" s="594">
        <v>0.18024999999999999</v>
      </c>
      <c r="W15" s="594">
        <v>0.34425</v>
      </c>
      <c r="X15" s="594">
        <v>0.14369999999999999</v>
      </c>
      <c r="Y15" s="594">
        <v>6.1760000000000002E-2</v>
      </c>
      <c r="Z15" s="593">
        <v>3.8289999999999998E-2</v>
      </c>
      <c r="AA15" s="594">
        <v>1.208E-2</v>
      </c>
      <c r="AB15" s="594">
        <v>6.8989999999999996E-2</v>
      </c>
      <c r="AC15" s="594">
        <v>0.19819000000000001</v>
      </c>
      <c r="AD15" s="594">
        <v>0.41504999999999997</v>
      </c>
      <c r="AE15" s="594">
        <v>0.18715999999999999</v>
      </c>
      <c r="AF15" s="596">
        <v>8.0229999999999996E-2</v>
      </c>
      <c r="AG15" s="543" t="s">
        <v>89</v>
      </c>
      <c r="AH15" s="593">
        <v>5.1330000000000001E-2</v>
      </c>
      <c r="AI15" s="594">
        <v>6.905E-2</v>
      </c>
      <c r="AJ15" s="594">
        <v>0.18115999999999999</v>
      </c>
      <c r="AK15" s="594">
        <v>0.25013000000000002</v>
      </c>
      <c r="AL15" s="594">
        <v>0.24922</v>
      </c>
      <c r="AM15" s="594">
        <v>0.14940000000000001</v>
      </c>
      <c r="AN15" s="594">
        <v>4.9709999999999997E-2</v>
      </c>
      <c r="AO15" s="593">
        <v>7.263E-2</v>
      </c>
      <c r="AP15" s="594">
        <v>4.1770000000000002E-2</v>
      </c>
      <c r="AQ15" s="594">
        <v>0.13186</v>
      </c>
      <c r="AR15" s="594">
        <v>0.25655</v>
      </c>
      <c r="AS15" s="594">
        <v>0.32075999999999999</v>
      </c>
      <c r="AT15" s="594">
        <v>0.11330999999999999</v>
      </c>
      <c r="AU15" s="596">
        <v>6.3119999999999996E-2</v>
      </c>
      <c r="AV15" s="451" t="s">
        <v>89</v>
      </c>
      <c r="AW15" s="593">
        <v>0.27932000000000001</v>
      </c>
      <c r="AX15" s="594">
        <v>0.47158</v>
      </c>
      <c r="AY15" s="594">
        <v>0.15719</v>
      </c>
      <c r="AZ15" s="594">
        <v>7.6179999999999998E-2</v>
      </c>
      <c r="BA15" s="594">
        <v>1.209E-2</v>
      </c>
      <c r="BB15" s="594">
        <v>3.63E-3</v>
      </c>
      <c r="BC15" s="594" t="s">
        <v>501</v>
      </c>
      <c r="BD15" s="593">
        <v>0.10697</v>
      </c>
      <c r="BE15" s="594">
        <v>0.12019000000000001</v>
      </c>
      <c r="BF15" s="594">
        <v>0.1875</v>
      </c>
      <c r="BG15" s="594">
        <v>0.25962000000000002</v>
      </c>
      <c r="BH15" s="594">
        <v>0.27404000000000001</v>
      </c>
      <c r="BI15" s="594">
        <v>3.4860000000000002E-2</v>
      </c>
      <c r="BJ15" s="596">
        <v>1.6830000000000001E-2</v>
      </c>
    </row>
    <row r="16" spans="1:68" s="84" customFormat="1" ht="24.95" customHeight="1">
      <c r="A16" s="543" t="s">
        <v>90</v>
      </c>
      <c r="B16" s="392">
        <v>17093</v>
      </c>
      <c r="C16" s="381">
        <v>0.45451999999999998</v>
      </c>
      <c r="D16" s="593">
        <v>2.094E-2</v>
      </c>
      <c r="E16" s="594">
        <v>4.2299999999999997E-2</v>
      </c>
      <c r="F16" s="594">
        <v>0.10531</v>
      </c>
      <c r="G16" s="594">
        <v>0.21997</v>
      </c>
      <c r="H16" s="594">
        <v>0.36670000000000003</v>
      </c>
      <c r="I16" s="594">
        <v>0.18095</v>
      </c>
      <c r="J16" s="594">
        <v>6.3829999999999998E-2</v>
      </c>
      <c r="K16" s="593">
        <v>8.8999999999999999E-3</v>
      </c>
      <c r="L16" s="594">
        <v>2.97E-3</v>
      </c>
      <c r="M16" s="594">
        <v>8.3089999999999997E-2</v>
      </c>
      <c r="N16" s="594">
        <v>0.11869</v>
      </c>
      <c r="O16" s="594">
        <v>0.25816</v>
      </c>
      <c r="P16" s="594">
        <v>0.23144999999999999</v>
      </c>
      <c r="Q16" s="381">
        <v>0.29674</v>
      </c>
      <c r="R16" s="567" t="s">
        <v>90</v>
      </c>
      <c r="S16" s="593">
        <v>4.5159999999999999E-2</v>
      </c>
      <c r="T16" s="594">
        <v>3.5349999999999999E-2</v>
      </c>
      <c r="U16" s="594">
        <v>8.1490000000000007E-2</v>
      </c>
      <c r="V16" s="594">
        <v>0.18507999999999999</v>
      </c>
      <c r="W16" s="594">
        <v>0.36770000000000003</v>
      </c>
      <c r="X16" s="594">
        <v>0.22386</v>
      </c>
      <c r="Y16" s="594">
        <v>6.1359999999999998E-2</v>
      </c>
      <c r="Z16" s="593">
        <v>2.4049999999999998E-2</v>
      </c>
      <c r="AA16" s="594">
        <v>1.5939999999999999E-2</v>
      </c>
      <c r="AB16" s="594">
        <v>5.8200000000000002E-2</v>
      </c>
      <c r="AC16" s="594">
        <v>0.20905000000000001</v>
      </c>
      <c r="AD16" s="594">
        <v>0.43447000000000002</v>
      </c>
      <c r="AE16" s="594">
        <v>0.19012000000000001</v>
      </c>
      <c r="AF16" s="596">
        <v>6.8169999999999994E-2</v>
      </c>
      <c r="AG16" s="543" t="s">
        <v>90</v>
      </c>
      <c r="AH16" s="593">
        <v>8.9099999999999995E-3</v>
      </c>
      <c r="AI16" s="594">
        <v>6.1760000000000002E-2</v>
      </c>
      <c r="AJ16" s="594">
        <v>0.16225999999999999</v>
      </c>
      <c r="AK16" s="594">
        <v>0.25385999999999997</v>
      </c>
      <c r="AL16" s="594">
        <v>0.31353999999999999</v>
      </c>
      <c r="AM16" s="594">
        <v>0.15751000000000001</v>
      </c>
      <c r="AN16" s="594">
        <v>4.2160000000000003E-2</v>
      </c>
      <c r="AO16" s="593">
        <v>2.835E-2</v>
      </c>
      <c r="AP16" s="594">
        <v>6.4430000000000001E-2</v>
      </c>
      <c r="AQ16" s="594">
        <v>0.11082</v>
      </c>
      <c r="AR16" s="594">
        <v>0.15076999999999999</v>
      </c>
      <c r="AS16" s="594">
        <v>0.30669999999999997</v>
      </c>
      <c r="AT16" s="594">
        <v>0.20619000000000001</v>
      </c>
      <c r="AU16" s="596">
        <v>0.13272999999999999</v>
      </c>
      <c r="AV16" s="451" t="s">
        <v>90</v>
      </c>
      <c r="AW16" s="593">
        <v>0.10294</v>
      </c>
      <c r="AX16" s="594">
        <v>0.77941000000000005</v>
      </c>
      <c r="AY16" s="594">
        <v>0.10294</v>
      </c>
      <c r="AZ16" s="594">
        <v>1.4710000000000001E-2</v>
      </c>
      <c r="BA16" s="594" t="s">
        <v>501</v>
      </c>
      <c r="BB16" s="594" t="s">
        <v>501</v>
      </c>
      <c r="BC16" s="594" t="s">
        <v>501</v>
      </c>
      <c r="BD16" s="593">
        <v>4.4639999999999999E-2</v>
      </c>
      <c r="BE16" s="594">
        <v>0.16964000000000001</v>
      </c>
      <c r="BF16" s="594">
        <v>9.8210000000000006E-2</v>
      </c>
      <c r="BG16" s="594">
        <v>0.41071000000000002</v>
      </c>
      <c r="BH16" s="594">
        <v>0.25892999999999999</v>
      </c>
      <c r="BI16" s="594">
        <v>1.7860000000000001E-2</v>
      </c>
      <c r="BJ16" s="596" t="s">
        <v>501</v>
      </c>
    </row>
    <row r="17" spans="1:62" s="84" customFormat="1" ht="24.95" customHeight="1">
      <c r="A17" s="543" t="s">
        <v>91</v>
      </c>
      <c r="B17" s="392">
        <v>78366</v>
      </c>
      <c r="C17" s="381">
        <v>0.84297999999999995</v>
      </c>
      <c r="D17" s="593">
        <v>4.2880000000000001E-2</v>
      </c>
      <c r="E17" s="594">
        <v>3.5929999999999997E-2</v>
      </c>
      <c r="F17" s="594">
        <v>0.12789</v>
      </c>
      <c r="G17" s="594">
        <v>0.24507000000000001</v>
      </c>
      <c r="H17" s="594">
        <v>0.32630999999999999</v>
      </c>
      <c r="I17" s="594">
        <v>0.16274</v>
      </c>
      <c r="J17" s="594">
        <v>5.9180000000000003E-2</v>
      </c>
      <c r="K17" s="593">
        <v>7.6119999999999993E-2</v>
      </c>
      <c r="L17" s="594">
        <v>2.6769999999999999E-2</v>
      </c>
      <c r="M17" s="594">
        <v>0.12781999999999999</v>
      </c>
      <c r="N17" s="594">
        <v>0.27611999999999998</v>
      </c>
      <c r="O17" s="594">
        <v>0.29343999999999998</v>
      </c>
      <c r="P17" s="594">
        <v>0.13281000000000001</v>
      </c>
      <c r="Q17" s="381">
        <v>6.6930000000000003E-2</v>
      </c>
      <c r="R17" s="567" t="s">
        <v>91</v>
      </c>
      <c r="S17" s="593">
        <v>8.4849999999999995E-2</v>
      </c>
      <c r="T17" s="594">
        <v>2.231E-2</v>
      </c>
      <c r="U17" s="594">
        <v>7.9560000000000006E-2</v>
      </c>
      <c r="V17" s="594">
        <v>0.19697999999999999</v>
      </c>
      <c r="W17" s="594">
        <v>0.32477</v>
      </c>
      <c r="X17" s="594">
        <v>0.20971000000000001</v>
      </c>
      <c r="Y17" s="594">
        <v>8.1809999999999994E-2</v>
      </c>
      <c r="Z17" s="593">
        <v>3.3480000000000003E-2</v>
      </c>
      <c r="AA17" s="594">
        <v>1.1979999999999999E-2</v>
      </c>
      <c r="AB17" s="594">
        <v>7.9009999999999997E-2</v>
      </c>
      <c r="AC17" s="594">
        <v>0.26178000000000001</v>
      </c>
      <c r="AD17" s="594">
        <v>0.38012000000000001</v>
      </c>
      <c r="AE17" s="594">
        <v>0.16908000000000001</v>
      </c>
      <c r="AF17" s="596">
        <v>6.4560000000000006E-2</v>
      </c>
      <c r="AG17" s="543" t="s">
        <v>91</v>
      </c>
      <c r="AH17" s="593">
        <v>2.614E-2</v>
      </c>
      <c r="AI17" s="594">
        <v>6.1069999999999999E-2</v>
      </c>
      <c r="AJ17" s="594">
        <v>0.19492999999999999</v>
      </c>
      <c r="AK17" s="594">
        <v>0.24052999999999999</v>
      </c>
      <c r="AL17" s="594">
        <v>0.28775000000000001</v>
      </c>
      <c r="AM17" s="594">
        <v>0.1469</v>
      </c>
      <c r="AN17" s="594">
        <v>4.2689999999999999E-2</v>
      </c>
      <c r="AO17" s="593">
        <v>4.4040000000000003E-2</v>
      </c>
      <c r="AP17" s="594">
        <v>2.367E-2</v>
      </c>
      <c r="AQ17" s="594">
        <v>0.11624</v>
      </c>
      <c r="AR17" s="594">
        <v>0.23637</v>
      </c>
      <c r="AS17" s="594">
        <v>0.26962000000000003</v>
      </c>
      <c r="AT17" s="594">
        <v>0.20580999999999999</v>
      </c>
      <c r="AU17" s="596">
        <v>0.10425</v>
      </c>
      <c r="AV17" s="451" t="s">
        <v>91</v>
      </c>
      <c r="AW17" s="593">
        <v>0.23529</v>
      </c>
      <c r="AX17" s="594">
        <v>0.42353000000000002</v>
      </c>
      <c r="AY17" s="594">
        <v>4.7059999999999998E-2</v>
      </c>
      <c r="AZ17" s="594">
        <v>0.21176</v>
      </c>
      <c r="BA17" s="594">
        <v>8.2350000000000007E-2</v>
      </c>
      <c r="BB17" s="594" t="s">
        <v>501</v>
      </c>
      <c r="BC17" s="594" t="s">
        <v>501</v>
      </c>
      <c r="BD17" s="593">
        <v>0.27381</v>
      </c>
      <c r="BE17" s="594">
        <v>0.18367</v>
      </c>
      <c r="BF17" s="594">
        <v>0.15221000000000001</v>
      </c>
      <c r="BG17" s="594">
        <v>0.20152999999999999</v>
      </c>
      <c r="BH17" s="594">
        <v>0.15390999999999999</v>
      </c>
      <c r="BI17" s="594">
        <v>2.3810000000000001E-2</v>
      </c>
      <c r="BJ17" s="596">
        <v>1.1050000000000001E-2</v>
      </c>
    </row>
    <row r="18" spans="1:62" s="84" customFormat="1" ht="24.95" customHeight="1">
      <c r="A18" s="543" t="s">
        <v>92</v>
      </c>
      <c r="B18" s="392">
        <v>45530</v>
      </c>
      <c r="C18" s="381">
        <v>0.98026000000000002</v>
      </c>
      <c r="D18" s="593">
        <v>3.8629999999999998E-2</v>
      </c>
      <c r="E18" s="594">
        <v>3.916E-2</v>
      </c>
      <c r="F18" s="594">
        <v>9.3539999999999998E-2</v>
      </c>
      <c r="G18" s="594">
        <v>0.20449999999999999</v>
      </c>
      <c r="H18" s="594">
        <v>0.34004000000000001</v>
      </c>
      <c r="I18" s="594">
        <v>0.20921999999999999</v>
      </c>
      <c r="J18" s="594">
        <v>7.4899999999999994E-2</v>
      </c>
      <c r="K18" s="593">
        <v>4.8039999999999999E-2</v>
      </c>
      <c r="L18" s="594">
        <v>6.157E-2</v>
      </c>
      <c r="M18" s="594">
        <v>0.12687000000000001</v>
      </c>
      <c r="N18" s="594">
        <v>0.20709</v>
      </c>
      <c r="O18" s="594">
        <v>0.23974000000000001</v>
      </c>
      <c r="P18" s="594">
        <v>0.17071</v>
      </c>
      <c r="Q18" s="381">
        <v>0.14599000000000001</v>
      </c>
      <c r="R18" s="567" t="s">
        <v>92</v>
      </c>
      <c r="S18" s="593">
        <v>6.0170000000000001E-2</v>
      </c>
      <c r="T18" s="594">
        <v>2.1860000000000001E-2</v>
      </c>
      <c r="U18" s="594">
        <v>6.2080000000000003E-2</v>
      </c>
      <c r="V18" s="594">
        <v>0.17571000000000001</v>
      </c>
      <c r="W18" s="594">
        <v>0.36354999999999998</v>
      </c>
      <c r="X18" s="594">
        <v>0.23300000000000001</v>
      </c>
      <c r="Y18" s="594">
        <v>8.3629999999999996E-2</v>
      </c>
      <c r="Z18" s="593">
        <v>2.8199999999999999E-2</v>
      </c>
      <c r="AA18" s="594">
        <v>1.11E-2</v>
      </c>
      <c r="AB18" s="594">
        <v>5.7570000000000003E-2</v>
      </c>
      <c r="AC18" s="594">
        <v>0.22034000000000001</v>
      </c>
      <c r="AD18" s="594">
        <v>0.41454999999999997</v>
      </c>
      <c r="AE18" s="594">
        <v>0.20679</v>
      </c>
      <c r="AF18" s="596">
        <v>6.1440000000000002E-2</v>
      </c>
      <c r="AG18" s="543" t="s">
        <v>92</v>
      </c>
      <c r="AH18" s="593">
        <v>3.5830000000000001E-2</v>
      </c>
      <c r="AI18" s="594">
        <v>5.8069999999999997E-2</v>
      </c>
      <c r="AJ18" s="594">
        <v>0.12892000000000001</v>
      </c>
      <c r="AK18" s="594">
        <v>0.20052</v>
      </c>
      <c r="AL18" s="594">
        <v>0.30146000000000001</v>
      </c>
      <c r="AM18" s="594">
        <v>0.20648</v>
      </c>
      <c r="AN18" s="594">
        <v>6.8729999999999999E-2</v>
      </c>
      <c r="AO18" s="593">
        <v>3.5000000000000003E-2</v>
      </c>
      <c r="AP18" s="594">
        <v>2.7400000000000001E-2</v>
      </c>
      <c r="AQ18" s="594">
        <v>6.0749999999999998E-2</v>
      </c>
      <c r="AR18" s="594">
        <v>0.18389</v>
      </c>
      <c r="AS18" s="594">
        <v>0.26543</v>
      </c>
      <c r="AT18" s="594">
        <v>0.28821000000000002</v>
      </c>
      <c r="AU18" s="596">
        <v>0.13932</v>
      </c>
      <c r="AV18" s="451" t="s">
        <v>92</v>
      </c>
      <c r="AW18" s="593">
        <v>0.16092000000000001</v>
      </c>
      <c r="AX18" s="594">
        <v>0.55171999999999999</v>
      </c>
      <c r="AY18" s="594">
        <v>0.16092000000000001</v>
      </c>
      <c r="AZ18" s="594">
        <v>0.12644</v>
      </c>
      <c r="BA18" s="594" t="s">
        <v>501</v>
      </c>
      <c r="BB18" s="594" t="s">
        <v>501</v>
      </c>
      <c r="BC18" s="594" t="s">
        <v>501</v>
      </c>
      <c r="BD18" s="593">
        <v>8.4870000000000001E-2</v>
      </c>
      <c r="BE18" s="594">
        <v>0.15337000000000001</v>
      </c>
      <c r="BF18" s="594">
        <v>0.25051000000000001</v>
      </c>
      <c r="BG18" s="594">
        <v>0.28119</v>
      </c>
      <c r="BH18" s="594">
        <v>0.20859</v>
      </c>
      <c r="BI18" s="594">
        <v>2.147E-2</v>
      </c>
      <c r="BJ18" s="596" t="s">
        <v>501</v>
      </c>
    </row>
    <row r="19" spans="1:62" s="84" customFormat="1" ht="24.95" customHeight="1">
      <c r="A19" s="543" t="s">
        <v>93</v>
      </c>
      <c r="B19" s="392">
        <v>102576</v>
      </c>
      <c r="C19" s="381">
        <v>0.67096999999999996</v>
      </c>
      <c r="D19" s="593">
        <v>2.1489999999999999E-2</v>
      </c>
      <c r="E19" s="594">
        <v>4.768E-2</v>
      </c>
      <c r="F19" s="594">
        <v>0.11715</v>
      </c>
      <c r="G19" s="594">
        <v>0.20968000000000001</v>
      </c>
      <c r="H19" s="594">
        <v>0.34459000000000001</v>
      </c>
      <c r="I19" s="594">
        <v>0.18593000000000001</v>
      </c>
      <c r="J19" s="594">
        <v>7.3480000000000004E-2</v>
      </c>
      <c r="K19" s="593">
        <v>5.3879999999999997E-2</v>
      </c>
      <c r="L19" s="594">
        <v>3.9070000000000001E-2</v>
      </c>
      <c r="M19" s="594">
        <v>8.3489999999999995E-2</v>
      </c>
      <c r="N19" s="594">
        <v>0.18034</v>
      </c>
      <c r="O19" s="594">
        <v>0.29343999999999998</v>
      </c>
      <c r="P19" s="594">
        <v>0.22517000000000001</v>
      </c>
      <c r="Q19" s="381">
        <v>0.12461</v>
      </c>
      <c r="R19" s="567" t="s">
        <v>93</v>
      </c>
      <c r="S19" s="593">
        <v>3.5400000000000001E-2</v>
      </c>
      <c r="T19" s="594">
        <v>2.5930000000000002E-2</v>
      </c>
      <c r="U19" s="594">
        <v>5.645E-2</v>
      </c>
      <c r="V19" s="594">
        <v>0.14892</v>
      </c>
      <c r="W19" s="594">
        <v>0.39044000000000001</v>
      </c>
      <c r="X19" s="594">
        <v>0.23651</v>
      </c>
      <c r="Y19" s="594">
        <v>0.10634</v>
      </c>
      <c r="Z19" s="593">
        <v>1.6910000000000001E-2</v>
      </c>
      <c r="AA19" s="594">
        <v>1.2999999999999999E-2</v>
      </c>
      <c r="AB19" s="594">
        <v>5.5910000000000001E-2</v>
      </c>
      <c r="AC19" s="594">
        <v>0.19617000000000001</v>
      </c>
      <c r="AD19" s="594">
        <v>0.43617</v>
      </c>
      <c r="AE19" s="594">
        <v>0.2082</v>
      </c>
      <c r="AF19" s="596">
        <v>7.3639999999999997E-2</v>
      </c>
      <c r="AG19" s="543" t="s">
        <v>93</v>
      </c>
      <c r="AH19" s="593">
        <v>1.4370000000000001E-2</v>
      </c>
      <c r="AI19" s="594">
        <v>8.2580000000000001E-2</v>
      </c>
      <c r="AJ19" s="594">
        <v>0.20437</v>
      </c>
      <c r="AK19" s="594">
        <v>0.25039</v>
      </c>
      <c r="AL19" s="594">
        <v>0.24995999999999999</v>
      </c>
      <c r="AM19" s="594">
        <v>0.14579</v>
      </c>
      <c r="AN19" s="594">
        <v>5.2549999999999999E-2</v>
      </c>
      <c r="AO19" s="593">
        <v>2.9690000000000001E-2</v>
      </c>
      <c r="AP19" s="594">
        <v>3.61E-2</v>
      </c>
      <c r="AQ19" s="594">
        <v>9.2289999999999997E-2</v>
      </c>
      <c r="AR19" s="594">
        <v>0.22358</v>
      </c>
      <c r="AS19" s="594">
        <v>0.32955000000000001</v>
      </c>
      <c r="AT19" s="594">
        <v>0.17000999999999999</v>
      </c>
      <c r="AU19" s="596">
        <v>0.11878</v>
      </c>
      <c r="AV19" s="451" t="s">
        <v>93</v>
      </c>
      <c r="AW19" s="593">
        <v>0.13699</v>
      </c>
      <c r="AX19" s="594">
        <v>0.61056999999999995</v>
      </c>
      <c r="AY19" s="594">
        <v>0.19374</v>
      </c>
      <c r="AZ19" s="594">
        <v>5.2839999999999998E-2</v>
      </c>
      <c r="BA19" s="594">
        <v>5.8700000000000002E-3</v>
      </c>
      <c r="BB19" s="594" t="s">
        <v>501</v>
      </c>
      <c r="BC19" s="594" t="s">
        <v>501</v>
      </c>
      <c r="BD19" s="593">
        <v>4.2790000000000002E-2</v>
      </c>
      <c r="BE19" s="594">
        <v>0.25901000000000002</v>
      </c>
      <c r="BF19" s="594">
        <v>0.24775</v>
      </c>
      <c r="BG19" s="594">
        <v>0.19595000000000001</v>
      </c>
      <c r="BH19" s="594">
        <v>0.23649000000000001</v>
      </c>
      <c r="BI19" s="594">
        <v>1.8020000000000001E-2</v>
      </c>
      <c r="BJ19" s="596" t="s">
        <v>501</v>
      </c>
    </row>
    <row r="20" spans="1:62" s="84" customFormat="1" ht="24.95" customHeight="1">
      <c r="A20" s="395" t="s">
        <v>94</v>
      </c>
      <c r="B20" s="382">
        <v>50363</v>
      </c>
      <c r="C20" s="383">
        <v>0.92364999999999997</v>
      </c>
      <c r="D20" s="408">
        <v>5.1999999999999998E-2</v>
      </c>
      <c r="E20" s="362">
        <v>5.006E-2</v>
      </c>
      <c r="F20" s="362">
        <v>0.10289</v>
      </c>
      <c r="G20" s="362">
        <v>0.20354</v>
      </c>
      <c r="H20" s="362">
        <v>0.32212000000000002</v>
      </c>
      <c r="I20" s="362">
        <v>0.19472999999999999</v>
      </c>
      <c r="J20" s="362">
        <v>7.4660000000000004E-2</v>
      </c>
      <c r="K20" s="408">
        <v>0.36636000000000002</v>
      </c>
      <c r="L20" s="362">
        <v>5.8110000000000002E-2</v>
      </c>
      <c r="M20" s="362">
        <v>5.8110000000000002E-2</v>
      </c>
      <c r="N20" s="362">
        <v>0.1011</v>
      </c>
      <c r="O20" s="362">
        <v>0.17083000000000001</v>
      </c>
      <c r="P20" s="362">
        <v>0.16299</v>
      </c>
      <c r="Q20" s="383">
        <v>8.251E-2</v>
      </c>
      <c r="R20" s="568" t="s">
        <v>94</v>
      </c>
      <c r="S20" s="408">
        <v>9.4799999999999995E-2</v>
      </c>
      <c r="T20" s="362">
        <v>2.2460000000000001E-2</v>
      </c>
      <c r="U20" s="362">
        <v>5.9839999999999997E-2</v>
      </c>
      <c r="V20" s="362">
        <v>0.18817999999999999</v>
      </c>
      <c r="W20" s="362">
        <v>0.35204999999999997</v>
      </c>
      <c r="X20" s="362">
        <v>0.22001000000000001</v>
      </c>
      <c r="Y20" s="362">
        <v>6.268E-2</v>
      </c>
      <c r="Z20" s="408">
        <v>6.7000000000000002E-3</v>
      </c>
      <c r="AA20" s="362">
        <v>1.0449999999999999E-2</v>
      </c>
      <c r="AB20" s="362">
        <v>4.1520000000000001E-2</v>
      </c>
      <c r="AC20" s="362">
        <v>0.19458</v>
      </c>
      <c r="AD20" s="362">
        <v>0.39473000000000003</v>
      </c>
      <c r="AE20" s="362">
        <v>0.23813999999999999</v>
      </c>
      <c r="AF20" s="597">
        <v>0.11388</v>
      </c>
      <c r="AG20" s="395" t="s">
        <v>94</v>
      </c>
      <c r="AH20" s="408">
        <v>1.302E-2</v>
      </c>
      <c r="AI20" s="362">
        <v>8.3070000000000005E-2</v>
      </c>
      <c r="AJ20" s="362">
        <v>0.18273</v>
      </c>
      <c r="AK20" s="362">
        <v>0.2437</v>
      </c>
      <c r="AL20" s="362">
        <v>0.28532000000000002</v>
      </c>
      <c r="AM20" s="362">
        <v>0.15210000000000001</v>
      </c>
      <c r="AN20" s="362">
        <v>4.0070000000000001E-2</v>
      </c>
      <c r="AO20" s="408">
        <v>8.5699999999999998E-2</v>
      </c>
      <c r="AP20" s="362">
        <v>3.0939999999999999E-2</v>
      </c>
      <c r="AQ20" s="362">
        <v>6.2289999999999998E-2</v>
      </c>
      <c r="AR20" s="362">
        <v>0.15551999999999999</v>
      </c>
      <c r="AS20" s="362">
        <v>0.28554000000000002</v>
      </c>
      <c r="AT20" s="362">
        <v>0.26379999999999998</v>
      </c>
      <c r="AU20" s="597">
        <v>0.11622</v>
      </c>
      <c r="AV20" s="545" t="s">
        <v>94</v>
      </c>
      <c r="AW20" s="408">
        <v>0.19903999999999999</v>
      </c>
      <c r="AX20" s="362">
        <v>0.55396000000000001</v>
      </c>
      <c r="AY20" s="362">
        <v>0.18225</v>
      </c>
      <c r="AZ20" s="362">
        <v>5.2760000000000001E-2</v>
      </c>
      <c r="BA20" s="362" t="s">
        <v>501</v>
      </c>
      <c r="BB20" s="362">
        <v>1.1990000000000001E-2</v>
      </c>
      <c r="BC20" s="362" t="s">
        <v>501</v>
      </c>
      <c r="BD20" s="408">
        <v>5.6550000000000003E-2</v>
      </c>
      <c r="BE20" s="362">
        <v>0.16138</v>
      </c>
      <c r="BF20" s="362">
        <v>0.24828</v>
      </c>
      <c r="BG20" s="362">
        <v>0.26345000000000002</v>
      </c>
      <c r="BH20" s="362">
        <v>0.24414</v>
      </c>
      <c r="BI20" s="362">
        <v>2.4830000000000001E-2</v>
      </c>
      <c r="BJ20" s="597">
        <v>1.3799999999999999E-3</v>
      </c>
    </row>
    <row r="21" spans="1:62" s="93" customFormat="1" ht="24.95" customHeight="1" thickBot="1">
      <c r="A21" s="396" t="s">
        <v>109</v>
      </c>
      <c r="B21" s="384">
        <v>2685911</v>
      </c>
      <c r="C21" s="386">
        <v>0.73309999999999997</v>
      </c>
      <c r="D21" s="416">
        <v>4.0099999999999997E-2</v>
      </c>
      <c r="E21" s="385">
        <v>5.2859999999999997E-2</v>
      </c>
      <c r="F21" s="385">
        <v>0.14423</v>
      </c>
      <c r="G21" s="385">
        <v>0.2303</v>
      </c>
      <c r="H21" s="385">
        <v>0.31391999999999998</v>
      </c>
      <c r="I21" s="385">
        <v>0.15709999999999999</v>
      </c>
      <c r="J21" s="385">
        <v>6.148E-2</v>
      </c>
      <c r="K21" s="416">
        <v>0.11779000000000001</v>
      </c>
      <c r="L21" s="385">
        <v>3.984E-2</v>
      </c>
      <c r="M21" s="385">
        <v>0.10987</v>
      </c>
      <c r="N21" s="385">
        <v>0.19467000000000001</v>
      </c>
      <c r="O21" s="385">
        <v>0.25509999999999999</v>
      </c>
      <c r="P21" s="385">
        <v>0.18359</v>
      </c>
      <c r="Q21" s="595">
        <v>9.9140000000000006E-2</v>
      </c>
      <c r="R21" s="569" t="s">
        <v>109</v>
      </c>
      <c r="S21" s="416">
        <v>8.5849999999999996E-2</v>
      </c>
      <c r="T21" s="385">
        <v>3.0609999999999998E-2</v>
      </c>
      <c r="U21" s="385">
        <v>8.8440000000000005E-2</v>
      </c>
      <c r="V21" s="385">
        <v>0.17992</v>
      </c>
      <c r="W21" s="385">
        <v>0.35403000000000001</v>
      </c>
      <c r="X21" s="385">
        <v>0.18768000000000001</v>
      </c>
      <c r="Y21" s="385">
        <v>7.3459999999999998E-2</v>
      </c>
      <c r="Z21" s="416">
        <v>2.5870000000000001E-2</v>
      </c>
      <c r="AA21" s="385">
        <v>1.975E-2</v>
      </c>
      <c r="AB21" s="385">
        <v>9.0020000000000003E-2</v>
      </c>
      <c r="AC21" s="385">
        <v>0.21915000000000001</v>
      </c>
      <c r="AD21" s="385">
        <v>0.40273999999999999</v>
      </c>
      <c r="AE21" s="385">
        <v>0.17230999999999999</v>
      </c>
      <c r="AF21" s="598">
        <v>7.0169999999999996E-2</v>
      </c>
      <c r="AG21" s="396" t="s">
        <v>109</v>
      </c>
      <c r="AH21" s="416">
        <v>1.6539999999999999E-2</v>
      </c>
      <c r="AI21" s="385">
        <v>7.46E-2</v>
      </c>
      <c r="AJ21" s="385">
        <v>0.21881</v>
      </c>
      <c r="AK21" s="385">
        <v>0.26427</v>
      </c>
      <c r="AL21" s="385">
        <v>0.24041000000000001</v>
      </c>
      <c r="AM21" s="385">
        <v>0.13936999999999999</v>
      </c>
      <c r="AN21" s="385">
        <v>4.6019999999999998E-2</v>
      </c>
      <c r="AO21" s="416">
        <v>8.1059999999999993E-2</v>
      </c>
      <c r="AP21" s="385">
        <v>6.0990000000000003E-2</v>
      </c>
      <c r="AQ21" s="385">
        <v>0.11921</v>
      </c>
      <c r="AR21" s="385">
        <v>0.23959</v>
      </c>
      <c r="AS21" s="385">
        <v>0.29991000000000001</v>
      </c>
      <c r="AT21" s="385">
        <v>0.13062000000000001</v>
      </c>
      <c r="AU21" s="598">
        <v>6.862E-2</v>
      </c>
      <c r="AV21" s="452" t="s">
        <v>109</v>
      </c>
      <c r="AW21" s="416">
        <v>0.2172</v>
      </c>
      <c r="AX21" s="385">
        <v>0.58618999999999999</v>
      </c>
      <c r="AY21" s="385">
        <v>0.12837000000000001</v>
      </c>
      <c r="AZ21" s="385">
        <v>5.1769999999999997E-2</v>
      </c>
      <c r="BA21" s="385">
        <v>1.3639999999999999E-2</v>
      </c>
      <c r="BB21" s="385">
        <v>1.17E-3</v>
      </c>
      <c r="BC21" s="385">
        <v>1.66E-3</v>
      </c>
      <c r="BD21" s="416">
        <v>0.11382</v>
      </c>
      <c r="BE21" s="385">
        <v>0.15781000000000001</v>
      </c>
      <c r="BF21" s="385">
        <v>0.19943</v>
      </c>
      <c r="BG21" s="385">
        <v>0.28154000000000001</v>
      </c>
      <c r="BH21" s="385">
        <v>0.19764999999999999</v>
      </c>
      <c r="BI21" s="385">
        <v>3.8589999999999999E-2</v>
      </c>
      <c r="BJ21" s="598">
        <v>1.1169999999999999E-2</v>
      </c>
    </row>
    <row r="22" spans="1:62" s="1159" customFormat="1"/>
    <row r="23" spans="1:62" s="1159" customFormat="1">
      <c r="A23" s="1158" t="str">
        <f>"Anmerkungen. Datengrundlage: Volkshochschul-Statistik "&amp;Hilfswerte!$B$3&amp;"; Basis: "&amp;Tabelle1!$C$36&amp;" VHS."</f>
        <v>Anmerkungen. Datengrundlage: Volkshochschul-Statistik ; Basis: 852 VHS.</v>
      </c>
      <c r="B23" s="500"/>
      <c r="C23" s="500"/>
      <c r="D23" s="1165"/>
      <c r="E23" s="1166"/>
      <c r="F23" s="1165"/>
      <c r="G23" s="500"/>
      <c r="H23" s="500"/>
      <c r="R23" s="1158" t="str">
        <f>"Anmerkungen. Datengrundlage: Volkshochschul-Statistik "&amp;Hilfswerte!$B$3&amp;"; Basis: "&amp;Tabelle1!$C$36&amp;" VHS."</f>
        <v>Anmerkungen. Datengrundlage: Volkshochschul-Statistik ; Basis: 852 VHS.</v>
      </c>
      <c r="S23" s="500"/>
      <c r="T23" s="500"/>
      <c r="U23" s="1165"/>
      <c r="V23" s="1166"/>
      <c r="W23" s="1165"/>
      <c r="X23" s="500"/>
      <c r="Y23" s="500"/>
      <c r="AG23" s="1158" t="str">
        <f>"Anmerkungen. Datengrundlage: Volkshochschul-Statistik "&amp;Hilfswerte!$B$3&amp;"; Basis: "&amp;Tabelle1!$C$36&amp;" VHS."</f>
        <v>Anmerkungen. Datengrundlage: Volkshochschul-Statistik ; Basis: 852 VHS.</v>
      </c>
      <c r="AH23" s="500"/>
      <c r="AI23" s="500"/>
      <c r="AJ23" s="1165"/>
      <c r="AK23" s="1166"/>
      <c r="AL23" s="1165"/>
      <c r="AM23" s="500"/>
      <c r="AN23" s="500"/>
      <c r="AV23" s="1158" t="str">
        <f>"Anmerkungen. Datengrundlage: Volkshochschul-Statistik "&amp;Hilfswerte!$B$3&amp;"; Basis: "&amp;Tabelle1!$C$36&amp;" VHS."</f>
        <v>Anmerkungen. Datengrundlage: Volkshochschul-Statistik ; Basis: 852 VHS.</v>
      </c>
      <c r="AW23" s="500"/>
      <c r="AX23" s="500"/>
      <c r="AY23" s="1165"/>
      <c r="AZ23" s="1166"/>
      <c r="BA23" s="1165"/>
      <c r="BB23" s="500"/>
      <c r="BC23" s="500"/>
    </row>
    <row r="24" spans="1:62" s="1159" customFormat="1">
      <c r="A24" s="500"/>
      <c r="B24" s="500"/>
      <c r="C24" s="500"/>
      <c r="D24" s="500"/>
      <c r="E24" s="500"/>
      <c r="F24" s="500"/>
      <c r="G24" s="500"/>
      <c r="H24" s="500"/>
      <c r="R24" s="500"/>
      <c r="S24" s="500"/>
      <c r="T24" s="500"/>
      <c r="U24" s="500"/>
      <c r="V24" s="500"/>
      <c r="W24" s="500"/>
      <c r="X24" s="500"/>
      <c r="Y24" s="500"/>
      <c r="AG24" s="500"/>
      <c r="AH24" s="500"/>
      <c r="AI24" s="500"/>
      <c r="AJ24" s="500"/>
      <c r="AK24" s="500"/>
      <c r="AL24" s="500"/>
      <c r="AM24" s="500"/>
      <c r="AN24" s="500"/>
      <c r="AV24" s="500"/>
      <c r="AW24" s="500"/>
      <c r="AX24" s="500"/>
      <c r="AY24" s="500"/>
      <c r="AZ24" s="500"/>
      <c r="BA24" s="500"/>
      <c r="BB24" s="500"/>
      <c r="BC24" s="500"/>
    </row>
    <row r="25" spans="1:62" s="1159" customFormat="1">
      <c r="A25" s="1158" t="s">
        <v>518</v>
      </c>
      <c r="G25" s="500"/>
      <c r="H25" s="500"/>
      <c r="R25" s="1158" t="s">
        <v>518</v>
      </c>
      <c r="X25" s="500"/>
      <c r="Y25" s="500"/>
      <c r="AG25" s="1158" t="s">
        <v>518</v>
      </c>
      <c r="AM25" s="500"/>
      <c r="AN25" s="500"/>
      <c r="AV25" s="1158" t="s">
        <v>518</v>
      </c>
      <c r="BB25" s="500"/>
      <c r="BC25" s="500"/>
    </row>
    <row r="26" spans="1:62" s="1159" customFormat="1">
      <c r="A26" s="1158" t="s">
        <v>519</v>
      </c>
      <c r="G26" s="1173" t="s">
        <v>506</v>
      </c>
      <c r="H26" s="1173"/>
      <c r="I26" s="1173"/>
      <c r="R26" s="1158" t="s">
        <v>519</v>
      </c>
      <c r="X26" s="1173" t="s">
        <v>506</v>
      </c>
      <c r="Y26" s="1173"/>
      <c r="Z26" s="1173"/>
      <c r="AG26" s="1158" t="s">
        <v>519</v>
      </c>
      <c r="AM26" s="1173" t="s">
        <v>506</v>
      </c>
      <c r="AN26" s="1173"/>
      <c r="AO26" s="1173"/>
      <c r="AV26" s="1158" t="s">
        <v>519</v>
      </c>
      <c r="BB26" s="1173" t="s">
        <v>506</v>
      </c>
      <c r="BC26" s="1173"/>
      <c r="BD26" s="1173"/>
    </row>
    <row r="27" spans="1:62" s="1159" customFormat="1">
      <c r="A27" s="1160"/>
      <c r="G27" s="500"/>
      <c r="H27" s="500"/>
      <c r="R27" s="1160"/>
      <c r="X27" s="500"/>
      <c r="Y27" s="500"/>
      <c r="AG27" s="1160"/>
      <c r="AM27" s="500"/>
      <c r="AN27" s="500"/>
      <c r="AV27" s="1160"/>
      <c r="BB27" s="500"/>
      <c r="BC27" s="500"/>
    </row>
    <row r="28" spans="1:62" s="1159" customFormat="1">
      <c r="A28" s="1161" t="s">
        <v>520</v>
      </c>
      <c r="G28" s="500"/>
      <c r="H28" s="500"/>
      <c r="R28" s="1161" t="s">
        <v>520</v>
      </c>
      <c r="X28" s="500"/>
      <c r="Y28" s="500"/>
      <c r="AG28" s="1161" t="s">
        <v>520</v>
      </c>
      <c r="AM28" s="500"/>
      <c r="AN28" s="500"/>
      <c r="AV28" s="1161" t="s">
        <v>520</v>
      </c>
      <c r="BB28" s="500"/>
      <c r="BC28" s="500"/>
    </row>
  </sheetData>
  <mergeCells count="21">
    <mergeCell ref="K3:Q3"/>
    <mergeCell ref="S3:Y3"/>
    <mergeCell ref="Z3:AF3"/>
    <mergeCell ref="AH3:AN3"/>
    <mergeCell ref="AG2:AG4"/>
    <mergeCell ref="AV2:AV4"/>
    <mergeCell ref="AO3:AU3"/>
    <mergeCell ref="AV1:BJ1"/>
    <mergeCell ref="A2:A4"/>
    <mergeCell ref="B2:C3"/>
    <mergeCell ref="D2:Q2"/>
    <mergeCell ref="R2:R4"/>
    <mergeCell ref="S2:AF2"/>
    <mergeCell ref="AW3:BC3"/>
    <mergeCell ref="BD3:BJ3"/>
    <mergeCell ref="AH2:AU2"/>
    <mergeCell ref="A1:Q1"/>
    <mergeCell ref="R1:AF1"/>
    <mergeCell ref="AG1:AU1"/>
    <mergeCell ref="AW2:BJ2"/>
    <mergeCell ref="D3:J3"/>
  </mergeCells>
  <conditionalFormatting sqref="B5:B21">
    <cfRule type="cellIs" dxfId="614" priority="1" stopIfTrue="1" operator="equal">
      <formula>0</formula>
    </cfRule>
  </conditionalFormatting>
  <hyperlinks>
    <hyperlink ref="G26" r:id="rId1" xr:uid="{0CEA0AB2-F365-4AEE-8DFD-2CCB1DD1EAD8}"/>
    <hyperlink ref="G26:I26" r:id="rId2" display="http://dx.doi.org/10.4232/1.14582 " xr:uid="{84098115-4289-4C3F-9E5E-F4F5BB6DABF9}"/>
    <hyperlink ref="A28" r:id="rId3" display="Publikation und Tabellen stehen unter der Lizenz CC BY-SA DEED 4.0." xr:uid="{10A87470-29B8-4BC1-98AF-830CD35B320B}"/>
    <hyperlink ref="X26" r:id="rId4" xr:uid="{0EAE9B4A-06CF-47D9-845F-C35FCFC9D082}"/>
    <hyperlink ref="X26:Z26" r:id="rId5" display="http://dx.doi.org/10.4232/1.14582 " xr:uid="{1D27388C-5AB4-4326-A6DA-854C40C6CEB0}"/>
    <hyperlink ref="R28" r:id="rId6" display="Publikation und Tabellen stehen unter der Lizenz CC BY-SA DEED 4.0." xr:uid="{68F89A82-1A5D-4E61-AD7A-25B35D34808C}"/>
    <hyperlink ref="AM26" r:id="rId7" xr:uid="{8E035873-CE81-4569-BAC0-6081915AD6FC}"/>
    <hyperlink ref="AM26:AO26" r:id="rId8" display="http://dx.doi.org/10.4232/1.14582 " xr:uid="{0D161AAD-B373-4681-B4CE-D624F6893F98}"/>
    <hyperlink ref="AG28" r:id="rId9" display="Publikation und Tabellen stehen unter der Lizenz CC BY-SA DEED 4.0." xr:uid="{56E327AF-1B28-44B5-A605-C6BEAD1E82BA}"/>
    <hyperlink ref="BB26" r:id="rId10" xr:uid="{E063E309-323F-43A3-B3AB-72E15E24C874}"/>
    <hyperlink ref="BB26:BD26" r:id="rId11" display="http://dx.doi.org/10.4232/1.14582 " xr:uid="{11B63E9F-9F23-4FC8-83C8-F88C4C3F043F}"/>
    <hyperlink ref="AV28" r:id="rId12" display="Publikation und Tabellen stehen unter der Lizenz CC BY-SA DEED 4.0." xr:uid="{60B03176-E5AC-4B10-94B6-44F6E504E356}"/>
  </hyperlinks>
  <pageMargins left="0.78740157480314965" right="0.78740157480314965" top="0.98425196850393704" bottom="0.98425196850393704" header="0.51181102362204722" footer="0.51181102362204722"/>
  <pageSetup paperSize="9" scale="74" fitToWidth="2" fitToHeight="2" orientation="portrait" r:id="rId13"/>
  <headerFooter scaleWithDoc="0" alignWithMargins="0"/>
  <colBreaks count="4" manualBreakCount="4">
    <brk id="17" max="1048575" man="1"/>
    <brk id="32" max="1048575" man="1"/>
    <brk id="47" max="27" man="1"/>
    <brk id="62" max="20" man="1"/>
  </colBreaks>
  <legacyDrawingHF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B677-463D-4C05-BB0D-83445C089EF6}">
  <sheetPr>
    <pageSetUpPr fitToPage="1"/>
  </sheetPr>
  <dimension ref="A1:A83"/>
  <sheetViews>
    <sheetView view="pageBreakPreview" zoomScaleNormal="100" zoomScaleSheetLayoutView="100" workbookViewId="0"/>
  </sheetViews>
  <sheetFormatPr baseColWidth="10" defaultRowHeight="12.75"/>
  <cols>
    <col min="1" max="1" width="151.5703125" customWidth="1"/>
  </cols>
  <sheetData>
    <row r="1" spans="1:1" ht="18">
      <c r="A1" s="688" t="s">
        <v>511</v>
      </c>
    </row>
    <row r="3" spans="1:1" ht="15">
      <c r="A3" s="689" t="s">
        <v>512</v>
      </c>
    </row>
    <row r="4" spans="1:1" ht="14.25">
      <c r="A4" s="690" t="str">
        <f>Tabelle1!A1</f>
        <v>Tabelle 1: Volkshochschulen und Rechtsträger nach Ländern 2020</v>
      </c>
    </row>
    <row r="5" spans="1:1" ht="14.25">
      <c r="A5" s="690" t="str">
        <f>'Tabelle 1.1'!A1</f>
        <v>Tabelle 1.1: Rechtsträger bei Einrichtungen in Trägerschaft einer kommunalen Gebietskörperschaft (Gemeinde, Kreis) oder eines Stadtstaats nach Ländern 2020</v>
      </c>
    </row>
    <row r="6" spans="1:1" ht="14.25">
      <c r="A6" s="690" t="str">
        <f>'Tabelle 2'!A1</f>
        <v>Tabelle 2: Hauptberufliches Personal nach Ländern 2020</v>
      </c>
    </row>
    <row r="7" spans="1:1" ht="14.25">
      <c r="A7" s="690" t="str">
        <f>'Tabelle 2.1'!A1</f>
        <v>Tabelle 2.1: Hauptberufliche VHS-Leitung nach Ländern 2020</v>
      </c>
    </row>
    <row r="8" spans="1:1" ht="14.25">
      <c r="A8" s="690" t="str">
        <f>'Tabelle 2.2 '!A1</f>
        <v>Tabelle 2.2: Hauptberufliches pädagogisches Personal nach Ländern 2020</v>
      </c>
    </row>
    <row r="9" spans="1:1" ht="14.25">
      <c r="A9" s="690" t="str">
        <f>'Tabelle 2.3'!A1</f>
        <v>Tabelle 2.3: Hauptberufliches Verwaltungspersonal nach Ländern 2020</v>
      </c>
    </row>
    <row r="10" spans="1:1" ht="14.25">
      <c r="A10" s="690" t="str">
        <f>'Tabelle 2.4'!A1</f>
        <v>Tabelle 2.4: Hauptberufliches Wirtschaftspersonal nach Ländern 2020</v>
      </c>
    </row>
    <row r="11" spans="1:1" ht="14.25">
      <c r="A11" s="690" t="str">
        <f>'Tabelle 2.5'!A1</f>
        <v>Tabelle 2.5: Sonstiges hauptberufliches Personal nach Ländern 2020</v>
      </c>
    </row>
    <row r="12" spans="1:1" ht="14.25">
      <c r="A12" s="690" t="str">
        <f>'Tabelle 3'!A1</f>
        <v>Tabelle 3: Nebenberufliches, freiberufliches und ehrenamtliches Personal nach Ländern 2020</v>
      </c>
    </row>
    <row r="13" spans="1:1" ht="14.25">
      <c r="A13" s="690" t="str">
        <f>'Tabelle 7'!A1</f>
        <v>Tabelle 7: Qualitätsmanagementsysteme nach Ländern 2020</v>
      </c>
    </row>
    <row r="14" spans="1:1" ht="14.25">
      <c r="A14" s="691"/>
    </row>
    <row r="15" spans="1:1" ht="15">
      <c r="A15" s="689" t="s">
        <v>350</v>
      </c>
    </row>
    <row r="16" spans="1:1" ht="14.25">
      <c r="A16" s="690" t="str">
        <f>'Tabelle 4'!A1</f>
        <v>Tabelle 4: Finanzierung im Rechnungsjahr (in Tausend Euro) nach Ländern 2020</v>
      </c>
    </row>
    <row r="17" spans="1:1" ht="14.25">
      <c r="A17" s="690" t="str">
        <f>'Tabelle 5'!A1</f>
        <v>Tabelle 5: Ausgaben im Rechnungsjahr (in Tausend Euro) nach Ländern 2020</v>
      </c>
    </row>
    <row r="18" spans="1:1" ht="14.25">
      <c r="A18" s="690" t="str">
        <f>'Tabelle 6'!A1</f>
        <v>Tabelle 6: Entgeltermäßigungen nach Ländern 2020</v>
      </c>
    </row>
    <row r="19" spans="1:1" ht="14.25">
      <c r="A19" s="691"/>
    </row>
    <row r="20" spans="1:1" ht="15">
      <c r="A20" s="689" t="s">
        <v>513</v>
      </c>
    </row>
    <row r="21" spans="1:1" ht="14.25">
      <c r="A21" s="690" t="str">
        <f>'Tabelle 8'!A1</f>
        <v>Tabelle 8: Kurse, Unterrichtsstunden und Belegungen nach Ländern und Programmbereichen 2020 insgesamt</v>
      </c>
    </row>
    <row r="22" spans="1:1" ht="14.25">
      <c r="A22" s="690" t="str">
        <f>'Tabelle 8.1'!A1</f>
        <v>Tabelle 8.1: Kurse, Unterrichtsstunden und Belegungen nach Ländern und Kursmerkmalen 2020</v>
      </c>
    </row>
    <row r="23" spans="1:1" ht="14.25">
      <c r="A23" s="690" t="str">
        <f>'Tabelle 8.2'!A1</f>
        <v>Tabelle 8.2: Kurse, Unterrichtsstunden und Belegungen nach Ländern und Programmbereichen 2020 - Auftrags- und Vertragsmaßnahmen</v>
      </c>
    </row>
    <row r="24" spans="1:1" ht="14.25">
      <c r="A24" s="690" t="str">
        <f>'Tabelle 8.3'!A1</f>
        <v>Tabelle 8.3: Kurse, Unterrichtsstunden und Belegungen nach Ländern und Programmbereichen 2020 - Berufsbezogene Kurse</v>
      </c>
    </row>
    <row r="25" spans="1:1" ht="14.25">
      <c r="A25" s="690" t="str">
        <f>'Tabelle 8.4'!A1</f>
        <v>Tabelle 8.4: Kurse, Unterrichtsstunden und Belegungen nach Ländern und Programmbereichen 2020 - Kurse mit digitalen Lerninhalten</v>
      </c>
    </row>
    <row r="26" spans="1:1" ht="14.25">
      <c r="A26" s="690" t="str">
        <f>'Tabelle 8.5'!A1</f>
        <v>Tabelle 8.5: Kurse, Unterrichtsstunden und Belegungen nach Ländern und Programmbereichen 2020 - Abschlussbezogene Kurse</v>
      </c>
    </row>
    <row r="27" spans="1:1" ht="14.25">
      <c r="A27" s="694" t="str">
        <f>'Tabelle 9'!A1</f>
        <v>Tabelle 9: Kurse, Unterrichtsstunden und Belegungen nach Fachgebieten 2020 insgesamt</v>
      </c>
    </row>
    <row r="28" spans="1:1" ht="14.25">
      <c r="A28" s="690" t="str">
        <f>'Tabelle 9.1'!A1</f>
        <v>Tabelle 9.1: Kurse, Unterrichtsstunden und Belegungen nach Ländern 2020: Alphabetisierungskurse</v>
      </c>
    </row>
    <row r="29" spans="1:1" ht="14.25">
      <c r="A29" s="690" t="str">
        <f>'Tabelle 10'!A1</f>
        <v>Tabelle 10: Zeitorganisation von Kursen nach Programmbereichen 2020</v>
      </c>
    </row>
    <row r="30" spans="1:1" ht="14.25">
      <c r="A30" s="690" t="str">
        <f>'Tabelle 11'!A1</f>
        <v>Tabelle 11: Kurse in Zusammenarbeit mit anderen Einrichtungen nach Ländern 2020</v>
      </c>
    </row>
    <row r="31" spans="1:1" ht="14.25">
      <c r="A31" s="690" t="str">
        <f>'Tabelle 12'!A1</f>
        <v>Tabelle 12: Kurse für besondere Adressaten nach Programmbereichen 2020</v>
      </c>
    </row>
    <row r="32" spans="1:1" ht="14.25">
      <c r="A32" s="690" t="str">
        <f>'Tabelle 13'!A1</f>
        <v>Tabelle 13: Geschlechtsverteilung in Kursen nach Ländern und Programmbereichen 2020</v>
      </c>
    </row>
    <row r="33" spans="1:1" ht="14.25">
      <c r="A33" s="690" t="str">
        <f>'Tabelle 14'!A1</f>
        <v>Tabelle 14: Altersverteilung in Kursen nach Ländern und Programmbereichen 2020</v>
      </c>
    </row>
    <row r="34" spans="1:1" ht="14.25">
      <c r="A34" s="690" t="str">
        <f>'Tabelle 15'!A1</f>
        <v>Tabelle 15: Altersverteilung in Kursen nach Geschlecht und Programmbereichen 2020</v>
      </c>
    </row>
    <row r="35" spans="1:1" ht="14.25">
      <c r="A35" s="690" t="str">
        <f>'Tabelle 16'!A1</f>
        <v>Tabelle 16: Teilnahme an Prüfungen nach Ländern 2020</v>
      </c>
    </row>
    <row r="36" spans="1:1" ht="14.25">
      <c r="A36" s="691"/>
    </row>
    <row r="37" spans="1:1" ht="15">
      <c r="A37" s="689" t="s">
        <v>514</v>
      </c>
    </row>
    <row r="38" spans="1:1" ht="14.25">
      <c r="A38" s="690" t="str">
        <f>'Tabelle 17'!A1</f>
        <v>Tabelle 17: Einzelveranstaltungen, Unterrichtsstunden und Teilnehmende nach Ländern und Programmbereichen 2020</v>
      </c>
    </row>
    <row r="39" spans="1:1" ht="14.25">
      <c r="A39" s="690" t="str">
        <f>'Tabelle 17.1'!A1</f>
        <v>Tabelle 17.1: Einzelveranstaltungen, Unterrichtsstunden und Teilnehmende nach Ländern und Veranstaltungsmerkmalen 2020</v>
      </c>
    </row>
    <row r="40" spans="1:1" ht="14.25">
      <c r="A40" s="690" t="str">
        <f>'Tabelle 18'!A1</f>
        <v>Tabelle 18: Studienfahrten, Unterrichtsstunden und Teilnehmende nach Ländern und Programmbereichen 2020</v>
      </c>
    </row>
    <row r="41" spans="1:1" ht="14.25">
      <c r="A41" s="690" t="str">
        <f>'Tabelle 19'!A1</f>
        <v>Tabelle 19: Studienreisen, Unterrichtsstunden, Tage und Teilnehmende nach Ländern und Programmbereichen 2020</v>
      </c>
    </row>
    <row r="42" spans="1:1" ht="14.25">
      <c r="A42" s="690" t="str">
        <f>'Tabelle 20'!A1</f>
        <v>Tabelle 20: Selbstveranstaltete Ausstellungen nach Ländern und Programmbereichen 2020</v>
      </c>
    </row>
    <row r="43" spans="1:1" ht="28.5">
      <c r="A43" s="693" t="str">
        <f>'Tabelle 21'!A1</f>
        <v>Tabelle 21: Veranstaltungen für Weiterbildungspersonal (VHS-Mitarbeitende, Kursleitende, ehrenamtlich tätiges Personal), Unterrichtsstunden und Belegungen nach Ländern und Tätigkeitsbereichen 2020</v>
      </c>
    </row>
    <row r="44" spans="1:1" ht="14.25">
      <c r="A44" s="691"/>
    </row>
    <row r="45" spans="1:1" ht="15">
      <c r="A45" s="689" t="s">
        <v>373</v>
      </c>
    </row>
    <row r="46" spans="1:1" ht="14.25">
      <c r="A46" s="690" t="str">
        <f>'Tabelle 22'!A1</f>
        <v>Tabelle 22: Beratungsleistungen 2020</v>
      </c>
    </row>
    <row r="47" spans="1:1" ht="14.25">
      <c r="A47" s="690" t="str">
        <f>'Tabelle 23'!A1</f>
        <v>Tabelle 23: Unterstützung bei der Vermittlung in Arbeit 2020</v>
      </c>
    </row>
    <row r="48" spans="1:1" ht="14.25">
      <c r="A48" s="690" t="str">
        <f>'Tabelle 24'!A1</f>
        <v>Tabelle 24: Betreuungsleistungen 2020</v>
      </c>
    </row>
    <row r="49" spans="1:1" ht="14.25">
      <c r="A49" s="690" t="str">
        <f>'Tabelle 25'!A1</f>
        <v>Tabelle 25: Lernförderung 2020</v>
      </c>
    </row>
    <row r="50" spans="1:1" ht="14.25">
      <c r="A50" s="690" t="str">
        <f>'Tabelle 26'!A1</f>
        <v>Tabelle 26: Digitale Lerninfrastruktur 2020</v>
      </c>
    </row>
    <row r="51" spans="1:1" ht="14.25">
      <c r="A51" s="690" t="str">
        <f>'Tabelle 27'!A1</f>
        <v>Tabelle 27: Kompetenz- und Potenzialanalysen 2020</v>
      </c>
    </row>
    <row r="52" spans="1:1" ht="14.25">
      <c r="A52" s="691"/>
    </row>
    <row r="53" spans="1:1" ht="15">
      <c r="A53" s="689" t="s">
        <v>515</v>
      </c>
    </row>
    <row r="54" spans="1:1" ht="14.25">
      <c r="A54" s="690" t="str">
        <f>'Tabelle 28'!A1</f>
        <v>Tabelle 28: Struktur der Gesamtunterrichtsstunden nach Art der Veranstaltung, Ländern und Programmbereichen 2020</v>
      </c>
    </row>
    <row r="55" spans="1:1" ht="14.25">
      <c r="A55" s="690" t="str">
        <f>'Tabelle 29'!A1</f>
        <v>Tabelle 29: Durchschnittliche Unterrichtsstunden und Belegungen pro Kurs nach Ländern und Programmbereichen 2020</v>
      </c>
    </row>
    <row r="56" spans="1:1" ht="14.25">
      <c r="A56" s="690" t="str">
        <f>'Tabelle 30'!A1</f>
        <v>Tabelle 30: Strukturdaten 2020</v>
      </c>
    </row>
    <row r="57" spans="1:1" ht="14.25">
      <c r="A57" s="691"/>
    </row>
    <row r="58" spans="1:1" ht="15">
      <c r="A58" s="689" t="s">
        <v>516</v>
      </c>
    </row>
    <row r="59" spans="1:1" ht="14.25">
      <c r="A59" s="690" t="str">
        <f>'Tabelle 31'!A1</f>
        <v>Tabelle 31: Veränderungen gegenüber dem Vorjahr bei Kursen nach Ländern und Programmbereichen 2020</v>
      </c>
    </row>
    <row r="60" spans="1:1" ht="14.25">
      <c r="A60" s="690" t="str">
        <f>'Tabelle 32'!A1</f>
        <v>Tabelle 32: Zeitreihen I (Finanzierung) ab 2018</v>
      </c>
    </row>
    <row r="61" spans="1:1" ht="14.25">
      <c r="A61" s="690"/>
    </row>
    <row r="62" spans="1:1" ht="15">
      <c r="A62" s="692" t="s">
        <v>517</v>
      </c>
    </row>
    <row r="63" spans="1:1" ht="14.25">
      <c r="A63" s="690" t="str">
        <f>'Tabelle 33'!A1</f>
        <v>Tabelle 33: Zeitreihen II (Personal) ab 2018</v>
      </c>
    </row>
    <row r="64" spans="1:1" ht="14.25">
      <c r="A64" s="690" t="str">
        <f>'Tabelle 34'!A1</f>
        <v>Tabelle 34: Zeitreihen III (Leistungen) ab 2018</v>
      </c>
    </row>
    <row r="65" spans="1:1" ht="14.25">
      <c r="A65" s="690" t="str">
        <f>'Tabelle 35'!A1</f>
        <v>Tabelle 35: Zeitreihen IV (Anteile der Kurse nach Programmbereichen) ab 2018</v>
      </c>
    </row>
    <row r="66" spans="1:1" ht="14.25">
      <c r="A66" s="690" t="str">
        <f>'Tabelle 36'!A1</f>
        <v>Tabelle 36: Zeitreihen V (Anteile der Kurse nach Kursmerkmalen) ab 2018</v>
      </c>
    </row>
    <row r="67" spans="1:1" ht="14.25">
      <c r="A67" s="691"/>
    </row>
    <row r="68" spans="1:1" ht="14.25">
      <c r="A68" s="691"/>
    </row>
    <row r="69" spans="1:1" ht="14.25">
      <c r="A69" s="691"/>
    </row>
    <row r="70" spans="1:1" ht="14.25">
      <c r="A70" s="691"/>
    </row>
    <row r="71" spans="1:1" ht="14.25">
      <c r="A71" s="691"/>
    </row>
    <row r="72" spans="1:1" ht="14.25">
      <c r="A72" s="691"/>
    </row>
    <row r="73" spans="1:1" ht="14.25">
      <c r="A73" s="691"/>
    </row>
    <row r="74" spans="1:1" ht="14.25">
      <c r="A74" s="691"/>
    </row>
    <row r="75" spans="1:1" ht="14.25">
      <c r="A75" s="691"/>
    </row>
    <row r="76" spans="1:1" ht="14.25">
      <c r="A76" s="691"/>
    </row>
    <row r="77" spans="1:1" ht="14.25">
      <c r="A77" s="691"/>
    </row>
    <row r="78" spans="1:1" ht="14.25">
      <c r="A78" s="691"/>
    </row>
    <row r="79" spans="1:1" ht="14.25">
      <c r="A79" s="691"/>
    </row>
    <row r="80" spans="1:1" ht="14.25">
      <c r="A80" s="691"/>
    </row>
    <row r="81" spans="1:1" ht="14.25">
      <c r="A81" s="691"/>
    </row>
    <row r="82" spans="1:1" ht="14.25">
      <c r="A82" s="691"/>
    </row>
    <row r="83" spans="1:1" ht="14.25">
      <c r="A83" s="691"/>
    </row>
  </sheetData>
  <hyperlinks>
    <hyperlink ref="A4" location="Tabelle1!A1" display="Tabelle1!A1" xr:uid="{09108E6B-CD19-41DD-8526-711DD2BD0909}"/>
    <hyperlink ref="A5" location="'Tabelle 1.1'!A1" display="'Tabelle 1.1'!A1" xr:uid="{019F866C-452A-4848-82FA-B973018B89BF}"/>
    <hyperlink ref="A6" location="'Tabelle 2'!A1" display="'Tabelle 2'!A1" xr:uid="{32571AC1-7E60-47F7-B11C-CD3C24E714C3}"/>
    <hyperlink ref="A7" location="'Tabelle 2.1'!A1" display="'Tabelle 2.1'!A1" xr:uid="{3828DB62-7751-4299-AD6C-52424FA76F07}"/>
    <hyperlink ref="A8" location="'Tabelle 2.2 '!A1" display="'Tabelle 2.2 '!A1" xr:uid="{80004036-6F0D-4A1D-945A-1871926839CF}"/>
    <hyperlink ref="A9" location="'Tabelle 2.3'!A1" display="'Tabelle 2.3'!A1" xr:uid="{23FEC87D-3448-41AD-8C44-422AF331D7F1}"/>
    <hyperlink ref="A10" location="'Tabelle 2.4'!A1" display="'Tabelle 2.4'!A1" xr:uid="{9178EF06-A9DE-4285-A60D-287484634771}"/>
    <hyperlink ref="A11" location="'Tabelle 2.5'!A1" display="'Tabelle 2.5'!A1" xr:uid="{9D790858-2E39-4409-9419-37870392A9E8}"/>
    <hyperlink ref="A12" location="'Tabelle 3'!A1" display="'Tabelle 3'!A1" xr:uid="{461F1454-39B6-43D2-A503-5EF3D2902603}"/>
    <hyperlink ref="A13" location="'Tabelle 7'!A1" display="'Tabelle 7'!A1" xr:uid="{9BA1D851-C10D-4F0F-BE56-188A7E8052D7}"/>
    <hyperlink ref="A16" location="'Tabelle 4'!A1" display="'Tabelle 4'!A1" xr:uid="{372BF0E9-62E6-4EA2-9A5B-4E48949CBCFB}"/>
    <hyperlink ref="A17" location="'Tabelle 5'!A1" display="'Tabelle 5'!A1" xr:uid="{487C2E54-D912-4703-88C7-EF15B74BFCB0}"/>
    <hyperlink ref="A18" location="'Tabelle 6'!A1" display="'Tabelle 6'!A1" xr:uid="{EC84641B-BC14-4B1D-B69B-B3B3C5B0489A}"/>
    <hyperlink ref="A21" location="'Tabelle 8'!A1" display="'Tabelle 8'!A1" xr:uid="{5DA2ACA0-BDFA-4010-BF83-3930EE77A2D0}"/>
    <hyperlink ref="A22" location="'Tabelle 8.1'!A1" display="'Tabelle 8.1'!A1" xr:uid="{9A18BA1B-8CEC-47E3-BA0A-F6BCFC0FEF43}"/>
    <hyperlink ref="A23" location="'Tabelle 8.2'!A1" display="'Tabelle 8.2'!A1" xr:uid="{86335658-6432-4228-B567-CEBF25E29DD8}"/>
    <hyperlink ref="A24" location="'Tabelle 8.3'!A1" display="'Tabelle 8.3'!A1" xr:uid="{9AED67F8-BB4A-4336-89B6-313FF1D2B154}"/>
    <hyperlink ref="A25" location="'Tabelle 8.4'!A1" display="'Tabelle 8.4'!A1" xr:uid="{3C0B9CC2-51E6-417B-9A96-7BAA5635E3E3}"/>
    <hyperlink ref="A26" location="'Tabelle 8.5'!A1" display="'Tabelle 8.5'!A1" xr:uid="{2062646F-4EA7-492D-94CF-B72BFA6BA36D}"/>
    <hyperlink ref="A27" location="'Tabelle 9'!A1" display="'Tabelle 9'!A1" xr:uid="{27D892D6-33E8-42C1-89F4-2F0B68AA2076}"/>
    <hyperlink ref="A28" location="'Tabelle 9.1'!A1" display="'Tabelle 9.1'!A1" xr:uid="{F9D4E84D-6AC5-414A-9934-26D3EC67DA0C}"/>
    <hyperlink ref="A29" location="'Tabelle 10'!A1" display="'Tabelle 10'!A1" xr:uid="{CFD984C5-A1D4-4460-A582-EFFFAF902A4B}"/>
    <hyperlink ref="A30" location="'Tabelle 11'!A1" display="'Tabelle 11'!A1" xr:uid="{87FD8C0E-639D-40DD-B4F7-015AFAE6411B}"/>
    <hyperlink ref="A31" location="'Tabelle 12'!A1" display="'Tabelle 12'!A1" xr:uid="{0DFB8ED9-AECA-42FA-9A77-6FFCA8756CCB}"/>
    <hyperlink ref="A32" location="'Tabelle 13'!A1" display="'Tabelle 13'!A1" xr:uid="{35C5172F-55C4-4472-A513-9C51380E2549}"/>
    <hyperlink ref="A33" location="'Tabelle 14'!A1" display="'Tabelle 14'!A1" xr:uid="{D37C8462-BF09-47E6-80B8-21977ABBB053}"/>
    <hyperlink ref="A34" location="'Tabelle 15'!A1" display="'Tabelle 15'!A1" xr:uid="{55356794-A674-4567-A8E5-CF1C7ECCE94A}"/>
    <hyperlink ref="A35" location="'Tabelle 16'!A1" display="'Tabelle 16'!A1" xr:uid="{E6E6F60D-7DF9-46E2-A70B-9F17D7A767A9}"/>
    <hyperlink ref="A38" location="'Tabelle 17'!A1" display="'Tabelle 17'!A1" xr:uid="{D23311AB-7C45-4315-9BC9-346431553008}"/>
    <hyperlink ref="A39" location="'Tabelle 17.1'!A1" display="'Tabelle 17.1'!A1" xr:uid="{9D1737C5-496C-4B74-ADD8-0D8E1F575AF5}"/>
    <hyperlink ref="A40" location="'Tabelle 18'!A1" display="'Tabelle 18'!A1" xr:uid="{8DFEECAF-261A-42EE-9BB8-583E4961DADD}"/>
    <hyperlink ref="A41" location="'Tabelle 19'!A1" display="'Tabelle 19'!A1" xr:uid="{ACF460E4-253F-438D-ABF2-B83BFC48712C}"/>
    <hyperlink ref="A42" location="'Tabelle 20'!A1" display="'Tabelle 20'!A1" xr:uid="{6B5AD757-57A7-47DC-B959-F46979B1DDBA}"/>
    <hyperlink ref="A43" location="'Tabelle 21'!A1" display="'Tabelle 21'!A1" xr:uid="{EC1FE550-DE34-4EA5-B3FB-8E88E4492D6A}"/>
    <hyperlink ref="A46" location="'Tabelle 22'!A1" display="'Tabelle 22'!A1" xr:uid="{CD0125B9-E019-4A75-A0B5-C674E54A0291}"/>
    <hyperlink ref="A47" location="'Tabelle 23'!A1" display="'Tabelle 23'!A1" xr:uid="{4A94C4E7-FBA2-4B0B-BA7C-12EE9BD9AEBD}"/>
    <hyperlink ref="A48" location="'Tabelle 24'!A1" display="'Tabelle 24'!A1" xr:uid="{CFA0F767-02A5-41E6-95CC-EB27A5F6AB40}"/>
    <hyperlink ref="A49" location="'Tabelle 25'!A1" display="'Tabelle 25'!A1" xr:uid="{5A3FD403-ADD4-40FE-9055-505DC2D83581}"/>
    <hyperlink ref="A50" location="'Tabelle 26'!A1" display="'Tabelle 26'!A1" xr:uid="{CD71B543-A329-4935-A3F9-82C86FCDDAA3}"/>
    <hyperlink ref="A51" location="'Tabelle 27'!A1" display="'Tabelle 27'!A1" xr:uid="{9D05E5CB-19C9-4C39-8125-3A6C68727272}"/>
    <hyperlink ref="A54" location="'Tabelle 28'!A1" display="'Tabelle 28'!A1" xr:uid="{4AB9DDD6-AD45-4FDB-931B-51011C308664}"/>
    <hyperlink ref="A55" location="'Tabelle 29'!A1" display="'Tabelle 29'!A1" xr:uid="{81C1BA5B-EC5D-425F-972E-8274680CDA09}"/>
    <hyperlink ref="A56" location="'Tabelle 30'!A1" display="'Tabelle 30'!A1" xr:uid="{1EDE78E1-D41D-4191-99A9-E8EC15E790B9}"/>
    <hyperlink ref="A59" location="'Tabelle 31'!A1" display="'Tabelle 31'!A1" xr:uid="{122F5437-2A7B-4EFC-9060-CA4EAA525CB3}"/>
    <hyperlink ref="A60" location="'Tabelle 32'!A1" display="'Tabelle 32'!A1" xr:uid="{2F7C039B-BB09-481E-80D1-EE909DD78953}"/>
    <hyperlink ref="A63" location="'Tabelle 33'!A1" display="'Tabelle 33'!A1" xr:uid="{6CE36B15-90C7-4844-B325-A75A62D0E5DD}"/>
    <hyperlink ref="A64" location="'Tabelle 34'!A1" display="'Tabelle 34'!A1" xr:uid="{546EB13A-1F90-4AE8-9A97-15025CD54A8D}"/>
    <hyperlink ref="A65" location="'Tabelle 35'!A1" display="'Tabelle 35'!A1" xr:uid="{69F9268A-F09C-4DF1-B9D9-BD47B0323211}"/>
    <hyperlink ref="A66" location="'Tabelle 36'!A1" display="'Tabelle 36'!A1" xr:uid="{C29783CB-9FAB-4CE1-9E28-96510097C43C}"/>
  </hyperlinks>
  <pageMargins left="0.7" right="0.7" top="0.78740157499999996" bottom="0.78740157499999996" header="0.3" footer="0.3"/>
  <pageSetup paperSize="9" scale="5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38CC-C698-4DC0-9178-E3BF9EA248CE}">
  <dimension ref="A1:K27"/>
  <sheetViews>
    <sheetView view="pageBreakPreview" zoomScaleNormal="100" zoomScaleSheetLayoutView="100" workbookViewId="0">
      <selection activeCell="A22" sqref="A22:E27"/>
    </sheetView>
  </sheetViews>
  <sheetFormatPr baseColWidth="10" defaultRowHeight="12.75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</cols>
  <sheetData>
    <row r="1" spans="1:11" ht="39.950000000000003" customHeight="1" thickBot="1">
      <c r="A1" s="728" t="str">
        <f>"Tabelle 15: Altersverteilung in Kursen nach Geschlecht und Programmbereichen " &amp;Hilfswerte!B1</f>
        <v>Tabelle 15: Altersverteilung in Kursen nach Geschlecht und Programmbereichen 2020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</row>
    <row r="2" spans="1:11" ht="30.75" customHeight="1">
      <c r="A2" s="986" t="s">
        <v>315</v>
      </c>
      <c r="B2" s="987"/>
      <c r="C2" s="987"/>
      <c r="D2" s="987"/>
      <c r="E2" s="987"/>
      <c r="F2" s="987"/>
      <c r="G2" s="987"/>
      <c r="H2" s="987"/>
      <c r="I2" s="987"/>
      <c r="J2" s="987"/>
      <c r="K2" s="988"/>
    </row>
    <row r="3" spans="1:11" ht="56.25" customHeight="1">
      <c r="A3" s="989" t="s">
        <v>316</v>
      </c>
      <c r="B3" s="983" t="s">
        <v>317</v>
      </c>
      <c r="C3" s="983"/>
      <c r="D3" s="995" t="s">
        <v>318</v>
      </c>
      <c r="E3" s="993" t="s">
        <v>308</v>
      </c>
      <c r="F3" s="993" t="s">
        <v>309</v>
      </c>
      <c r="G3" s="993" t="s">
        <v>310</v>
      </c>
      <c r="H3" s="993" t="s">
        <v>311</v>
      </c>
      <c r="I3" s="993" t="s">
        <v>312</v>
      </c>
      <c r="J3" s="993" t="s">
        <v>313</v>
      </c>
      <c r="K3" s="991" t="s">
        <v>314</v>
      </c>
    </row>
    <row r="4" spans="1:11" ht="56.25" customHeight="1">
      <c r="A4" s="990"/>
      <c r="B4" s="97" t="s">
        <v>6</v>
      </c>
      <c r="C4" s="98" t="s">
        <v>305</v>
      </c>
      <c r="D4" s="996"/>
      <c r="E4" s="994"/>
      <c r="F4" s="994"/>
      <c r="G4" s="994"/>
      <c r="H4" s="994"/>
      <c r="I4" s="994"/>
      <c r="J4" s="994"/>
      <c r="K4" s="992"/>
    </row>
    <row r="5" spans="1:11" ht="29.25" customHeight="1">
      <c r="A5" s="932" t="s">
        <v>113</v>
      </c>
      <c r="B5" s="984">
        <v>123366</v>
      </c>
      <c r="C5" s="985">
        <v>0.45383000000000001</v>
      </c>
      <c r="D5" s="410" t="s">
        <v>298</v>
      </c>
      <c r="E5" s="599">
        <v>0.20612</v>
      </c>
      <c r="F5" s="599">
        <v>4.9189999999999998E-2</v>
      </c>
      <c r="G5" s="599">
        <v>8.072E-2</v>
      </c>
      <c r="H5" s="599">
        <v>0.13977000000000001</v>
      </c>
      <c r="I5" s="599">
        <v>0.22059000000000001</v>
      </c>
      <c r="J5" s="599">
        <v>0.20671</v>
      </c>
      <c r="K5" s="600">
        <v>9.6909999999999996E-2</v>
      </c>
    </row>
    <row r="6" spans="1:11" ht="29.25" customHeight="1">
      <c r="A6" s="712"/>
      <c r="B6" s="977"/>
      <c r="C6" s="978"/>
      <c r="D6" s="613" t="s">
        <v>297</v>
      </c>
      <c r="E6" s="603">
        <v>9.1749999999999998E-2</v>
      </c>
      <c r="F6" s="603">
        <v>3.5400000000000001E-2</v>
      </c>
      <c r="G6" s="603">
        <v>0.11620999999999999</v>
      </c>
      <c r="H6" s="603">
        <v>0.21074999999999999</v>
      </c>
      <c r="I6" s="603">
        <v>0.26965</v>
      </c>
      <c r="J6" s="603">
        <v>0.17706</v>
      </c>
      <c r="K6" s="604">
        <v>9.9169999999999994E-2</v>
      </c>
    </row>
    <row r="7" spans="1:11" ht="29.25" customHeight="1">
      <c r="A7" s="723" t="s">
        <v>137</v>
      </c>
      <c r="B7" s="976">
        <v>260896</v>
      </c>
      <c r="C7" s="974">
        <v>0.54576999999999998</v>
      </c>
      <c r="D7" s="411" t="s">
        <v>298</v>
      </c>
      <c r="E7" s="601">
        <v>0.15225</v>
      </c>
      <c r="F7" s="601">
        <v>3.211E-2</v>
      </c>
      <c r="G7" s="601">
        <v>6.8159999999999998E-2</v>
      </c>
      <c r="H7" s="601">
        <v>0.14147000000000001</v>
      </c>
      <c r="I7" s="601">
        <v>0.3125</v>
      </c>
      <c r="J7" s="601">
        <v>0.21518999999999999</v>
      </c>
      <c r="K7" s="602">
        <v>7.8320000000000001E-2</v>
      </c>
    </row>
    <row r="8" spans="1:11" ht="29.25" customHeight="1">
      <c r="A8" s="712"/>
      <c r="B8" s="977"/>
      <c r="C8" s="978"/>
      <c r="D8" s="614" t="s">
        <v>297</v>
      </c>
      <c r="E8" s="605">
        <v>8.5419999999999996E-2</v>
      </c>
      <c r="F8" s="605">
        <v>2.6890000000000001E-2</v>
      </c>
      <c r="G8" s="605">
        <v>8.2500000000000004E-2</v>
      </c>
      <c r="H8" s="605">
        <v>0.17782000000000001</v>
      </c>
      <c r="I8" s="605">
        <v>0.36137000000000002</v>
      </c>
      <c r="J8" s="605">
        <v>0.19184999999999999</v>
      </c>
      <c r="K8" s="606">
        <v>7.4139999999999998E-2</v>
      </c>
    </row>
    <row r="9" spans="1:11" ht="29.25" customHeight="1">
      <c r="A9" s="723" t="s">
        <v>21</v>
      </c>
      <c r="B9" s="976">
        <v>742572</v>
      </c>
      <c r="C9" s="974">
        <v>0.55166000000000004</v>
      </c>
      <c r="D9" s="615" t="s">
        <v>298</v>
      </c>
      <c r="E9" s="607">
        <v>8.1670000000000006E-2</v>
      </c>
      <c r="F9" s="607">
        <v>1.2869999999999999E-2</v>
      </c>
      <c r="G9" s="607">
        <v>5.8630000000000002E-2</v>
      </c>
      <c r="H9" s="607">
        <v>0.15648000000000001</v>
      </c>
      <c r="I9" s="607">
        <v>0.38873000000000002</v>
      </c>
      <c r="J9" s="607">
        <v>0.21296999999999999</v>
      </c>
      <c r="K9" s="608">
        <v>8.8669999999999999E-2</v>
      </c>
    </row>
    <row r="10" spans="1:11" ht="29.25" customHeight="1">
      <c r="A10" s="712"/>
      <c r="B10" s="977"/>
      <c r="C10" s="978"/>
      <c r="D10" s="614" t="s">
        <v>297</v>
      </c>
      <c r="E10" s="605">
        <v>2.0389999999999998E-2</v>
      </c>
      <c r="F10" s="605">
        <v>1.4189999999999999E-2</v>
      </c>
      <c r="G10" s="605">
        <v>8.2189999999999999E-2</v>
      </c>
      <c r="H10" s="605">
        <v>0.21551999999999999</v>
      </c>
      <c r="I10" s="605">
        <v>0.41565999999999997</v>
      </c>
      <c r="J10" s="605">
        <v>0.17893999999999999</v>
      </c>
      <c r="K10" s="606">
        <v>7.3099999999999998E-2</v>
      </c>
    </row>
    <row r="11" spans="1:11" ht="29.25" customHeight="1">
      <c r="A11" s="723" t="s">
        <v>22</v>
      </c>
      <c r="B11" s="976">
        <v>886453</v>
      </c>
      <c r="C11" s="974">
        <v>0.68905000000000005</v>
      </c>
      <c r="D11" s="615" t="s">
        <v>298</v>
      </c>
      <c r="E11" s="607">
        <v>2.1149999999999999E-2</v>
      </c>
      <c r="F11" s="607">
        <v>8.9249999999999996E-2</v>
      </c>
      <c r="G11" s="607">
        <v>0.2477</v>
      </c>
      <c r="H11" s="607">
        <v>0.26979999999999998</v>
      </c>
      <c r="I11" s="607">
        <v>0.20286000000000001</v>
      </c>
      <c r="J11" s="607">
        <v>0.12736</v>
      </c>
      <c r="K11" s="608">
        <v>4.1869999999999997E-2</v>
      </c>
    </row>
    <row r="12" spans="1:11" ht="29.25" customHeight="1">
      <c r="A12" s="712"/>
      <c r="B12" s="977"/>
      <c r="C12" s="978"/>
      <c r="D12" s="614" t="s">
        <v>297</v>
      </c>
      <c r="E12" s="605">
        <v>1.489E-2</v>
      </c>
      <c r="F12" s="605">
        <v>6.8970000000000004E-2</v>
      </c>
      <c r="G12" s="605">
        <v>0.20623</v>
      </c>
      <c r="H12" s="605">
        <v>0.26153999999999999</v>
      </c>
      <c r="I12" s="605">
        <v>0.25477</v>
      </c>
      <c r="J12" s="605">
        <v>0.14718000000000001</v>
      </c>
      <c r="K12" s="606">
        <v>4.6420000000000003E-2</v>
      </c>
    </row>
    <row r="13" spans="1:11" ht="29.25" customHeight="1">
      <c r="A13" s="723" t="s">
        <v>422</v>
      </c>
      <c r="B13" s="976">
        <v>105578</v>
      </c>
      <c r="C13" s="974">
        <v>0.51285000000000003</v>
      </c>
      <c r="D13" s="615" t="s">
        <v>298</v>
      </c>
      <c r="E13" s="607">
        <v>0.14494000000000001</v>
      </c>
      <c r="F13" s="607">
        <v>7.0440000000000003E-2</v>
      </c>
      <c r="G13" s="607">
        <v>0.11844</v>
      </c>
      <c r="H13" s="607">
        <v>0.18531</v>
      </c>
      <c r="I13" s="607">
        <v>0.23397999999999999</v>
      </c>
      <c r="J13" s="607">
        <v>0.15686</v>
      </c>
      <c r="K13" s="608">
        <v>9.0039999999999995E-2</v>
      </c>
    </row>
    <row r="14" spans="1:11" ht="29.25" customHeight="1">
      <c r="A14" s="712"/>
      <c r="B14" s="977"/>
      <c r="C14" s="978"/>
      <c r="D14" s="614" t="s">
        <v>297</v>
      </c>
      <c r="E14" s="605">
        <v>5.9029999999999999E-2</v>
      </c>
      <c r="F14" s="605">
        <v>5.126E-2</v>
      </c>
      <c r="G14" s="605">
        <v>0.11796</v>
      </c>
      <c r="H14" s="605">
        <v>0.26184000000000002</v>
      </c>
      <c r="I14" s="605">
        <v>0.32655000000000001</v>
      </c>
      <c r="J14" s="605">
        <v>0.12465</v>
      </c>
      <c r="K14" s="606">
        <v>5.8709999999999998E-2</v>
      </c>
    </row>
    <row r="15" spans="1:11" ht="29.25" customHeight="1">
      <c r="A15" s="723" t="s">
        <v>398</v>
      </c>
      <c r="B15" s="976">
        <v>22566</v>
      </c>
      <c r="C15" s="974">
        <v>0.55972999999999995</v>
      </c>
      <c r="D15" s="615" t="s">
        <v>298</v>
      </c>
      <c r="E15" s="607">
        <v>0.1547</v>
      </c>
      <c r="F15" s="607">
        <v>0.66508</v>
      </c>
      <c r="G15" s="607">
        <v>0.14105000000000001</v>
      </c>
      <c r="H15" s="607">
        <v>3.0099999999999998E-2</v>
      </c>
      <c r="I15" s="607">
        <v>6.4700000000000001E-3</v>
      </c>
      <c r="J15" s="607">
        <v>6.3000000000000003E-4</v>
      </c>
      <c r="K15" s="608">
        <v>1.98E-3</v>
      </c>
    </row>
    <row r="16" spans="1:11" ht="29.25" customHeight="1">
      <c r="A16" s="712"/>
      <c r="B16" s="977"/>
      <c r="C16" s="978"/>
      <c r="D16" s="614" t="s">
        <v>297</v>
      </c>
      <c r="E16" s="605">
        <v>0.13669000000000001</v>
      </c>
      <c r="F16" s="605">
        <v>0.60943999999999998</v>
      </c>
      <c r="G16" s="605">
        <v>0.15925</v>
      </c>
      <c r="H16" s="605">
        <v>7.7829999999999996E-2</v>
      </c>
      <c r="I16" s="605">
        <v>1.452E-2</v>
      </c>
      <c r="J16" s="605">
        <v>1.75E-3</v>
      </c>
      <c r="K16" s="606">
        <v>5.1999999999999995E-4</v>
      </c>
    </row>
    <row r="17" spans="1:11" ht="29.25" customHeight="1">
      <c r="A17" s="711" t="s">
        <v>43</v>
      </c>
      <c r="B17" s="979">
        <v>16797</v>
      </c>
      <c r="C17" s="981">
        <v>0.47770000000000001</v>
      </c>
      <c r="D17" s="615" t="s">
        <v>298</v>
      </c>
      <c r="E17" s="607">
        <v>0.11804000000000001</v>
      </c>
      <c r="F17" s="607">
        <v>0.19425000000000001</v>
      </c>
      <c r="G17" s="607">
        <v>0.20477999999999999</v>
      </c>
      <c r="H17" s="607">
        <v>0.24213999999999999</v>
      </c>
      <c r="I17" s="607">
        <v>0.19600999999999999</v>
      </c>
      <c r="J17" s="607">
        <v>3.3050000000000003E-2</v>
      </c>
      <c r="K17" s="608">
        <v>1.174E-2</v>
      </c>
    </row>
    <row r="18" spans="1:11" ht="29.25" customHeight="1">
      <c r="A18" s="716"/>
      <c r="B18" s="980"/>
      <c r="C18" s="982"/>
      <c r="D18" s="616" t="s">
        <v>297</v>
      </c>
      <c r="E18" s="609">
        <v>9.4200000000000006E-2</v>
      </c>
      <c r="F18" s="609">
        <v>0.12937000000000001</v>
      </c>
      <c r="G18" s="609">
        <v>0.19214000000000001</v>
      </c>
      <c r="H18" s="609">
        <v>0.30775999999999998</v>
      </c>
      <c r="I18" s="609">
        <v>0.21931</v>
      </c>
      <c r="J18" s="609">
        <v>4.6039999999999998E-2</v>
      </c>
      <c r="K18" s="610">
        <v>1.119E-2</v>
      </c>
    </row>
    <row r="19" spans="1:11" ht="29.25" customHeight="1">
      <c r="A19" s="723" t="s">
        <v>28</v>
      </c>
      <c r="B19" s="972">
        <v>2158228</v>
      </c>
      <c r="C19" s="974">
        <v>0.58906999999999998</v>
      </c>
      <c r="D19" s="617" t="s">
        <v>298</v>
      </c>
      <c r="E19" s="603">
        <v>6.8089999999999998E-2</v>
      </c>
      <c r="F19" s="603">
        <v>7.9439999999999997E-2</v>
      </c>
      <c r="G19" s="603">
        <v>0.17502999999999999</v>
      </c>
      <c r="H19" s="603">
        <v>0.21836</v>
      </c>
      <c r="I19" s="603">
        <v>0.24571000000000001</v>
      </c>
      <c r="J19" s="603">
        <v>0.15417</v>
      </c>
      <c r="K19" s="604">
        <v>5.9209999999999999E-2</v>
      </c>
    </row>
    <row r="20" spans="1:11" ht="29.25" customHeight="1" thickBot="1">
      <c r="A20" s="725"/>
      <c r="B20" s="973"/>
      <c r="C20" s="975"/>
      <c r="D20" s="618" t="s">
        <v>297</v>
      </c>
      <c r="E20" s="611">
        <v>3.3799999999999997E-2</v>
      </c>
      <c r="F20" s="611">
        <v>4.3189999999999999E-2</v>
      </c>
      <c r="G20" s="611">
        <v>0.13131000000000001</v>
      </c>
      <c r="H20" s="611">
        <v>0.22839000000000001</v>
      </c>
      <c r="I20" s="611">
        <v>0.33502999999999999</v>
      </c>
      <c r="J20" s="611">
        <v>0.16472000000000001</v>
      </c>
      <c r="K20" s="612">
        <v>6.3549999999999995E-2</v>
      </c>
    </row>
    <row r="21" spans="1:11" s="671" customFormat="1">
      <c r="C21" s="1178"/>
    </row>
    <row r="22" spans="1:11" s="671" customFormat="1">
      <c r="A22" s="1158" t="str">
        <f>"Anmerkungen. Datengrundlage: Volkshochschul-Statistik "&amp;Hilfswerte!$B$2&amp;"; Basis: "&amp;Tabelle1!$C$36&amp;" VHS."</f>
        <v>Anmerkungen. Datengrundlage: Volkshochschul-Statistik ; Basis: 852 VHS.</v>
      </c>
      <c r="B22" s="500"/>
      <c r="C22" s="500"/>
      <c r="D22" s="1165"/>
      <c r="E22" s="1166"/>
    </row>
    <row r="23" spans="1:11" s="671" customFormat="1">
      <c r="A23" s="500"/>
      <c r="B23" s="500"/>
      <c r="C23" s="500"/>
      <c r="D23" s="500"/>
      <c r="E23" s="500"/>
    </row>
    <row r="24" spans="1:11" s="671" customFormat="1">
      <c r="A24" s="1158" t="s">
        <v>518</v>
      </c>
      <c r="B24" s="1159"/>
      <c r="C24" s="1159"/>
      <c r="D24" s="1159"/>
      <c r="E24" s="1159"/>
    </row>
    <row r="25" spans="1:11" s="671" customFormat="1">
      <c r="A25" s="1158" t="s">
        <v>519</v>
      </c>
      <c r="B25" s="1159"/>
      <c r="C25" s="1159"/>
      <c r="D25" s="1159"/>
      <c r="E25" s="1167" t="s">
        <v>506</v>
      </c>
    </row>
    <row r="26" spans="1:11" s="671" customFormat="1">
      <c r="A26" s="1160"/>
      <c r="B26" s="1159"/>
      <c r="C26" s="1159"/>
      <c r="D26" s="1159"/>
      <c r="E26" s="1159"/>
    </row>
    <row r="27" spans="1:11" s="671" customFormat="1">
      <c r="A27" s="1161" t="s">
        <v>520</v>
      </c>
      <c r="B27" s="1159"/>
      <c r="C27" s="1159"/>
      <c r="D27" s="1159"/>
      <c r="E27" s="1159"/>
    </row>
  </sheetData>
  <mergeCells count="36">
    <mergeCell ref="A1:K1"/>
    <mergeCell ref="B3:C3"/>
    <mergeCell ref="A5:A6"/>
    <mergeCell ref="B5:B6"/>
    <mergeCell ref="C5:C6"/>
    <mergeCell ref="A2:K2"/>
    <mergeCell ref="A3:A4"/>
    <mergeCell ref="K3:K4"/>
    <mergeCell ref="J3:J4"/>
    <mergeCell ref="I3:I4"/>
    <mergeCell ref="H3:H4"/>
    <mergeCell ref="G3:G4"/>
    <mergeCell ref="F3:F4"/>
    <mergeCell ref="E3:E4"/>
    <mergeCell ref="D3:D4"/>
    <mergeCell ref="A7:A8"/>
    <mergeCell ref="B7:B8"/>
    <mergeCell ref="C7:C8"/>
    <mergeCell ref="C15:C16"/>
    <mergeCell ref="A17:A18"/>
    <mergeCell ref="A9:A10"/>
    <mergeCell ref="B9:B10"/>
    <mergeCell ref="C9:C10"/>
    <mergeCell ref="A11:A12"/>
    <mergeCell ref="B11:B12"/>
    <mergeCell ref="C11:C12"/>
    <mergeCell ref="B17:B18"/>
    <mergeCell ref="C17:C18"/>
    <mergeCell ref="A13:A14"/>
    <mergeCell ref="B13:B14"/>
    <mergeCell ref="C13:C14"/>
    <mergeCell ref="A19:A20"/>
    <mergeCell ref="B19:B20"/>
    <mergeCell ref="C19:C20"/>
    <mergeCell ref="A15:A16"/>
    <mergeCell ref="B15:B16"/>
  </mergeCells>
  <conditionalFormatting sqref="A6 D6:K6 A8 A10 A12 A14 A16 A18">
    <cfRule type="cellIs" dxfId="613" priority="28" stopIfTrue="1" operator="equal">
      <formula>1</formula>
    </cfRule>
    <cfRule type="cellIs" dxfId="612" priority="29" stopIfTrue="1" operator="lessThan">
      <formula>0.0005</formula>
    </cfRule>
  </conditionalFormatting>
  <conditionalFormatting sqref="A5:K5">
    <cfRule type="cellIs" dxfId="611" priority="30" stopIfTrue="1" operator="equal">
      <formula>0</formula>
    </cfRule>
  </conditionalFormatting>
  <conditionalFormatting sqref="A7:K7">
    <cfRule type="cellIs" dxfId="610" priority="25" stopIfTrue="1" operator="equal">
      <formula>0</formula>
    </cfRule>
  </conditionalFormatting>
  <conditionalFormatting sqref="A9:K9">
    <cfRule type="cellIs" dxfId="609" priority="21" stopIfTrue="1" operator="equal">
      <formula>0</formula>
    </cfRule>
  </conditionalFormatting>
  <conditionalFormatting sqref="A11:K11">
    <cfRule type="cellIs" dxfId="608" priority="17" stopIfTrue="1" operator="equal">
      <formula>0</formula>
    </cfRule>
  </conditionalFormatting>
  <conditionalFormatting sqref="A13:K13">
    <cfRule type="cellIs" dxfId="607" priority="13" stopIfTrue="1" operator="equal">
      <formula>0</formula>
    </cfRule>
  </conditionalFormatting>
  <conditionalFormatting sqref="A15:K15">
    <cfRule type="cellIs" dxfId="606" priority="9" stopIfTrue="1" operator="equal">
      <formula>0</formula>
    </cfRule>
  </conditionalFormatting>
  <conditionalFormatting sqref="A17:K17">
    <cfRule type="cellIs" dxfId="605" priority="5" stopIfTrue="1" operator="equal">
      <formula>0</formula>
    </cfRule>
  </conditionalFormatting>
  <conditionalFormatting sqref="B19:K19">
    <cfRule type="cellIs" dxfId="604" priority="1" stopIfTrue="1" operator="equal">
      <formula>0</formula>
    </cfRule>
  </conditionalFormatting>
  <conditionalFormatting sqref="D8:K8">
    <cfRule type="cellIs" dxfId="603" priority="26" stopIfTrue="1" operator="equal">
      <formula>1</formula>
    </cfRule>
    <cfRule type="cellIs" dxfId="602" priority="27" stopIfTrue="1" operator="lessThan">
      <formula>0.0005</formula>
    </cfRule>
  </conditionalFormatting>
  <conditionalFormatting sqref="D10:K10">
    <cfRule type="cellIs" dxfId="601" priority="22" stopIfTrue="1" operator="equal">
      <formula>1</formula>
    </cfRule>
    <cfRule type="cellIs" dxfId="600" priority="23" stopIfTrue="1" operator="lessThan">
      <formula>0.0005</formula>
    </cfRule>
  </conditionalFormatting>
  <conditionalFormatting sqref="D12:K12">
    <cfRule type="cellIs" dxfId="599" priority="18" stopIfTrue="1" operator="equal">
      <formula>1</formula>
    </cfRule>
    <cfRule type="cellIs" dxfId="598" priority="19" stopIfTrue="1" operator="lessThan">
      <formula>0.0005</formula>
    </cfRule>
  </conditionalFormatting>
  <conditionalFormatting sqref="D14:K14">
    <cfRule type="cellIs" dxfId="597" priority="14" stopIfTrue="1" operator="equal">
      <formula>1</formula>
    </cfRule>
    <cfRule type="cellIs" dxfId="596" priority="15" stopIfTrue="1" operator="lessThan">
      <formula>0.0005</formula>
    </cfRule>
  </conditionalFormatting>
  <conditionalFormatting sqref="D16:K16">
    <cfRule type="cellIs" dxfId="595" priority="10" stopIfTrue="1" operator="equal">
      <formula>1</formula>
    </cfRule>
    <cfRule type="cellIs" dxfId="594" priority="11" stopIfTrue="1" operator="lessThan">
      <formula>0.0005</formula>
    </cfRule>
  </conditionalFormatting>
  <conditionalFormatting sqref="D18:K18">
    <cfRule type="cellIs" dxfId="593" priority="6" stopIfTrue="1" operator="equal">
      <formula>1</formula>
    </cfRule>
    <cfRule type="cellIs" dxfId="592" priority="7" stopIfTrue="1" operator="lessThan">
      <formula>0.0005</formula>
    </cfRule>
  </conditionalFormatting>
  <conditionalFormatting sqref="D20:K20">
    <cfRule type="cellIs" dxfId="591" priority="2" stopIfTrue="1" operator="equal">
      <formula>1</formula>
    </cfRule>
    <cfRule type="cellIs" dxfId="590" priority="3" stopIfTrue="1" operator="lessThan">
      <formula>0.0005</formula>
    </cfRule>
  </conditionalFormatting>
  <hyperlinks>
    <hyperlink ref="E25" r:id="rId1" xr:uid="{7DE0A5AE-9D50-45D4-8C1C-3B3BFC2BB6A0}"/>
    <hyperlink ref="A27" r:id="rId2" display="Publikation und Tabellen stehen unter der Lizenz CC BY-SA DEED 4.0." xr:uid="{069485F9-410F-4E1B-B2A2-897F44B28AC5}"/>
  </hyperlinks>
  <pageMargins left="0.7" right="0.7" top="0.78740157499999996" bottom="0.78740157499999996" header="0.3" footer="0.3"/>
  <pageSetup paperSize="9" scale="79" orientation="portrait"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8A3F-B6C7-4DDE-AC3C-F41523448500}">
  <dimension ref="A1:S45"/>
  <sheetViews>
    <sheetView view="pageBreakPreview" zoomScaleNormal="100" zoomScaleSheetLayoutView="100" workbookViewId="0">
      <selection activeCell="A40" sqref="A40:E45"/>
    </sheetView>
  </sheetViews>
  <sheetFormatPr baseColWidth="10" defaultRowHeight="12.75"/>
  <cols>
    <col min="1" max="1" width="14" style="9" customWidth="1"/>
    <col min="2" max="2" width="11" style="9" customWidth="1"/>
    <col min="3" max="8" width="10.140625" style="9" customWidth="1"/>
    <col min="9" max="9" width="14.28515625" style="9" customWidth="1"/>
    <col min="10" max="11" width="10.140625" style="9" customWidth="1"/>
    <col min="12" max="12" width="10.7109375" style="9" customWidth="1"/>
    <col min="13" max="18" width="10.140625" style="9" customWidth="1"/>
    <col min="19" max="19" width="4.140625" style="1159" customWidth="1"/>
    <col min="20" max="16384" width="11.42578125" style="9"/>
  </cols>
  <sheetData>
    <row r="1" spans="1:19" s="3" customFormat="1" ht="37.5" customHeight="1" thickBot="1">
      <c r="A1" s="717" t="str">
        <f>"Tabelle 16: Teilnahme an Prüfungen nach Ländern " &amp;Hilfswerte!B1</f>
        <v>Tabelle 16: Teilnahme an Prüfungen nach Ländern 2020</v>
      </c>
      <c r="B1" s="717"/>
      <c r="C1" s="717"/>
      <c r="D1" s="717"/>
      <c r="E1" s="717"/>
      <c r="F1" s="717"/>
      <c r="G1" s="717"/>
      <c r="H1" s="717"/>
      <c r="I1" s="876" t="str">
        <f>"noch Tabelle 16: Teilnahme an Prüfungen nach Ländern " &amp;Hilfswerte!B1</f>
        <v>noch Tabelle 16: Teilnahme an Prüfungen nach Ländern 2020</v>
      </c>
      <c r="J1" s="877"/>
      <c r="K1" s="877"/>
      <c r="L1" s="877"/>
      <c r="M1" s="877"/>
      <c r="N1" s="877"/>
      <c r="O1" s="877"/>
      <c r="P1" s="877"/>
      <c r="Q1" s="877"/>
      <c r="R1" s="878"/>
      <c r="S1" s="1179"/>
    </row>
    <row r="2" spans="1:19" ht="25.5" customHeight="1">
      <c r="A2" s="928" t="s">
        <v>14</v>
      </c>
      <c r="B2" s="997" t="s">
        <v>28</v>
      </c>
      <c r="C2" s="1000" t="s">
        <v>319</v>
      </c>
      <c r="D2" s="1001"/>
      <c r="E2" s="1001"/>
      <c r="F2" s="1001"/>
      <c r="G2" s="1001"/>
      <c r="H2" s="1002"/>
      <c r="I2" s="928" t="s">
        <v>14</v>
      </c>
      <c r="J2" s="1000" t="s">
        <v>320</v>
      </c>
      <c r="K2" s="1001"/>
      <c r="L2" s="1001"/>
      <c r="M2" s="1001"/>
      <c r="N2" s="1001"/>
      <c r="O2" s="1001"/>
      <c r="P2" s="1001"/>
      <c r="Q2" s="1001"/>
      <c r="R2" s="1002"/>
    </row>
    <row r="3" spans="1:19" ht="13.5" customHeight="1">
      <c r="A3" s="929"/>
      <c r="B3" s="998"/>
      <c r="C3" s="99" t="s">
        <v>9</v>
      </c>
      <c r="D3" s="1003" t="s">
        <v>15</v>
      </c>
      <c r="E3" s="1004"/>
      <c r="F3" s="1004"/>
      <c r="G3" s="1004"/>
      <c r="H3" s="1005"/>
      <c r="I3" s="929"/>
      <c r="J3" s="99" t="s">
        <v>9</v>
      </c>
      <c r="K3" s="1003" t="s">
        <v>15</v>
      </c>
      <c r="L3" s="1004"/>
      <c r="M3" s="1004"/>
      <c r="N3" s="1004"/>
      <c r="O3" s="1004"/>
      <c r="P3" s="1004"/>
      <c r="Q3" s="1004"/>
      <c r="R3" s="1005"/>
    </row>
    <row r="4" spans="1:19" ht="135.75" customHeight="1">
      <c r="A4" s="930"/>
      <c r="B4" s="999"/>
      <c r="C4" s="399" t="s">
        <v>9</v>
      </c>
      <c r="D4" s="325" t="s">
        <v>321</v>
      </c>
      <c r="E4" s="100" t="s">
        <v>399</v>
      </c>
      <c r="F4" s="100" t="s">
        <v>400</v>
      </c>
      <c r="G4" s="100" t="s">
        <v>401</v>
      </c>
      <c r="H4" s="102" t="s">
        <v>402</v>
      </c>
      <c r="I4" s="929"/>
      <c r="J4" s="99" t="s">
        <v>9</v>
      </c>
      <c r="K4" s="76" t="s">
        <v>477</v>
      </c>
      <c r="L4" s="101" t="s">
        <v>447</v>
      </c>
      <c r="M4" s="101" t="s">
        <v>448</v>
      </c>
      <c r="N4" s="101" t="s">
        <v>322</v>
      </c>
      <c r="O4" s="101" t="s">
        <v>323</v>
      </c>
      <c r="P4" s="101" t="s">
        <v>446</v>
      </c>
      <c r="Q4" s="101" t="s">
        <v>480</v>
      </c>
      <c r="R4" s="102" t="s">
        <v>479</v>
      </c>
    </row>
    <row r="5" spans="1:19" s="84" customFormat="1">
      <c r="A5" s="709" t="s">
        <v>79</v>
      </c>
      <c r="B5" s="621">
        <v>38997</v>
      </c>
      <c r="C5" s="104">
        <v>640</v>
      </c>
      <c r="D5" s="104">
        <v>211</v>
      </c>
      <c r="E5" s="104">
        <v>98</v>
      </c>
      <c r="F5" s="105">
        <v>117</v>
      </c>
      <c r="G5" s="104">
        <v>214</v>
      </c>
      <c r="H5" s="404">
        <v>0</v>
      </c>
      <c r="I5" s="709" t="s">
        <v>79</v>
      </c>
      <c r="J5" s="621">
        <v>38357</v>
      </c>
      <c r="K5" s="348">
        <v>117</v>
      </c>
      <c r="L5" s="104">
        <v>762</v>
      </c>
      <c r="M5" s="104">
        <v>4320</v>
      </c>
      <c r="N5" s="104">
        <v>10888</v>
      </c>
      <c r="O5" s="105">
        <v>17367</v>
      </c>
      <c r="P5" s="104">
        <v>1139</v>
      </c>
      <c r="Q5" s="104">
        <v>3244</v>
      </c>
      <c r="R5" s="524">
        <v>520</v>
      </c>
      <c r="S5" s="1180"/>
    </row>
    <row r="6" spans="1:19" s="2" customFormat="1" ht="11.25" customHeight="1">
      <c r="A6" s="710"/>
      <c r="B6" s="622">
        <v>1</v>
      </c>
      <c r="C6" s="94">
        <v>1.6410000000000001E-2</v>
      </c>
      <c r="D6" s="94">
        <v>0.32968999999999998</v>
      </c>
      <c r="E6" s="94">
        <v>0.15312999999999999</v>
      </c>
      <c r="F6" s="94">
        <v>0.18281</v>
      </c>
      <c r="G6" s="94">
        <v>0.33438000000000001</v>
      </c>
      <c r="H6" s="355">
        <v>0</v>
      </c>
      <c r="I6" s="710"/>
      <c r="J6" s="625">
        <v>0.98358999999999996</v>
      </c>
      <c r="K6" s="94">
        <v>3.0500000000000002E-3</v>
      </c>
      <c r="L6" s="94">
        <v>1.9869999999999999E-2</v>
      </c>
      <c r="M6" s="94">
        <v>0.11262999999999999</v>
      </c>
      <c r="N6" s="94">
        <v>0.28386</v>
      </c>
      <c r="O6" s="94">
        <v>0.45277000000000001</v>
      </c>
      <c r="P6" s="94">
        <v>2.9690000000000001E-2</v>
      </c>
      <c r="Q6" s="94">
        <v>8.4570000000000006E-2</v>
      </c>
      <c r="R6" s="355">
        <v>1.3559999999999999E-2</v>
      </c>
      <c r="S6" s="1181"/>
    </row>
    <row r="7" spans="1:19" s="84" customFormat="1">
      <c r="A7" s="710" t="s">
        <v>80</v>
      </c>
      <c r="B7" s="623">
        <v>29388</v>
      </c>
      <c r="C7" s="107">
        <v>398</v>
      </c>
      <c r="D7" s="107">
        <v>398</v>
      </c>
      <c r="E7" s="107">
        <v>0</v>
      </c>
      <c r="F7" s="108">
        <v>0</v>
      </c>
      <c r="G7" s="107">
        <v>0</v>
      </c>
      <c r="H7" s="405">
        <v>0</v>
      </c>
      <c r="I7" s="710" t="s">
        <v>80</v>
      </c>
      <c r="J7" s="626">
        <v>28990</v>
      </c>
      <c r="K7" s="137">
        <v>0</v>
      </c>
      <c r="L7" s="107">
        <v>0</v>
      </c>
      <c r="M7" s="107">
        <v>3570</v>
      </c>
      <c r="N7" s="107">
        <v>13333</v>
      </c>
      <c r="O7" s="108">
        <v>6230</v>
      </c>
      <c r="P7" s="107">
        <v>0</v>
      </c>
      <c r="Q7" s="107">
        <v>3148</v>
      </c>
      <c r="R7" s="525">
        <v>2709</v>
      </c>
      <c r="S7" s="1180"/>
    </row>
    <row r="8" spans="1:19" s="2" customFormat="1" ht="11.25" customHeight="1">
      <c r="A8" s="710"/>
      <c r="B8" s="622">
        <v>1</v>
      </c>
      <c r="C8" s="94">
        <v>1.354E-2</v>
      </c>
      <c r="D8" s="94">
        <v>1</v>
      </c>
      <c r="E8" s="94">
        <v>0</v>
      </c>
      <c r="F8" s="94">
        <v>0</v>
      </c>
      <c r="G8" s="94">
        <v>0</v>
      </c>
      <c r="H8" s="355">
        <v>0</v>
      </c>
      <c r="I8" s="710"/>
      <c r="J8" s="625">
        <v>0.98646</v>
      </c>
      <c r="K8" s="94">
        <v>0</v>
      </c>
      <c r="L8" s="94">
        <v>0</v>
      </c>
      <c r="M8" s="94">
        <v>0.12315</v>
      </c>
      <c r="N8" s="94">
        <v>0.45992</v>
      </c>
      <c r="O8" s="94">
        <v>0.21490000000000001</v>
      </c>
      <c r="P8" s="94">
        <v>0</v>
      </c>
      <c r="Q8" s="94">
        <v>0.10859000000000001</v>
      </c>
      <c r="R8" s="355">
        <v>9.3450000000000005E-2</v>
      </c>
      <c r="S8" s="1181"/>
    </row>
    <row r="9" spans="1:19" s="84" customFormat="1">
      <c r="A9" s="710" t="s">
        <v>81</v>
      </c>
      <c r="B9" s="623">
        <v>8192</v>
      </c>
      <c r="C9" s="107">
        <v>0</v>
      </c>
      <c r="D9" s="107">
        <v>0</v>
      </c>
      <c r="E9" s="107">
        <v>0</v>
      </c>
      <c r="F9" s="108">
        <v>0</v>
      </c>
      <c r="G9" s="107">
        <v>0</v>
      </c>
      <c r="H9" s="405">
        <v>0</v>
      </c>
      <c r="I9" s="710" t="s">
        <v>81</v>
      </c>
      <c r="J9" s="626">
        <v>8192</v>
      </c>
      <c r="K9" s="137">
        <v>0</v>
      </c>
      <c r="L9" s="107">
        <v>236</v>
      </c>
      <c r="M9" s="107">
        <v>192</v>
      </c>
      <c r="N9" s="107">
        <v>6196</v>
      </c>
      <c r="O9" s="108">
        <v>0</v>
      </c>
      <c r="P9" s="107">
        <v>942</v>
      </c>
      <c r="Q9" s="107">
        <v>626</v>
      </c>
      <c r="R9" s="525">
        <v>0</v>
      </c>
      <c r="S9" s="1180"/>
    </row>
    <row r="10" spans="1:19" s="2" customFormat="1" ht="11.25" customHeight="1">
      <c r="A10" s="710"/>
      <c r="B10" s="622">
        <v>1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355">
        <v>0</v>
      </c>
      <c r="I10" s="710"/>
      <c r="J10" s="625">
        <v>1</v>
      </c>
      <c r="K10" s="94">
        <v>0</v>
      </c>
      <c r="L10" s="94">
        <v>2.8809999999999999E-2</v>
      </c>
      <c r="M10" s="94">
        <v>2.3439999999999999E-2</v>
      </c>
      <c r="N10" s="94">
        <v>0.75634999999999997</v>
      </c>
      <c r="O10" s="94">
        <v>0</v>
      </c>
      <c r="P10" s="94">
        <v>0.11498999999999999</v>
      </c>
      <c r="Q10" s="94">
        <v>7.6420000000000002E-2</v>
      </c>
      <c r="R10" s="355">
        <v>0</v>
      </c>
      <c r="S10" s="1181"/>
    </row>
    <row r="11" spans="1:19" s="84" customFormat="1">
      <c r="A11" s="710" t="s">
        <v>82</v>
      </c>
      <c r="B11" s="623">
        <v>3201</v>
      </c>
      <c r="C11" s="107">
        <v>307</v>
      </c>
      <c r="D11" s="107">
        <v>111</v>
      </c>
      <c r="E11" s="107">
        <v>174</v>
      </c>
      <c r="F11" s="108">
        <v>13</v>
      </c>
      <c r="G11" s="107">
        <v>9</v>
      </c>
      <c r="H11" s="405">
        <v>0</v>
      </c>
      <c r="I11" s="710" t="s">
        <v>82</v>
      </c>
      <c r="J11" s="626">
        <v>2894</v>
      </c>
      <c r="K11" s="137">
        <v>20</v>
      </c>
      <c r="L11" s="107">
        <v>272</v>
      </c>
      <c r="M11" s="107">
        <v>267</v>
      </c>
      <c r="N11" s="107">
        <v>472</v>
      </c>
      <c r="O11" s="108">
        <v>772</v>
      </c>
      <c r="P11" s="107">
        <v>18</v>
      </c>
      <c r="Q11" s="107">
        <v>1060</v>
      </c>
      <c r="R11" s="525">
        <v>13</v>
      </c>
      <c r="S11" s="1180"/>
    </row>
    <row r="12" spans="1:19" s="2" customFormat="1" ht="11.25" customHeight="1">
      <c r="A12" s="710"/>
      <c r="B12" s="622">
        <v>1</v>
      </c>
      <c r="C12" s="94">
        <v>9.5909999999999995E-2</v>
      </c>
      <c r="D12" s="94">
        <v>0.36155999999999999</v>
      </c>
      <c r="E12" s="94">
        <v>0.56677999999999995</v>
      </c>
      <c r="F12" s="94">
        <v>4.2349999999999999E-2</v>
      </c>
      <c r="G12" s="94">
        <v>2.9319999999999999E-2</v>
      </c>
      <c r="H12" s="355">
        <v>0</v>
      </c>
      <c r="I12" s="710"/>
      <c r="J12" s="625">
        <v>0.90408999999999995</v>
      </c>
      <c r="K12" s="94">
        <v>6.9100000000000003E-3</v>
      </c>
      <c r="L12" s="94">
        <v>9.3990000000000004E-2</v>
      </c>
      <c r="M12" s="94">
        <v>9.2259999999999995E-2</v>
      </c>
      <c r="N12" s="94">
        <v>0.16309999999999999</v>
      </c>
      <c r="O12" s="94">
        <v>0.26676</v>
      </c>
      <c r="P12" s="94">
        <v>6.2199999999999998E-3</v>
      </c>
      <c r="Q12" s="94">
        <v>0.36627999999999999</v>
      </c>
      <c r="R12" s="355">
        <v>4.4900000000000001E-3</v>
      </c>
      <c r="S12" s="1181"/>
    </row>
    <row r="13" spans="1:19" s="84" customFormat="1">
      <c r="A13" s="710" t="s">
        <v>83</v>
      </c>
      <c r="B13" s="623">
        <v>3081</v>
      </c>
      <c r="C13" s="107">
        <v>16</v>
      </c>
      <c r="D13" s="107">
        <v>4</v>
      </c>
      <c r="E13" s="107">
        <v>12</v>
      </c>
      <c r="F13" s="108">
        <v>0</v>
      </c>
      <c r="G13" s="107">
        <v>0</v>
      </c>
      <c r="H13" s="405">
        <v>0</v>
      </c>
      <c r="I13" s="710" t="s">
        <v>83</v>
      </c>
      <c r="J13" s="626">
        <v>3065</v>
      </c>
      <c r="K13" s="137">
        <v>0</v>
      </c>
      <c r="L13" s="107">
        <v>143</v>
      </c>
      <c r="M13" s="107">
        <v>233</v>
      </c>
      <c r="N13" s="107">
        <v>789</v>
      </c>
      <c r="O13" s="108">
        <v>952</v>
      </c>
      <c r="P13" s="107">
        <v>0</v>
      </c>
      <c r="Q13" s="107">
        <v>333</v>
      </c>
      <c r="R13" s="525">
        <v>615</v>
      </c>
      <c r="S13" s="1180"/>
    </row>
    <row r="14" spans="1:19" s="2" customFormat="1" ht="11.25" customHeight="1">
      <c r="A14" s="710"/>
      <c r="B14" s="622">
        <v>1</v>
      </c>
      <c r="C14" s="94">
        <v>5.1900000000000002E-3</v>
      </c>
      <c r="D14" s="94">
        <v>0.25</v>
      </c>
      <c r="E14" s="94">
        <v>0.75</v>
      </c>
      <c r="F14" s="94">
        <v>0</v>
      </c>
      <c r="G14" s="94">
        <v>0</v>
      </c>
      <c r="H14" s="355">
        <v>0</v>
      </c>
      <c r="I14" s="710"/>
      <c r="J14" s="625">
        <v>0.99480999999999997</v>
      </c>
      <c r="K14" s="94">
        <v>0</v>
      </c>
      <c r="L14" s="94">
        <v>4.666E-2</v>
      </c>
      <c r="M14" s="94">
        <v>7.6020000000000004E-2</v>
      </c>
      <c r="N14" s="94">
        <v>0.25741999999999998</v>
      </c>
      <c r="O14" s="94">
        <v>0.31059999999999999</v>
      </c>
      <c r="P14" s="94">
        <v>0</v>
      </c>
      <c r="Q14" s="94">
        <v>0.10865</v>
      </c>
      <c r="R14" s="355">
        <v>0.20065</v>
      </c>
      <c r="S14" s="1181"/>
    </row>
    <row r="15" spans="1:19" s="84" customFormat="1">
      <c r="A15" s="710" t="s">
        <v>84</v>
      </c>
      <c r="B15" s="623">
        <v>3717</v>
      </c>
      <c r="C15" s="107">
        <v>0</v>
      </c>
      <c r="D15" s="107">
        <v>0</v>
      </c>
      <c r="E15" s="107">
        <v>0</v>
      </c>
      <c r="F15" s="108">
        <v>0</v>
      </c>
      <c r="G15" s="107">
        <v>0</v>
      </c>
      <c r="H15" s="405">
        <v>0</v>
      </c>
      <c r="I15" s="710" t="s">
        <v>84</v>
      </c>
      <c r="J15" s="626">
        <v>3717</v>
      </c>
      <c r="K15" s="137">
        <v>0</v>
      </c>
      <c r="L15" s="107">
        <v>0</v>
      </c>
      <c r="M15" s="107">
        <v>116</v>
      </c>
      <c r="N15" s="107">
        <v>1284</v>
      </c>
      <c r="O15" s="108">
        <v>1547</v>
      </c>
      <c r="P15" s="107">
        <v>9</v>
      </c>
      <c r="Q15" s="107">
        <v>671</v>
      </c>
      <c r="R15" s="525">
        <v>90</v>
      </c>
      <c r="S15" s="1180"/>
    </row>
    <row r="16" spans="1:19" s="2" customFormat="1" ht="11.25" customHeight="1">
      <c r="A16" s="710"/>
      <c r="B16" s="622">
        <v>1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355">
        <v>0</v>
      </c>
      <c r="I16" s="710"/>
      <c r="J16" s="625">
        <v>1</v>
      </c>
      <c r="K16" s="94">
        <v>0</v>
      </c>
      <c r="L16" s="94">
        <v>0</v>
      </c>
      <c r="M16" s="94">
        <v>3.1210000000000002E-2</v>
      </c>
      <c r="N16" s="94">
        <v>0.34544000000000002</v>
      </c>
      <c r="O16" s="94">
        <v>0.41620000000000001</v>
      </c>
      <c r="P16" s="94">
        <v>2.4199999999999998E-3</v>
      </c>
      <c r="Q16" s="94">
        <v>0.18052000000000001</v>
      </c>
      <c r="R16" s="355">
        <v>2.4209999999999999E-2</v>
      </c>
      <c r="S16" s="1181"/>
    </row>
    <row r="17" spans="1:19" s="84" customFormat="1">
      <c r="A17" s="710" t="s">
        <v>85</v>
      </c>
      <c r="B17" s="623">
        <v>15318</v>
      </c>
      <c r="C17" s="107">
        <v>181</v>
      </c>
      <c r="D17" s="107">
        <v>114</v>
      </c>
      <c r="E17" s="107">
        <v>67</v>
      </c>
      <c r="F17" s="108">
        <v>0</v>
      </c>
      <c r="G17" s="107">
        <v>0</v>
      </c>
      <c r="H17" s="405">
        <v>0</v>
      </c>
      <c r="I17" s="710" t="s">
        <v>85</v>
      </c>
      <c r="J17" s="626">
        <v>15137</v>
      </c>
      <c r="K17" s="137">
        <v>19</v>
      </c>
      <c r="L17" s="107">
        <v>59</v>
      </c>
      <c r="M17" s="107">
        <v>784</v>
      </c>
      <c r="N17" s="107">
        <v>5913</v>
      </c>
      <c r="O17" s="108">
        <v>6581</v>
      </c>
      <c r="P17" s="107">
        <v>110</v>
      </c>
      <c r="Q17" s="107">
        <v>1330</v>
      </c>
      <c r="R17" s="525">
        <v>341</v>
      </c>
      <c r="S17" s="1180"/>
    </row>
    <row r="18" spans="1:19" s="2" customFormat="1" ht="11.25" customHeight="1">
      <c r="A18" s="710"/>
      <c r="B18" s="622">
        <v>1</v>
      </c>
      <c r="C18" s="94">
        <v>1.1820000000000001E-2</v>
      </c>
      <c r="D18" s="94">
        <v>0.62983</v>
      </c>
      <c r="E18" s="94">
        <v>0.37017</v>
      </c>
      <c r="F18" s="94">
        <v>0</v>
      </c>
      <c r="G18" s="94">
        <v>0</v>
      </c>
      <c r="H18" s="355">
        <v>0</v>
      </c>
      <c r="I18" s="710"/>
      <c r="J18" s="625">
        <v>0.98817999999999995</v>
      </c>
      <c r="K18" s="94">
        <v>1.2600000000000001E-3</v>
      </c>
      <c r="L18" s="94">
        <v>3.8999999999999998E-3</v>
      </c>
      <c r="M18" s="94">
        <v>5.1790000000000003E-2</v>
      </c>
      <c r="N18" s="94">
        <v>0.39062999999999998</v>
      </c>
      <c r="O18" s="94">
        <v>0.43475999999999998</v>
      </c>
      <c r="P18" s="94">
        <v>7.2700000000000004E-3</v>
      </c>
      <c r="Q18" s="94">
        <v>8.7859999999999994E-2</v>
      </c>
      <c r="R18" s="355">
        <v>2.2530000000000001E-2</v>
      </c>
      <c r="S18" s="1181"/>
    </row>
    <row r="19" spans="1:19" s="84" customFormat="1" ht="12.75" customHeight="1">
      <c r="A19" s="710" t="s">
        <v>86</v>
      </c>
      <c r="B19" s="623">
        <v>1935</v>
      </c>
      <c r="C19" s="107">
        <v>363</v>
      </c>
      <c r="D19" s="107">
        <v>64</v>
      </c>
      <c r="E19" s="107">
        <v>299</v>
      </c>
      <c r="F19" s="108">
        <v>0</v>
      </c>
      <c r="G19" s="107">
        <v>0</v>
      </c>
      <c r="H19" s="405">
        <v>0</v>
      </c>
      <c r="I19" s="710" t="s">
        <v>86</v>
      </c>
      <c r="J19" s="626">
        <v>1572</v>
      </c>
      <c r="K19" s="137">
        <v>14</v>
      </c>
      <c r="L19" s="107">
        <v>8</v>
      </c>
      <c r="M19" s="107">
        <v>5</v>
      </c>
      <c r="N19" s="107">
        <v>460</v>
      </c>
      <c r="O19" s="108">
        <v>585</v>
      </c>
      <c r="P19" s="107">
        <v>0</v>
      </c>
      <c r="Q19" s="107">
        <v>405</v>
      </c>
      <c r="R19" s="525">
        <v>95</v>
      </c>
      <c r="S19" s="1180"/>
    </row>
    <row r="20" spans="1:19" s="2" customFormat="1" ht="11.25" customHeight="1">
      <c r="A20" s="710"/>
      <c r="B20" s="622">
        <v>1</v>
      </c>
      <c r="C20" s="94">
        <v>0.18759999999999999</v>
      </c>
      <c r="D20" s="94">
        <v>0.17630999999999999</v>
      </c>
      <c r="E20" s="94">
        <v>0.82369000000000003</v>
      </c>
      <c r="F20" s="94">
        <v>0</v>
      </c>
      <c r="G20" s="94">
        <v>0</v>
      </c>
      <c r="H20" s="355">
        <v>0</v>
      </c>
      <c r="I20" s="710"/>
      <c r="J20" s="625">
        <v>0.81240000000000001</v>
      </c>
      <c r="K20" s="94">
        <v>8.9099999999999995E-3</v>
      </c>
      <c r="L20" s="94">
        <v>5.0899999999999999E-3</v>
      </c>
      <c r="M20" s="94">
        <v>3.1800000000000001E-3</v>
      </c>
      <c r="N20" s="94">
        <v>0.29261999999999999</v>
      </c>
      <c r="O20" s="94">
        <v>0.37214000000000003</v>
      </c>
      <c r="P20" s="94">
        <v>0</v>
      </c>
      <c r="Q20" s="94">
        <v>0.25763000000000003</v>
      </c>
      <c r="R20" s="355">
        <v>6.0429999999999998E-2</v>
      </c>
      <c r="S20" s="1181"/>
    </row>
    <row r="21" spans="1:19" s="84" customFormat="1">
      <c r="A21" s="710" t="s">
        <v>87</v>
      </c>
      <c r="B21" s="623">
        <v>27021</v>
      </c>
      <c r="C21" s="107">
        <v>1515</v>
      </c>
      <c r="D21" s="107">
        <v>609</v>
      </c>
      <c r="E21" s="107">
        <v>894</v>
      </c>
      <c r="F21" s="108">
        <v>4</v>
      </c>
      <c r="G21" s="107">
        <v>8</v>
      </c>
      <c r="H21" s="405">
        <v>0</v>
      </c>
      <c r="I21" s="710" t="s">
        <v>87</v>
      </c>
      <c r="J21" s="626">
        <v>25506</v>
      </c>
      <c r="K21" s="137">
        <v>668</v>
      </c>
      <c r="L21" s="107">
        <v>538</v>
      </c>
      <c r="M21" s="107">
        <v>4266</v>
      </c>
      <c r="N21" s="107">
        <v>4482</v>
      </c>
      <c r="O21" s="108">
        <v>8514</v>
      </c>
      <c r="P21" s="107">
        <v>1423</v>
      </c>
      <c r="Q21" s="107">
        <v>4888</v>
      </c>
      <c r="R21" s="525">
        <v>727</v>
      </c>
      <c r="S21" s="1180"/>
    </row>
    <row r="22" spans="1:19" s="2" customFormat="1" ht="11.25" customHeight="1">
      <c r="A22" s="710"/>
      <c r="B22" s="622">
        <v>1</v>
      </c>
      <c r="C22" s="94">
        <v>5.6070000000000002E-2</v>
      </c>
      <c r="D22" s="94">
        <v>0.40198</v>
      </c>
      <c r="E22" s="94">
        <v>0.59009999999999996</v>
      </c>
      <c r="F22" s="94">
        <v>2.64E-3</v>
      </c>
      <c r="G22" s="94">
        <v>5.28E-3</v>
      </c>
      <c r="H22" s="355">
        <v>0</v>
      </c>
      <c r="I22" s="710"/>
      <c r="J22" s="625">
        <v>0.94393000000000005</v>
      </c>
      <c r="K22" s="94">
        <v>2.6190000000000001E-2</v>
      </c>
      <c r="L22" s="94">
        <v>2.1090000000000001E-2</v>
      </c>
      <c r="M22" s="94">
        <v>0.16725000000000001</v>
      </c>
      <c r="N22" s="94">
        <v>0.17571999999999999</v>
      </c>
      <c r="O22" s="94">
        <v>0.33379999999999999</v>
      </c>
      <c r="P22" s="94">
        <v>5.5789999999999999E-2</v>
      </c>
      <c r="Q22" s="94">
        <v>0.19164</v>
      </c>
      <c r="R22" s="355">
        <v>2.8500000000000001E-2</v>
      </c>
      <c r="S22" s="1181"/>
    </row>
    <row r="23" spans="1:19" s="84" customFormat="1" ht="12.75" customHeight="1">
      <c r="A23" s="710" t="s">
        <v>88</v>
      </c>
      <c r="B23" s="623">
        <v>40977</v>
      </c>
      <c r="C23" s="107">
        <v>2457</v>
      </c>
      <c r="D23" s="107">
        <v>1386</v>
      </c>
      <c r="E23" s="107">
        <v>954</v>
      </c>
      <c r="F23" s="108">
        <v>117</v>
      </c>
      <c r="G23" s="107">
        <v>0</v>
      </c>
      <c r="H23" s="405">
        <v>0</v>
      </c>
      <c r="I23" s="710" t="s">
        <v>88</v>
      </c>
      <c r="J23" s="626">
        <v>38520</v>
      </c>
      <c r="K23" s="137">
        <v>56</v>
      </c>
      <c r="L23" s="107">
        <v>585</v>
      </c>
      <c r="M23" s="107">
        <v>2693</v>
      </c>
      <c r="N23" s="107">
        <v>10106</v>
      </c>
      <c r="O23" s="108">
        <v>15941</v>
      </c>
      <c r="P23" s="107">
        <v>1598</v>
      </c>
      <c r="Q23" s="107">
        <v>4628</v>
      </c>
      <c r="R23" s="525">
        <v>2913</v>
      </c>
      <c r="S23" s="1180"/>
    </row>
    <row r="24" spans="1:19" s="2" customFormat="1" ht="11.25" customHeight="1">
      <c r="A24" s="710"/>
      <c r="B24" s="622">
        <v>1</v>
      </c>
      <c r="C24" s="94">
        <v>5.9959999999999999E-2</v>
      </c>
      <c r="D24" s="94">
        <v>0.56410000000000005</v>
      </c>
      <c r="E24" s="94">
        <v>0.38828000000000001</v>
      </c>
      <c r="F24" s="94">
        <v>4.7620000000000003E-2</v>
      </c>
      <c r="G24" s="94">
        <v>0</v>
      </c>
      <c r="H24" s="355">
        <v>0</v>
      </c>
      <c r="I24" s="710"/>
      <c r="J24" s="625">
        <v>0.94003999999999999</v>
      </c>
      <c r="K24" s="94">
        <v>1.4499999999999999E-3</v>
      </c>
      <c r="L24" s="94">
        <v>1.519E-2</v>
      </c>
      <c r="M24" s="94">
        <v>6.991E-2</v>
      </c>
      <c r="N24" s="94">
        <v>0.26235999999999998</v>
      </c>
      <c r="O24" s="94">
        <v>0.41383999999999999</v>
      </c>
      <c r="P24" s="94">
        <v>4.1480000000000003E-2</v>
      </c>
      <c r="Q24" s="94">
        <v>0.12015000000000001</v>
      </c>
      <c r="R24" s="355">
        <v>7.5620000000000007E-2</v>
      </c>
      <c r="S24" s="1181"/>
    </row>
    <row r="25" spans="1:19" s="84" customFormat="1">
      <c r="A25" s="710" t="s">
        <v>89</v>
      </c>
      <c r="B25" s="623">
        <v>9465</v>
      </c>
      <c r="C25" s="107">
        <v>171</v>
      </c>
      <c r="D25" s="107">
        <v>98</v>
      </c>
      <c r="E25" s="107">
        <v>73</v>
      </c>
      <c r="F25" s="108">
        <v>0</v>
      </c>
      <c r="G25" s="107">
        <v>0</v>
      </c>
      <c r="H25" s="405">
        <v>0</v>
      </c>
      <c r="I25" s="710" t="s">
        <v>89</v>
      </c>
      <c r="J25" s="626">
        <v>9294</v>
      </c>
      <c r="K25" s="137">
        <v>50</v>
      </c>
      <c r="L25" s="107">
        <v>149</v>
      </c>
      <c r="M25" s="107">
        <v>1056</v>
      </c>
      <c r="N25" s="107">
        <v>2622</v>
      </c>
      <c r="O25" s="108">
        <v>3299</v>
      </c>
      <c r="P25" s="107">
        <v>352</v>
      </c>
      <c r="Q25" s="107">
        <v>1563</v>
      </c>
      <c r="R25" s="525">
        <v>203</v>
      </c>
      <c r="S25" s="1180"/>
    </row>
    <row r="26" spans="1:19" s="2" customFormat="1" ht="11.25" customHeight="1">
      <c r="A26" s="710"/>
      <c r="B26" s="622">
        <v>1</v>
      </c>
      <c r="C26" s="94">
        <v>1.8069999999999999E-2</v>
      </c>
      <c r="D26" s="94">
        <v>0.57310000000000005</v>
      </c>
      <c r="E26" s="94">
        <v>0.4269</v>
      </c>
      <c r="F26" s="94">
        <v>0</v>
      </c>
      <c r="G26" s="94">
        <v>0</v>
      </c>
      <c r="H26" s="355">
        <v>0</v>
      </c>
      <c r="I26" s="710"/>
      <c r="J26" s="625">
        <v>0.98192999999999997</v>
      </c>
      <c r="K26" s="94">
        <v>5.3800000000000002E-3</v>
      </c>
      <c r="L26" s="94">
        <v>1.6029999999999999E-2</v>
      </c>
      <c r="M26" s="94">
        <v>0.11362</v>
      </c>
      <c r="N26" s="94">
        <v>0.28211999999999998</v>
      </c>
      <c r="O26" s="94">
        <v>0.35496</v>
      </c>
      <c r="P26" s="94">
        <v>3.7870000000000001E-2</v>
      </c>
      <c r="Q26" s="94">
        <v>0.16816999999999999</v>
      </c>
      <c r="R26" s="355">
        <v>2.1839999999999998E-2</v>
      </c>
      <c r="S26" s="1181"/>
    </row>
    <row r="27" spans="1:19" s="84" customFormat="1">
      <c r="A27" s="710" t="s">
        <v>90</v>
      </c>
      <c r="B27" s="623">
        <v>2848</v>
      </c>
      <c r="C27" s="107">
        <v>30</v>
      </c>
      <c r="D27" s="107">
        <v>19</v>
      </c>
      <c r="E27" s="107">
        <v>11</v>
      </c>
      <c r="F27" s="108">
        <v>0</v>
      </c>
      <c r="G27" s="107">
        <v>0</v>
      </c>
      <c r="H27" s="405">
        <v>0</v>
      </c>
      <c r="I27" s="710" t="s">
        <v>90</v>
      </c>
      <c r="J27" s="626">
        <v>2818</v>
      </c>
      <c r="K27" s="137">
        <v>0</v>
      </c>
      <c r="L27" s="107">
        <v>45</v>
      </c>
      <c r="M27" s="107">
        <v>372</v>
      </c>
      <c r="N27" s="107">
        <v>533</v>
      </c>
      <c r="O27" s="108">
        <v>596</v>
      </c>
      <c r="P27" s="107">
        <v>380</v>
      </c>
      <c r="Q27" s="107">
        <v>885</v>
      </c>
      <c r="R27" s="525">
        <v>7</v>
      </c>
      <c r="S27" s="1180"/>
    </row>
    <row r="28" spans="1:19" s="2" customFormat="1" ht="11.25" customHeight="1">
      <c r="A28" s="710"/>
      <c r="B28" s="622">
        <v>1</v>
      </c>
      <c r="C28" s="94">
        <v>1.0529999999999999E-2</v>
      </c>
      <c r="D28" s="94">
        <v>0.63332999999999995</v>
      </c>
      <c r="E28" s="94">
        <v>0.36667</v>
      </c>
      <c r="F28" s="94">
        <v>0</v>
      </c>
      <c r="G28" s="94">
        <v>0</v>
      </c>
      <c r="H28" s="355">
        <v>0</v>
      </c>
      <c r="I28" s="710"/>
      <c r="J28" s="625">
        <v>0.98946999999999996</v>
      </c>
      <c r="K28" s="94">
        <v>0</v>
      </c>
      <c r="L28" s="94">
        <v>1.5970000000000002E-2</v>
      </c>
      <c r="M28" s="94">
        <v>0.13200999999999999</v>
      </c>
      <c r="N28" s="94">
        <v>0.18914</v>
      </c>
      <c r="O28" s="94">
        <v>0.21149999999999999</v>
      </c>
      <c r="P28" s="94">
        <v>0.13485</v>
      </c>
      <c r="Q28" s="94">
        <v>0.31405</v>
      </c>
      <c r="R28" s="355">
        <v>2.48E-3</v>
      </c>
      <c r="S28" s="1181"/>
    </row>
    <row r="29" spans="1:19" s="84" customFormat="1">
      <c r="A29" s="710" t="s">
        <v>91</v>
      </c>
      <c r="B29" s="623">
        <v>4947</v>
      </c>
      <c r="C29" s="107">
        <v>0</v>
      </c>
      <c r="D29" s="107">
        <v>0</v>
      </c>
      <c r="E29" s="107">
        <v>0</v>
      </c>
      <c r="F29" s="108">
        <v>0</v>
      </c>
      <c r="G29" s="107">
        <v>0</v>
      </c>
      <c r="H29" s="405">
        <v>0</v>
      </c>
      <c r="I29" s="710" t="s">
        <v>91</v>
      </c>
      <c r="J29" s="626">
        <v>4947</v>
      </c>
      <c r="K29" s="137">
        <v>0</v>
      </c>
      <c r="L29" s="107">
        <v>13</v>
      </c>
      <c r="M29" s="107">
        <v>852</v>
      </c>
      <c r="N29" s="107">
        <v>569</v>
      </c>
      <c r="O29" s="108">
        <v>2288</v>
      </c>
      <c r="P29" s="107">
        <v>96</v>
      </c>
      <c r="Q29" s="107">
        <v>1126</v>
      </c>
      <c r="R29" s="525">
        <v>3</v>
      </c>
      <c r="S29" s="1180"/>
    </row>
    <row r="30" spans="1:19" s="2" customFormat="1" ht="11.25" customHeight="1">
      <c r="A30" s="710"/>
      <c r="B30" s="622">
        <v>1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355">
        <v>0</v>
      </c>
      <c r="I30" s="710"/>
      <c r="J30" s="625">
        <v>1</v>
      </c>
      <c r="K30" s="94">
        <v>0</v>
      </c>
      <c r="L30" s="94">
        <v>2.63E-3</v>
      </c>
      <c r="M30" s="94">
        <v>0.17222999999999999</v>
      </c>
      <c r="N30" s="94">
        <v>0.11502</v>
      </c>
      <c r="O30" s="94">
        <v>0.46250000000000002</v>
      </c>
      <c r="P30" s="94">
        <v>1.941E-2</v>
      </c>
      <c r="Q30" s="94">
        <v>0.22761000000000001</v>
      </c>
      <c r="R30" s="355">
        <v>6.0999999999999997E-4</v>
      </c>
      <c r="S30" s="1181"/>
    </row>
    <row r="31" spans="1:19" s="84" customFormat="1">
      <c r="A31" s="710" t="s">
        <v>92</v>
      </c>
      <c r="B31" s="623">
        <v>2277</v>
      </c>
      <c r="C31" s="107">
        <v>51</v>
      </c>
      <c r="D31" s="107">
        <v>0</v>
      </c>
      <c r="E31" s="107">
        <v>51</v>
      </c>
      <c r="F31" s="108">
        <v>0</v>
      </c>
      <c r="G31" s="107">
        <v>0</v>
      </c>
      <c r="H31" s="405">
        <v>0</v>
      </c>
      <c r="I31" s="710" t="s">
        <v>92</v>
      </c>
      <c r="J31" s="626">
        <v>2226</v>
      </c>
      <c r="K31" s="137">
        <v>0</v>
      </c>
      <c r="L31" s="107">
        <v>3</v>
      </c>
      <c r="M31" s="107">
        <v>170</v>
      </c>
      <c r="N31" s="107">
        <v>288</v>
      </c>
      <c r="O31" s="108">
        <v>976</v>
      </c>
      <c r="P31" s="107">
        <v>124</v>
      </c>
      <c r="Q31" s="107">
        <v>656</v>
      </c>
      <c r="R31" s="525">
        <v>9</v>
      </c>
      <c r="S31" s="1180"/>
    </row>
    <row r="32" spans="1:19" s="2" customFormat="1" ht="11.25" customHeight="1">
      <c r="A32" s="710"/>
      <c r="B32" s="622">
        <v>1</v>
      </c>
      <c r="C32" s="94">
        <v>2.24E-2</v>
      </c>
      <c r="D32" s="94">
        <v>0</v>
      </c>
      <c r="E32" s="94">
        <v>1</v>
      </c>
      <c r="F32" s="94">
        <v>0</v>
      </c>
      <c r="G32" s="94">
        <v>0</v>
      </c>
      <c r="H32" s="355">
        <v>0</v>
      </c>
      <c r="I32" s="710"/>
      <c r="J32" s="625">
        <v>0.97760000000000002</v>
      </c>
      <c r="K32" s="94">
        <v>0</v>
      </c>
      <c r="L32" s="94">
        <v>1.3500000000000001E-3</v>
      </c>
      <c r="M32" s="94">
        <v>7.6369999999999993E-2</v>
      </c>
      <c r="N32" s="94">
        <v>0.12938</v>
      </c>
      <c r="O32" s="94">
        <v>0.43845000000000001</v>
      </c>
      <c r="P32" s="94">
        <v>5.5710000000000003E-2</v>
      </c>
      <c r="Q32" s="94">
        <v>0.29470000000000002</v>
      </c>
      <c r="R32" s="355">
        <v>4.0400000000000002E-3</v>
      </c>
      <c r="S32" s="1181"/>
    </row>
    <row r="33" spans="1:19" s="84" customFormat="1" ht="12.75" customHeight="1">
      <c r="A33" s="710" t="s">
        <v>93</v>
      </c>
      <c r="B33" s="623">
        <v>7448</v>
      </c>
      <c r="C33" s="107">
        <v>261</v>
      </c>
      <c r="D33" s="107">
        <v>132</v>
      </c>
      <c r="E33" s="107">
        <v>129</v>
      </c>
      <c r="F33" s="108">
        <v>0</v>
      </c>
      <c r="G33" s="107">
        <v>0</v>
      </c>
      <c r="H33" s="405">
        <v>0</v>
      </c>
      <c r="I33" s="710" t="s">
        <v>93</v>
      </c>
      <c r="J33" s="626">
        <v>7187</v>
      </c>
      <c r="K33" s="137">
        <v>59</v>
      </c>
      <c r="L33" s="107">
        <v>59</v>
      </c>
      <c r="M33" s="107">
        <v>585</v>
      </c>
      <c r="N33" s="107">
        <v>1422</v>
      </c>
      <c r="O33" s="108">
        <v>3180</v>
      </c>
      <c r="P33" s="107">
        <v>38</v>
      </c>
      <c r="Q33" s="107">
        <v>1796</v>
      </c>
      <c r="R33" s="525">
        <v>48</v>
      </c>
      <c r="S33" s="1180"/>
    </row>
    <row r="34" spans="1:19" s="2" customFormat="1" ht="11.25" customHeight="1">
      <c r="A34" s="710"/>
      <c r="B34" s="622">
        <v>1</v>
      </c>
      <c r="C34" s="94">
        <v>3.5040000000000002E-2</v>
      </c>
      <c r="D34" s="94">
        <v>0.50575000000000003</v>
      </c>
      <c r="E34" s="94">
        <v>0.49425000000000002</v>
      </c>
      <c r="F34" s="94">
        <v>0</v>
      </c>
      <c r="G34" s="94">
        <v>0</v>
      </c>
      <c r="H34" s="355">
        <v>0</v>
      </c>
      <c r="I34" s="710"/>
      <c r="J34" s="625">
        <v>0.96496000000000004</v>
      </c>
      <c r="K34" s="94">
        <v>8.2100000000000003E-3</v>
      </c>
      <c r="L34" s="94">
        <v>8.2100000000000003E-3</v>
      </c>
      <c r="M34" s="94">
        <v>8.14E-2</v>
      </c>
      <c r="N34" s="94">
        <v>0.19786000000000001</v>
      </c>
      <c r="O34" s="94">
        <v>0.44246999999999997</v>
      </c>
      <c r="P34" s="94">
        <v>5.2900000000000004E-3</v>
      </c>
      <c r="Q34" s="94">
        <v>0.24990000000000001</v>
      </c>
      <c r="R34" s="355">
        <v>6.6800000000000002E-3</v>
      </c>
      <c r="S34" s="1181"/>
    </row>
    <row r="35" spans="1:19" s="84" customFormat="1">
      <c r="A35" s="715" t="s">
        <v>94</v>
      </c>
      <c r="B35" s="623">
        <v>3671</v>
      </c>
      <c r="C35" s="107">
        <v>241</v>
      </c>
      <c r="D35" s="107">
        <v>17</v>
      </c>
      <c r="E35" s="107">
        <v>83</v>
      </c>
      <c r="F35" s="108">
        <v>0</v>
      </c>
      <c r="G35" s="107">
        <v>141</v>
      </c>
      <c r="H35" s="405">
        <v>0</v>
      </c>
      <c r="I35" s="715" t="s">
        <v>94</v>
      </c>
      <c r="J35" s="626">
        <v>3430</v>
      </c>
      <c r="K35" s="137">
        <v>5</v>
      </c>
      <c r="L35" s="107">
        <v>39</v>
      </c>
      <c r="M35" s="107">
        <v>814</v>
      </c>
      <c r="N35" s="107">
        <v>487</v>
      </c>
      <c r="O35" s="108">
        <v>849</v>
      </c>
      <c r="P35" s="107">
        <v>112</v>
      </c>
      <c r="Q35" s="107">
        <v>1010</v>
      </c>
      <c r="R35" s="525">
        <v>114</v>
      </c>
      <c r="S35" s="1180"/>
    </row>
    <row r="36" spans="1:19" s="2" customFormat="1" ht="11.25" customHeight="1">
      <c r="A36" s="716"/>
      <c r="B36" s="624">
        <v>1</v>
      </c>
      <c r="C36" s="362">
        <v>6.565E-2</v>
      </c>
      <c r="D36" s="362">
        <v>7.0540000000000005E-2</v>
      </c>
      <c r="E36" s="362">
        <v>0.34439999999999998</v>
      </c>
      <c r="F36" s="362">
        <v>0</v>
      </c>
      <c r="G36" s="362">
        <v>0.58506000000000002</v>
      </c>
      <c r="H36" s="364">
        <v>0</v>
      </c>
      <c r="I36" s="716"/>
      <c r="J36" s="627">
        <v>0.93435000000000001</v>
      </c>
      <c r="K36" s="362">
        <v>1.4599999999999999E-3</v>
      </c>
      <c r="L36" s="362">
        <v>1.137E-2</v>
      </c>
      <c r="M36" s="362">
        <v>0.23732</v>
      </c>
      <c r="N36" s="362">
        <v>0.14198</v>
      </c>
      <c r="O36" s="362">
        <v>0.24751999999999999</v>
      </c>
      <c r="P36" s="362">
        <v>3.2649999999999998E-2</v>
      </c>
      <c r="Q36" s="362">
        <v>0.29446</v>
      </c>
      <c r="R36" s="364">
        <v>3.3239999999999999E-2</v>
      </c>
      <c r="S36" s="1181"/>
    </row>
    <row r="37" spans="1:19" s="84" customFormat="1" ht="12.75" customHeight="1">
      <c r="A37" s="713" t="s">
        <v>109</v>
      </c>
      <c r="B37" s="400">
        <v>202483</v>
      </c>
      <c r="C37" s="402">
        <v>6631</v>
      </c>
      <c r="D37" s="402">
        <v>3163</v>
      </c>
      <c r="E37" s="402">
        <v>2845</v>
      </c>
      <c r="F37" s="403">
        <v>251</v>
      </c>
      <c r="G37" s="402">
        <v>372</v>
      </c>
      <c r="H37" s="406">
        <v>0</v>
      </c>
      <c r="I37" s="713" t="s">
        <v>109</v>
      </c>
      <c r="J37" s="407">
        <v>195852</v>
      </c>
      <c r="K37" s="401">
        <v>1008</v>
      </c>
      <c r="L37" s="402">
        <v>2911</v>
      </c>
      <c r="M37" s="402">
        <v>20295</v>
      </c>
      <c r="N37" s="402">
        <v>59844</v>
      </c>
      <c r="O37" s="403">
        <v>69677</v>
      </c>
      <c r="P37" s="402">
        <v>6341</v>
      </c>
      <c r="Q37" s="402">
        <v>27369</v>
      </c>
      <c r="R37" s="526">
        <v>8407</v>
      </c>
      <c r="S37" s="1180"/>
    </row>
    <row r="38" spans="1:19" s="2" customFormat="1" ht="12" customHeight="1" thickBot="1">
      <c r="A38" s="714"/>
      <c r="B38" s="413">
        <v>1</v>
      </c>
      <c r="C38" s="385">
        <v>3.2750000000000001E-2</v>
      </c>
      <c r="D38" s="385">
        <v>0.47699999999999998</v>
      </c>
      <c r="E38" s="385">
        <v>0.42904999999999999</v>
      </c>
      <c r="F38" s="385">
        <v>3.7850000000000002E-2</v>
      </c>
      <c r="G38" s="385">
        <v>5.6099999999999997E-2</v>
      </c>
      <c r="H38" s="387">
        <v>0</v>
      </c>
      <c r="I38" s="714"/>
      <c r="J38" s="416">
        <v>0.96725000000000005</v>
      </c>
      <c r="K38" s="619">
        <v>5.1500000000000001E-3</v>
      </c>
      <c r="L38" s="619">
        <v>1.486E-2</v>
      </c>
      <c r="M38" s="619">
        <v>0.10362</v>
      </c>
      <c r="N38" s="619">
        <v>0.30556</v>
      </c>
      <c r="O38" s="619">
        <v>0.35576000000000002</v>
      </c>
      <c r="P38" s="619">
        <v>3.2379999999999999E-2</v>
      </c>
      <c r="Q38" s="619">
        <v>0.13974</v>
      </c>
      <c r="R38" s="620">
        <v>4.2930000000000003E-2</v>
      </c>
      <c r="S38" s="1181"/>
    </row>
    <row r="39" spans="1:19" s="1159" customFormat="1"/>
    <row r="40" spans="1:19" s="1159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B40" s="500"/>
      <c r="C40" s="500"/>
      <c r="D40" s="1165"/>
      <c r="E40" s="1166"/>
      <c r="I40" s="1158" t="str">
        <f>"Anmerkungen. Datengrundlage: Volkshochschul-Statistik "&amp;Hilfswerte!$B$2&amp;"; Basis: "&amp;Tabelle1!$C$36&amp;" VHS."</f>
        <v>Anmerkungen. Datengrundlage: Volkshochschul-Statistik ; Basis: 852 VHS.</v>
      </c>
      <c r="J40" s="500"/>
      <c r="K40" s="500"/>
      <c r="L40" s="1165"/>
      <c r="M40" s="1166"/>
    </row>
    <row r="41" spans="1:19" s="1159" customFormat="1">
      <c r="A41" s="500"/>
      <c r="B41" s="500"/>
      <c r="C41" s="500"/>
      <c r="D41" s="500"/>
      <c r="E41" s="500"/>
      <c r="I41" s="500"/>
      <c r="J41" s="500"/>
      <c r="K41" s="500"/>
      <c r="L41" s="500"/>
      <c r="M41" s="500"/>
    </row>
    <row r="42" spans="1:19" s="1159" customFormat="1">
      <c r="A42" s="1158" t="s">
        <v>518</v>
      </c>
      <c r="I42" s="1158" t="s">
        <v>518</v>
      </c>
    </row>
    <row r="43" spans="1:19" s="1159" customFormat="1">
      <c r="A43" s="1158" t="s">
        <v>519</v>
      </c>
      <c r="E43" s="1167" t="s">
        <v>506</v>
      </c>
      <c r="I43" s="1158" t="s">
        <v>519</v>
      </c>
      <c r="M43" s="1167" t="s">
        <v>506</v>
      </c>
    </row>
    <row r="44" spans="1:19" s="1159" customFormat="1">
      <c r="A44" s="1160"/>
      <c r="I44" s="1160"/>
    </row>
    <row r="45" spans="1:19" s="1159" customFormat="1">
      <c r="A45" s="1161" t="s">
        <v>520</v>
      </c>
      <c r="I45" s="1161" t="s">
        <v>520</v>
      </c>
    </row>
  </sheetData>
  <mergeCells count="43">
    <mergeCell ref="A1:H1"/>
    <mergeCell ref="I1:R1"/>
    <mergeCell ref="A2:A4"/>
    <mergeCell ref="B2:B4"/>
    <mergeCell ref="C2:H2"/>
    <mergeCell ref="I2:I4"/>
    <mergeCell ref="J2:R2"/>
    <mergeCell ref="D3:H3"/>
    <mergeCell ref="K3:R3"/>
    <mergeCell ref="A5:A6"/>
    <mergeCell ref="I5:I6"/>
    <mergeCell ref="A7:A8"/>
    <mergeCell ref="I7:I8"/>
    <mergeCell ref="A9:A10"/>
    <mergeCell ref="I9:I10"/>
    <mergeCell ref="A11:A12"/>
    <mergeCell ref="I11:I12"/>
    <mergeCell ref="A13:A14"/>
    <mergeCell ref="I13:I14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25:A26"/>
    <mergeCell ref="I25:I26"/>
    <mergeCell ref="A27:A28"/>
    <mergeCell ref="I27:I28"/>
    <mergeCell ref="A35:A36"/>
    <mergeCell ref="I35:I36"/>
    <mergeCell ref="A37:A38"/>
    <mergeCell ref="I37:I38"/>
    <mergeCell ref="A29:A30"/>
    <mergeCell ref="I29:I30"/>
    <mergeCell ref="A31:A32"/>
    <mergeCell ref="I31:I32"/>
    <mergeCell ref="A33:A34"/>
    <mergeCell ref="I33:I34"/>
  </mergeCells>
  <conditionalFormatting sqref="A6 A8 A10 A12 A14 A16 A18 A20 A22 A24 A26 A28 A30 A32 A34 A36">
    <cfRule type="cellIs" dxfId="589" priority="289" stopIfTrue="1" operator="equal">
      <formula>1</formula>
    </cfRule>
    <cfRule type="cellIs" dxfId="588" priority="290" stopIfTrue="1" operator="lessThan">
      <formula>0.0005</formula>
    </cfRule>
  </conditionalFormatting>
  <conditionalFormatting sqref="A38 I38">
    <cfRule type="cellIs" dxfId="587" priority="292" stopIfTrue="1" operator="equal">
      <formula>1</formula>
    </cfRule>
    <cfRule type="cellIs" dxfId="586" priority="293" stopIfTrue="1" operator="lessThan">
      <formula>0.0005</formula>
    </cfRule>
  </conditionalFormatting>
  <conditionalFormatting sqref="A5:I5">
    <cfRule type="cellIs" dxfId="585" priority="288" stopIfTrue="1" operator="equal">
      <formula>0</formula>
    </cfRule>
  </conditionalFormatting>
  <conditionalFormatting sqref="A9:I9">
    <cfRule type="cellIs" dxfId="584" priority="271" stopIfTrue="1" operator="equal">
      <formula>0</formula>
    </cfRule>
  </conditionalFormatting>
  <conditionalFormatting sqref="A11:I11">
    <cfRule type="cellIs" dxfId="583" priority="263" stopIfTrue="1" operator="equal">
      <formula>0</formula>
    </cfRule>
  </conditionalFormatting>
  <conditionalFormatting sqref="A13:I13">
    <cfRule type="cellIs" dxfId="582" priority="255" stopIfTrue="1" operator="equal">
      <formula>0</formula>
    </cfRule>
  </conditionalFormatting>
  <conditionalFormatting sqref="A15:I15">
    <cfRule type="cellIs" dxfId="581" priority="247" stopIfTrue="1" operator="equal">
      <formula>0</formula>
    </cfRule>
  </conditionalFormatting>
  <conditionalFormatting sqref="A17:I17">
    <cfRule type="cellIs" dxfId="580" priority="239" stopIfTrue="1" operator="equal">
      <formula>0</formula>
    </cfRule>
  </conditionalFormatting>
  <conditionalFormatting sqref="A19:I19">
    <cfRule type="cellIs" dxfId="579" priority="231" stopIfTrue="1" operator="equal">
      <formula>0</formula>
    </cfRule>
  </conditionalFormatting>
  <conditionalFormatting sqref="A21:I21">
    <cfRule type="cellIs" dxfId="578" priority="223" stopIfTrue="1" operator="equal">
      <formula>0</formula>
    </cfRule>
  </conditionalFormatting>
  <conditionalFormatting sqref="A23:I23">
    <cfRule type="cellIs" dxfId="577" priority="215" stopIfTrue="1" operator="equal">
      <formula>0</formula>
    </cfRule>
  </conditionalFormatting>
  <conditionalFormatting sqref="A25:I25">
    <cfRule type="cellIs" dxfId="576" priority="207" stopIfTrue="1" operator="equal">
      <formula>0</formula>
    </cfRule>
  </conditionalFormatting>
  <conditionalFormatting sqref="A27:I27">
    <cfRule type="cellIs" dxfId="575" priority="199" stopIfTrue="1" operator="equal">
      <formula>0</formula>
    </cfRule>
  </conditionalFormatting>
  <conditionalFormatting sqref="A29:I29">
    <cfRule type="cellIs" dxfId="574" priority="191" stopIfTrue="1" operator="equal">
      <formula>0</formula>
    </cfRule>
  </conditionalFormatting>
  <conditionalFormatting sqref="A31:I31">
    <cfRule type="cellIs" dxfId="573" priority="183" stopIfTrue="1" operator="equal">
      <formula>0</formula>
    </cfRule>
  </conditionalFormatting>
  <conditionalFormatting sqref="A33:I33">
    <cfRule type="cellIs" dxfId="572" priority="175" stopIfTrue="1" operator="equal">
      <formula>0</formula>
    </cfRule>
  </conditionalFormatting>
  <conditionalFormatting sqref="A35:I35">
    <cfRule type="cellIs" dxfId="571" priority="167" stopIfTrue="1" operator="equal">
      <formula>0</formula>
    </cfRule>
  </conditionalFormatting>
  <conditionalFormatting sqref="A37:I37">
    <cfRule type="cellIs" dxfId="570" priority="159" stopIfTrue="1" operator="equal">
      <formula>0</formula>
    </cfRule>
  </conditionalFormatting>
  <conditionalFormatting sqref="B6:H8">
    <cfRule type="cellIs" dxfId="569" priority="272" stopIfTrue="1" operator="equal">
      <formula>0</formula>
    </cfRule>
  </conditionalFormatting>
  <conditionalFormatting sqref="B10:H10">
    <cfRule type="cellIs" dxfId="568" priority="264" stopIfTrue="1" operator="equal">
      <formula>0</formula>
    </cfRule>
  </conditionalFormatting>
  <conditionalFormatting sqref="B12:H12">
    <cfRule type="cellIs" dxfId="567" priority="256" stopIfTrue="1" operator="equal">
      <formula>0</formula>
    </cfRule>
  </conditionalFormatting>
  <conditionalFormatting sqref="B14:H14">
    <cfRule type="cellIs" dxfId="566" priority="248" stopIfTrue="1" operator="equal">
      <formula>0</formula>
    </cfRule>
  </conditionalFormatting>
  <conditionalFormatting sqref="B16:H16">
    <cfRule type="cellIs" dxfId="565" priority="240" stopIfTrue="1" operator="equal">
      <formula>0</formula>
    </cfRule>
  </conditionalFormatting>
  <conditionalFormatting sqref="B18:H18">
    <cfRule type="cellIs" dxfId="564" priority="232" stopIfTrue="1" operator="equal">
      <formula>0</formula>
    </cfRule>
  </conditionalFormatting>
  <conditionalFormatting sqref="B20:H20">
    <cfRule type="cellIs" dxfId="563" priority="224" stopIfTrue="1" operator="equal">
      <formula>0</formula>
    </cfRule>
  </conditionalFormatting>
  <conditionalFormatting sqref="B22:H22">
    <cfRule type="cellIs" dxfId="562" priority="216" stopIfTrue="1" operator="equal">
      <formula>0</formula>
    </cfRule>
  </conditionalFormatting>
  <conditionalFormatting sqref="B24:H24">
    <cfRule type="cellIs" dxfId="561" priority="208" stopIfTrue="1" operator="equal">
      <formula>0</formula>
    </cfRule>
  </conditionalFormatting>
  <conditionalFormatting sqref="B26:H26">
    <cfRule type="cellIs" dxfId="560" priority="200" stopIfTrue="1" operator="equal">
      <formula>0</formula>
    </cfRule>
  </conditionalFormatting>
  <conditionalFormatting sqref="B28:H28">
    <cfRule type="cellIs" dxfId="559" priority="192" stopIfTrue="1" operator="equal">
      <formula>0</formula>
    </cfRule>
  </conditionalFormatting>
  <conditionalFormatting sqref="B30:H30">
    <cfRule type="cellIs" dxfId="558" priority="184" stopIfTrue="1" operator="equal">
      <formula>0</formula>
    </cfRule>
  </conditionalFormatting>
  <conditionalFormatting sqref="B32:H32">
    <cfRule type="cellIs" dxfId="557" priority="176" stopIfTrue="1" operator="equal">
      <formula>0</formula>
    </cfRule>
  </conditionalFormatting>
  <conditionalFormatting sqref="B34:H34">
    <cfRule type="cellIs" dxfId="556" priority="168" stopIfTrue="1" operator="equal">
      <formula>0</formula>
    </cfRule>
  </conditionalFormatting>
  <conditionalFormatting sqref="B36:H36">
    <cfRule type="cellIs" dxfId="555" priority="160" stopIfTrue="1" operator="equal">
      <formula>0</formula>
    </cfRule>
  </conditionalFormatting>
  <conditionalFormatting sqref="B38:H38">
    <cfRule type="cellIs" dxfId="554" priority="152" stopIfTrue="1" operator="equal">
      <formula>0</formula>
    </cfRule>
  </conditionalFormatting>
  <conditionalFormatting sqref="I6 I8 I10 I12 I14 I16 I18 I20 I22 I24 I26 I28 I30 I32 I34 I36">
    <cfRule type="cellIs" dxfId="553" priority="286" stopIfTrue="1" operator="equal">
      <formula>1</formula>
    </cfRule>
    <cfRule type="cellIs" dxfId="552" priority="287" stopIfTrue="1" operator="lessThan">
      <formula>0.0005</formula>
    </cfRule>
  </conditionalFormatting>
  <conditionalFormatting sqref="J5:J38">
    <cfRule type="cellIs" dxfId="551" priority="1" stopIfTrue="1" operator="equal">
      <formula>0</formula>
    </cfRule>
  </conditionalFormatting>
  <conditionalFormatting sqref="K6:R6">
    <cfRule type="cellIs" dxfId="550" priority="145" stopIfTrue="1" operator="equal">
      <formula>0</formula>
    </cfRule>
  </conditionalFormatting>
  <conditionalFormatting sqref="K8:R8">
    <cfRule type="cellIs" dxfId="549" priority="139" stopIfTrue="1" operator="equal">
      <formula>0</formula>
    </cfRule>
  </conditionalFormatting>
  <conditionalFormatting sqref="K10:R10">
    <cfRule type="cellIs" dxfId="548" priority="132" stopIfTrue="1" operator="equal">
      <formula>0</formula>
    </cfRule>
  </conditionalFormatting>
  <conditionalFormatting sqref="K12:R12">
    <cfRule type="cellIs" dxfId="547" priority="125" stopIfTrue="1" operator="equal">
      <formula>0</formula>
    </cfRule>
  </conditionalFormatting>
  <conditionalFormatting sqref="K14:R14">
    <cfRule type="cellIs" dxfId="546" priority="118" stopIfTrue="1" operator="equal">
      <formula>0</formula>
    </cfRule>
  </conditionalFormatting>
  <conditionalFormatting sqref="K16:R16">
    <cfRule type="cellIs" dxfId="545" priority="111" stopIfTrue="1" operator="equal">
      <formula>0</formula>
    </cfRule>
  </conditionalFormatting>
  <conditionalFormatting sqref="K18:R18">
    <cfRule type="cellIs" dxfId="544" priority="104" stopIfTrue="1" operator="equal">
      <formula>0</formula>
    </cfRule>
  </conditionalFormatting>
  <conditionalFormatting sqref="K20:R20">
    <cfRule type="cellIs" dxfId="543" priority="97" stopIfTrue="1" operator="equal">
      <formula>0</formula>
    </cfRule>
  </conditionalFormatting>
  <conditionalFormatting sqref="K22:R22">
    <cfRule type="cellIs" dxfId="542" priority="90" stopIfTrue="1" operator="equal">
      <formula>0</formula>
    </cfRule>
  </conditionalFormatting>
  <conditionalFormatting sqref="K24:R24">
    <cfRule type="cellIs" dxfId="541" priority="83" stopIfTrue="1" operator="equal">
      <formula>0</formula>
    </cfRule>
  </conditionalFormatting>
  <conditionalFormatting sqref="K26:R26">
    <cfRule type="cellIs" dxfId="540" priority="76" stopIfTrue="1" operator="equal">
      <formula>0</formula>
    </cfRule>
  </conditionalFormatting>
  <conditionalFormatting sqref="K28:R28">
    <cfRule type="cellIs" dxfId="539" priority="69" stopIfTrue="1" operator="equal">
      <formula>0</formula>
    </cfRule>
  </conditionalFormatting>
  <conditionalFormatting sqref="K30:R30">
    <cfRule type="cellIs" dxfId="538" priority="62" stopIfTrue="1" operator="equal">
      <formula>0</formula>
    </cfRule>
  </conditionalFormatting>
  <conditionalFormatting sqref="K32:R32">
    <cfRule type="cellIs" dxfId="537" priority="55" stopIfTrue="1" operator="equal">
      <formula>0</formula>
    </cfRule>
  </conditionalFormatting>
  <conditionalFormatting sqref="K34:R34">
    <cfRule type="cellIs" dxfId="536" priority="48" stopIfTrue="1" operator="equal">
      <formula>0</formula>
    </cfRule>
  </conditionalFormatting>
  <conditionalFormatting sqref="K36:R36">
    <cfRule type="cellIs" dxfId="535" priority="41" stopIfTrue="1" operator="equal">
      <formula>0</formula>
    </cfRule>
  </conditionalFormatting>
  <conditionalFormatting sqref="K38:R38">
    <cfRule type="cellIs" dxfId="534" priority="34" stopIfTrue="1" operator="equal">
      <formula>0</formula>
    </cfRule>
  </conditionalFormatting>
  <conditionalFormatting sqref="K5:IV5 K7:IV7">
    <cfRule type="cellIs" dxfId="533" priority="151" stopIfTrue="1" operator="equal">
      <formula>0</formula>
    </cfRule>
  </conditionalFormatting>
  <conditionalFormatting sqref="K9:IV9">
    <cfRule type="cellIs" dxfId="532" priority="138" stopIfTrue="1" operator="equal">
      <formula>0</formula>
    </cfRule>
  </conditionalFormatting>
  <conditionalFormatting sqref="K11:IV11">
    <cfRule type="cellIs" dxfId="531" priority="131" stopIfTrue="1" operator="equal">
      <formula>0</formula>
    </cfRule>
  </conditionalFormatting>
  <conditionalFormatting sqref="K13:IV13">
    <cfRule type="cellIs" dxfId="530" priority="124" stopIfTrue="1" operator="equal">
      <formula>0</formula>
    </cfRule>
  </conditionalFormatting>
  <conditionalFormatting sqref="K15:IV15">
    <cfRule type="cellIs" dxfId="529" priority="117" stopIfTrue="1" operator="equal">
      <formula>0</formula>
    </cfRule>
  </conditionalFormatting>
  <conditionalFormatting sqref="K17:IV17">
    <cfRule type="cellIs" dxfId="528" priority="110" stopIfTrue="1" operator="equal">
      <formula>0</formula>
    </cfRule>
  </conditionalFormatting>
  <conditionalFormatting sqref="K19:IV19">
    <cfRule type="cellIs" dxfId="527" priority="103" stopIfTrue="1" operator="equal">
      <formula>0</formula>
    </cfRule>
  </conditionalFormatting>
  <conditionalFormatting sqref="K21:IV21">
    <cfRule type="cellIs" dxfId="526" priority="96" stopIfTrue="1" operator="equal">
      <formula>0</formula>
    </cfRule>
  </conditionalFormatting>
  <conditionalFormatting sqref="K23:IV23">
    <cfRule type="cellIs" dxfId="525" priority="89" stopIfTrue="1" operator="equal">
      <formula>0</formula>
    </cfRule>
  </conditionalFormatting>
  <conditionalFormatting sqref="K25:IV25">
    <cfRule type="cellIs" dxfId="524" priority="82" stopIfTrue="1" operator="equal">
      <formula>0</formula>
    </cfRule>
  </conditionalFormatting>
  <conditionalFormatting sqref="K27:IV27">
    <cfRule type="cellIs" dxfId="523" priority="75" stopIfTrue="1" operator="equal">
      <formula>0</formula>
    </cfRule>
  </conditionalFormatting>
  <conditionalFormatting sqref="K29:IV29">
    <cfRule type="cellIs" dxfId="522" priority="68" stopIfTrue="1" operator="equal">
      <formula>0</formula>
    </cfRule>
  </conditionalFormatting>
  <conditionalFormatting sqref="K31:IV31">
    <cfRule type="cellIs" dxfId="521" priority="61" stopIfTrue="1" operator="equal">
      <formula>0</formula>
    </cfRule>
  </conditionalFormatting>
  <conditionalFormatting sqref="K33:IV33">
    <cfRule type="cellIs" dxfId="520" priority="54" stopIfTrue="1" operator="equal">
      <formula>0</formula>
    </cfRule>
  </conditionalFormatting>
  <conditionalFormatting sqref="K35:IV35">
    <cfRule type="cellIs" dxfId="519" priority="47" stopIfTrue="1" operator="equal">
      <formula>0</formula>
    </cfRule>
  </conditionalFormatting>
  <conditionalFormatting sqref="K37:IV37">
    <cfRule type="cellIs" dxfId="518" priority="40" stopIfTrue="1" operator="equal">
      <formula>0</formula>
    </cfRule>
  </conditionalFormatting>
  <conditionalFormatting sqref="S6:IV6 S8:IV8 S10:IV10 S12:IV12 S14:IV14 S16:IV16 S18:IV18 S20:IV20 S22:IV22 S24:IV24 S26:IV26 S28:IV28 S30:IV30 S32:IV32 S34:IV34 S36:IV36 S38:IV38">
    <cfRule type="cellIs" dxfId="517" priority="731" stopIfTrue="1" operator="equal">
      <formula>1</formula>
    </cfRule>
    <cfRule type="cellIs" dxfId="516" priority="732" stopIfTrue="1" operator="lessThan">
      <formula>0.0005</formula>
    </cfRule>
  </conditionalFormatting>
  <hyperlinks>
    <hyperlink ref="E43" r:id="rId1" xr:uid="{2F0D9FC3-C325-4D1C-9FC6-16F381BADAF2}"/>
    <hyperlink ref="A45" r:id="rId2" display="Publikation und Tabellen stehen unter der Lizenz CC BY-SA DEED 4.0." xr:uid="{70ECE73C-D383-4608-84CB-1A1463D0B2C1}"/>
    <hyperlink ref="M43" r:id="rId3" xr:uid="{C8BD8A30-5F73-4C98-982B-89933F1ADE9F}"/>
    <hyperlink ref="I45" r:id="rId4" display="Publikation und Tabellen stehen unter der Lizenz CC BY-SA DEED 4.0." xr:uid="{B069559E-CED3-4E5B-8318-FF644A7746B7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2" manualBreakCount="2">
    <brk id="8" max="44" man="1"/>
    <brk id="19" max="39" man="1"/>
  </colBreaks>
  <legacyDrawingHF r:id="rId6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D144-E65F-40C6-AA38-9FC24117CDEC}">
  <dimension ref="A1:AB46"/>
  <sheetViews>
    <sheetView view="pageBreakPreview" zoomScaleNormal="100" zoomScaleSheetLayoutView="100" workbookViewId="0">
      <selection activeCell="A40" sqref="A40:E45"/>
    </sheetView>
  </sheetViews>
  <sheetFormatPr baseColWidth="10" defaultRowHeight="12.75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9.140625" customWidth="1"/>
    <col min="23" max="23" width="8.42578125" customWidth="1"/>
    <col min="24" max="24" width="7.7109375" style="4" customWidth="1"/>
    <col min="25" max="25" width="8.42578125" style="4" customWidth="1"/>
    <col min="26" max="26" width="8.5703125" style="4" customWidth="1"/>
  </cols>
  <sheetData>
    <row r="1" spans="1:28" s="3" customFormat="1" ht="39.950000000000003" customHeight="1" thickBot="1">
      <c r="A1" s="717" t="str">
        <f>"Tabelle 17: Einzelveranstaltungen, Unterrichtsstunden und Teilnehmende nach Ländern und Programmbereichen " &amp;Hilfswerte!B1</f>
        <v>Tabelle 17: Einzelveranstaltungen, Unterrichtsstunden und Teilnehmende nach Ländern und Programmbereichen 2020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28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2020</v>
      </c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7"/>
      <c r="AB1" s="77"/>
    </row>
    <row r="2" spans="1:28" s="3" customFormat="1" ht="25.5" customHeight="1">
      <c r="A2" s="928" t="s">
        <v>14</v>
      </c>
      <c r="B2" s="958" t="s">
        <v>324</v>
      </c>
      <c r="C2" s="959"/>
      <c r="D2" s="959"/>
      <c r="E2" s="921" t="s">
        <v>59</v>
      </c>
      <c r="F2" s="921"/>
      <c r="G2" s="921"/>
      <c r="H2" s="921"/>
      <c r="I2" s="921"/>
      <c r="J2" s="921"/>
      <c r="K2" s="921"/>
      <c r="L2" s="921"/>
      <c r="M2" s="922"/>
      <c r="N2" s="928" t="s">
        <v>14</v>
      </c>
      <c r="O2" s="920" t="s">
        <v>59</v>
      </c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922"/>
    </row>
    <row r="3" spans="1:28" s="3" customFormat="1" ht="39.75" customHeight="1">
      <c r="A3" s="929"/>
      <c r="B3" s="1010"/>
      <c r="C3" s="1011"/>
      <c r="D3" s="1011"/>
      <c r="E3" s="1006" t="s">
        <v>113</v>
      </c>
      <c r="F3" s="1007"/>
      <c r="G3" s="1008"/>
      <c r="H3" s="1006" t="s">
        <v>304</v>
      </c>
      <c r="I3" s="1007"/>
      <c r="J3" s="1008"/>
      <c r="K3" s="1006" t="s">
        <v>21</v>
      </c>
      <c r="L3" s="1007"/>
      <c r="M3" s="1009"/>
      <c r="N3" s="929"/>
      <c r="O3" s="1006" t="s">
        <v>22</v>
      </c>
      <c r="P3" s="1007"/>
      <c r="Q3" s="1008"/>
      <c r="R3" s="1006" t="s">
        <v>422</v>
      </c>
      <c r="S3" s="1007"/>
      <c r="T3" s="1008"/>
      <c r="U3" s="1006" t="s">
        <v>42</v>
      </c>
      <c r="V3" s="1007"/>
      <c r="W3" s="1008"/>
      <c r="X3" s="1006" t="s">
        <v>43</v>
      </c>
      <c r="Y3" s="1007"/>
      <c r="Z3" s="1009"/>
    </row>
    <row r="4" spans="1:28" ht="35.25" customHeight="1">
      <c r="A4" s="930"/>
      <c r="B4" s="17" t="s">
        <v>404</v>
      </c>
      <c r="C4" s="17" t="s">
        <v>326</v>
      </c>
      <c r="D4" s="17" t="s">
        <v>403</v>
      </c>
      <c r="E4" s="17" t="s">
        <v>404</v>
      </c>
      <c r="F4" s="17" t="s">
        <v>326</v>
      </c>
      <c r="G4" s="17" t="s">
        <v>403</v>
      </c>
      <c r="H4" s="17" t="s">
        <v>404</v>
      </c>
      <c r="I4" s="17" t="s">
        <v>326</v>
      </c>
      <c r="J4" s="17" t="s">
        <v>403</v>
      </c>
      <c r="K4" s="17" t="s">
        <v>404</v>
      </c>
      <c r="L4" s="17" t="s">
        <v>326</v>
      </c>
      <c r="M4" s="19" t="s">
        <v>403</v>
      </c>
      <c r="N4" s="930"/>
      <c r="O4" s="17" t="s">
        <v>404</v>
      </c>
      <c r="P4" s="17" t="s">
        <v>326</v>
      </c>
      <c r="Q4" s="17" t="s">
        <v>403</v>
      </c>
      <c r="R4" s="17" t="s">
        <v>404</v>
      </c>
      <c r="S4" s="17" t="s">
        <v>326</v>
      </c>
      <c r="T4" s="17" t="s">
        <v>403</v>
      </c>
      <c r="U4" s="17" t="s">
        <v>404</v>
      </c>
      <c r="V4" s="17" t="s">
        <v>326</v>
      </c>
      <c r="W4" s="17" t="s">
        <v>403</v>
      </c>
      <c r="X4" s="17" t="s">
        <v>404</v>
      </c>
      <c r="Y4" s="17" t="s">
        <v>326</v>
      </c>
      <c r="Z4" s="19" t="s">
        <v>403</v>
      </c>
    </row>
    <row r="5" spans="1:28" s="75" customFormat="1" ht="12.75" customHeight="1">
      <c r="A5" s="709" t="s">
        <v>79</v>
      </c>
      <c r="B5" s="347">
        <v>11702</v>
      </c>
      <c r="C5" s="348">
        <v>25323</v>
      </c>
      <c r="D5" s="349">
        <v>276532</v>
      </c>
      <c r="E5" s="348">
        <v>3703</v>
      </c>
      <c r="F5" s="348">
        <v>8323</v>
      </c>
      <c r="G5" s="349">
        <v>108918</v>
      </c>
      <c r="H5" s="348">
        <v>2401</v>
      </c>
      <c r="I5" s="348">
        <v>5507</v>
      </c>
      <c r="J5" s="349">
        <v>67704</v>
      </c>
      <c r="K5" s="348">
        <v>3639</v>
      </c>
      <c r="L5" s="348">
        <v>7432</v>
      </c>
      <c r="M5" s="358">
        <v>76697</v>
      </c>
      <c r="N5" s="709" t="s">
        <v>79</v>
      </c>
      <c r="O5" s="347">
        <v>1080</v>
      </c>
      <c r="P5" s="348">
        <v>2254</v>
      </c>
      <c r="Q5" s="349">
        <v>12080</v>
      </c>
      <c r="R5" s="348">
        <v>741</v>
      </c>
      <c r="S5" s="348">
        <v>1508</v>
      </c>
      <c r="T5" s="349">
        <v>9505</v>
      </c>
      <c r="U5" s="348">
        <v>79</v>
      </c>
      <c r="V5" s="348">
        <v>171</v>
      </c>
      <c r="W5" s="349">
        <v>898</v>
      </c>
      <c r="X5" s="348">
        <v>59</v>
      </c>
      <c r="Y5" s="348">
        <v>128</v>
      </c>
      <c r="Z5" s="358">
        <v>730</v>
      </c>
    </row>
    <row r="6" spans="1:28" s="75" customFormat="1" ht="12.75" customHeight="1">
      <c r="A6" s="710"/>
      <c r="B6" s="351">
        <v>1</v>
      </c>
      <c r="C6" s="352">
        <v>1</v>
      </c>
      <c r="D6" s="353">
        <v>1</v>
      </c>
      <c r="E6" s="94">
        <v>0.31644</v>
      </c>
      <c r="F6" s="94">
        <v>0.32867000000000002</v>
      </c>
      <c r="G6" s="354">
        <v>0.39387</v>
      </c>
      <c r="H6" s="94">
        <v>0.20518</v>
      </c>
      <c r="I6" s="94">
        <v>0.21747</v>
      </c>
      <c r="J6" s="354">
        <v>0.24482999999999999</v>
      </c>
      <c r="K6" s="94">
        <v>0.31097000000000002</v>
      </c>
      <c r="L6" s="94">
        <v>0.29348999999999997</v>
      </c>
      <c r="M6" s="355">
        <v>0.27734999999999999</v>
      </c>
      <c r="N6" s="710"/>
      <c r="O6" s="90">
        <v>9.2289999999999997E-2</v>
      </c>
      <c r="P6" s="94">
        <v>8.9010000000000006E-2</v>
      </c>
      <c r="Q6" s="354">
        <v>4.3679999999999997E-2</v>
      </c>
      <c r="R6" s="94">
        <v>6.3320000000000001E-2</v>
      </c>
      <c r="S6" s="94">
        <v>5.9549999999999999E-2</v>
      </c>
      <c r="T6" s="354">
        <v>3.4369999999999998E-2</v>
      </c>
      <c r="U6" s="94">
        <v>6.7499999999999999E-3</v>
      </c>
      <c r="V6" s="94">
        <v>6.7499999999999999E-3</v>
      </c>
      <c r="W6" s="354">
        <v>3.2499999999999999E-3</v>
      </c>
      <c r="X6" s="94">
        <v>5.0400000000000002E-3</v>
      </c>
      <c r="Y6" s="94">
        <v>5.0499999999999998E-3</v>
      </c>
      <c r="Z6" s="355">
        <v>2.64E-3</v>
      </c>
    </row>
    <row r="7" spans="1:28" s="75" customFormat="1" ht="12.75" customHeight="1">
      <c r="A7" s="710" t="s">
        <v>80</v>
      </c>
      <c r="B7" s="356">
        <v>23281</v>
      </c>
      <c r="C7" s="137">
        <v>46330</v>
      </c>
      <c r="D7" s="357">
        <v>338499</v>
      </c>
      <c r="E7" s="137">
        <v>8268</v>
      </c>
      <c r="F7" s="137">
        <v>16486</v>
      </c>
      <c r="G7" s="357">
        <v>171124</v>
      </c>
      <c r="H7" s="137">
        <v>4304</v>
      </c>
      <c r="I7" s="137">
        <v>8490</v>
      </c>
      <c r="J7" s="357">
        <v>52721</v>
      </c>
      <c r="K7" s="137">
        <v>7733</v>
      </c>
      <c r="L7" s="137">
        <v>15404</v>
      </c>
      <c r="M7" s="358">
        <v>92470</v>
      </c>
      <c r="N7" s="710" t="s">
        <v>80</v>
      </c>
      <c r="O7" s="356">
        <v>1726</v>
      </c>
      <c r="P7" s="137">
        <v>3450</v>
      </c>
      <c r="Q7" s="357">
        <v>12786</v>
      </c>
      <c r="R7" s="137">
        <v>942</v>
      </c>
      <c r="S7" s="137">
        <v>1884</v>
      </c>
      <c r="T7" s="357">
        <v>7537</v>
      </c>
      <c r="U7" s="137">
        <v>45</v>
      </c>
      <c r="V7" s="137">
        <v>90</v>
      </c>
      <c r="W7" s="357">
        <v>597</v>
      </c>
      <c r="X7" s="137">
        <v>263</v>
      </c>
      <c r="Y7" s="137">
        <v>526</v>
      </c>
      <c r="Z7" s="358">
        <v>1264</v>
      </c>
    </row>
    <row r="8" spans="1:28" s="75" customFormat="1" ht="12.75" customHeight="1">
      <c r="A8" s="710"/>
      <c r="B8" s="351">
        <v>1</v>
      </c>
      <c r="C8" s="352">
        <v>1</v>
      </c>
      <c r="D8" s="353">
        <v>1</v>
      </c>
      <c r="E8" s="94">
        <v>0.35514000000000001</v>
      </c>
      <c r="F8" s="94">
        <v>0.35583999999999999</v>
      </c>
      <c r="G8" s="354">
        <v>0.50553999999999999</v>
      </c>
      <c r="H8" s="94">
        <v>0.18487000000000001</v>
      </c>
      <c r="I8" s="94">
        <v>0.18325</v>
      </c>
      <c r="J8" s="354">
        <v>0.15575</v>
      </c>
      <c r="K8" s="94">
        <v>0.33216000000000001</v>
      </c>
      <c r="L8" s="94">
        <v>0.33248</v>
      </c>
      <c r="M8" s="355">
        <v>0.27317999999999998</v>
      </c>
      <c r="N8" s="710"/>
      <c r="O8" s="90">
        <v>7.4139999999999998E-2</v>
      </c>
      <c r="P8" s="94">
        <v>7.4469999999999995E-2</v>
      </c>
      <c r="Q8" s="354">
        <v>3.7769999999999998E-2</v>
      </c>
      <c r="R8" s="94">
        <v>4.0460000000000003E-2</v>
      </c>
      <c r="S8" s="94">
        <v>4.0660000000000002E-2</v>
      </c>
      <c r="T8" s="354">
        <v>2.2270000000000002E-2</v>
      </c>
      <c r="U8" s="94">
        <v>1.9300000000000001E-3</v>
      </c>
      <c r="V8" s="94">
        <v>1.9400000000000001E-3</v>
      </c>
      <c r="W8" s="354">
        <v>1.7600000000000001E-3</v>
      </c>
      <c r="X8" s="94">
        <v>1.1299999999999999E-2</v>
      </c>
      <c r="Y8" s="94">
        <v>1.1350000000000001E-2</v>
      </c>
      <c r="Z8" s="355">
        <v>3.7299999999999998E-3</v>
      </c>
    </row>
    <row r="9" spans="1:28" s="75" customFormat="1" ht="12.75" customHeight="1">
      <c r="A9" s="710" t="s">
        <v>81</v>
      </c>
      <c r="B9" s="356">
        <v>490</v>
      </c>
      <c r="C9" s="137">
        <v>1088</v>
      </c>
      <c r="D9" s="409">
        <v>4714</v>
      </c>
      <c r="E9" s="137">
        <v>243</v>
      </c>
      <c r="F9" s="137">
        <v>567</v>
      </c>
      <c r="G9" s="357">
        <v>2647</v>
      </c>
      <c r="H9" s="137">
        <v>29</v>
      </c>
      <c r="I9" s="137">
        <v>50</v>
      </c>
      <c r="J9" s="357">
        <v>429</v>
      </c>
      <c r="K9" s="137">
        <v>99</v>
      </c>
      <c r="L9" s="137">
        <v>227</v>
      </c>
      <c r="M9" s="358">
        <v>847</v>
      </c>
      <c r="N9" s="710" t="s">
        <v>81</v>
      </c>
      <c r="O9" s="356">
        <v>97</v>
      </c>
      <c r="P9" s="137">
        <v>198</v>
      </c>
      <c r="Q9" s="409">
        <v>605</v>
      </c>
      <c r="R9" s="137">
        <v>14</v>
      </c>
      <c r="S9" s="137">
        <v>31</v>
      </c>
      <c r="T9" s="357">
        <v>118</v>
      </c>
      <c r="U9" s="137">
        <v>0</v>
      </c>
      <c r="V9" s="137">
        <v>0</v>
      </c>
      <c r="W9" s="357">
        <v>0</v>
      </c>
      <c r="X9" s="137">
        <v>8</v>
      </c>
      <c r="Y9" s="137">
        <v>15</v>
      </c>
      <c r="Z9" s="358">
        <v>68</v>
      </c>
    </row>
    <row r="10" spans="1:28" s="75" customFormat="1" ht="12.75" customHeight="1">
      <c r="A10" s="710"/>
      <c r="B10" s="351">
        <v>1</v>
      </c>
      <c r="C10" s="352">
        <v>1</v>
      </c>
      <c r="D10" s="353">
        <v>1</v>
      </c>
      <c r="E10" s="94">
        <v>0.49592000000000003</v>
      </c>
      <c r="F10" s="94">
        <v>0.52114000000000005</v>
      </c>
      <c r="G10" s="354">
        <v>0.56152000000000002</v>
      </c>
      <c r="H10" s="94">
        <v>5.9180000000000003E-2</v>
      </c>
      <c r="I10" s="94">
        <v>4.5960000000000001E-2</v>
      </c>
      <c r="J10" s="354">
        <v>9.1009999999999994E-2</v>
      </c>
      <c r="K10" s="94">
        <v>0.20204</v>
      </c>
      <c r="L10" s="94">
        <v>0.20863999999999999</v>
      </c>
      <c r="M10" s="355">
        <v>0.17968000000000001</v>
      </c>
      <c r="N10" s="710"/>
      <c r="O10" s="90">
        <v>0.19796</v>
      </c>
      <c r="P10" s="94">
        <v>0.18199000000000001</v>
      </c>
      <c r="Q10" s="354">
        <v>0.12834000000000001</v>
      </c>
      <c r="R10" s="94">
        <v>2.8570000000000002E-2</v>
      </c>
      <c r="S10" s="94">
        <v>2.8490000000000001E-2</v>
      </c>
      <c r="T10" s="354">
        <v>2.503E-2</v>
      </c>
      <c r="U10" s="94" t="s">
        <v>501</v>
      </c>
      <c r="V10" s="94" t="s">
        <v>501</v>
      </c>
      <c r="W10" s="354" t="s">
        <v>501</v>
      </c>
      <c r="X10" s="94">
        <v>1.6330000000000001E-2</v>
      </c>
      <c r="Y10" s="94">
        <v>1.379E-2</v>
      </c>
      <c r="Z10" s="355">
        <v>1.443E-2</v>
      </c>
    </row>
    <row r="11" spans="1:28" s="75" customFormat="1" ht="12.75" customHeight="1">
      <c r="A11" s="710" t="s">
        <v>82</v>
      </c>
      <c r="B11" s="356">
        <v>991</v>
      </c>
      <c r="C11" s="137">
        <v>2199</v>
      </c>
      <c r="D11" s="357">
        <v>7335</v>
      </c>
      <c r="E11" s="137">
        <v>365</v>
      </c>
      <c r="F11" s="137">
        <v>875</v>
      </c>
      <c r="G11" s="357">
        <v>3066</v>
      </c>
      <c r="H11" s="137">
        <v>145</v>
      </c>
      <c r="I11" s="137">
        <v>344</v>
      </c>
      <c r="J11" s="357">
        <v>1110</v>
      </c>
      <c r="K11" s="137">
        <v>131</v>
      </c>
      <c r="L11" s="137">
        <v>301</v>
      </c>
      <c r="M11" s="358">
        <v>991</v>
      </c>
      <c r="N11" s="710" t="s">
        <v>82</v>
      </c>
      <c r="O11" s="356">
        <v>108</v>
      </c>
      <c r="P11" s="137">
        <v>137</v>
      </c>
      <c r="Q11" s="357">
        <v>678</v>
      </c>
      <c r="R11" s="137">
        <v>55</v>
      </c>
      <c r="S11" s="137">
        <v>139</v>
      </c>
      <c r="T11" s="357">
        <v>512</v>
      </c>
      <c r="U11" s="137">
        <v>0</v>
      </c>
      <c r="V11" s="137">
        <v>0</v>
      </c>
      <c r="W11" s="357">
        <v>0</v>
      </c>
      <c r="X11" s="137">
        <v>187</v>
      </c>
      <c r="Y11" s="137">
        <v>403</v>
      </c>
      <c r="Z11" s="358">
        <v>978</v>
      </c>
    </row>
    <row r="12" spans="1:28" s="75" customFormat="1" ht="12.75" customHeight="1">
      <c r="A12" s="710"/>
      <c r="B12" s="351">
        <v>1</v>
      </c>
      <c r="C12" s="352">
        <v>1</v>
      </c>
      <c r="D12" s="353">
        <v>1</v>
      </c>
      <c r="E12" s="94">
        <v>0.36831000000000003</v>
      </c>
      <c r="F12" s="94">
        <v>0.39790999999999999</v>
      </c>
      <c r="G12" s="354">
        <v>0.41799999999999998</v>
      </c>
      <c r="H12" s="94">
        <v>0.14632000000000001</v>
      </c>
      <c r="I12" s="94">
        <v>0.15643000000000001</v>
      </c>
      <c r="J12" s="354">
        <v>0.15132999999999999</v>
      </c>
      <c r="K12" s="94">
        <v>0.13219</v>
      </c>
      <c r="L12" s="94">
        <v>0.13688</v>
      </c>
      <c r="M12" s="355">
        <v>0.13511000000000001</v>
      </c>
      <c r="N12" s="710"/>
      <c r="O12" s="90">
        <v>0.10897999999999999</v>
      </c>
      <c r="P12" s="94">
        <v>6.2300000000000001E-2</v>
      </c>
      <c r="Q12" s="354">
        <v>9.2429999999999998E-2</v>
      </c>
      <c r="R12" s="94">
        <v>5.5500000000000001E-2</v>
      </c>
      <c r="S12" s="94">
        <v>6.3210000000000002E-2</v>
      </c>
      <c r="T12" s="354">
        <v>6.9800000000000001E-2</v>
      </c>
      <c r="U12" s="94" t="s">
        <v>501</v>
      </c>
      <c r="V12" s="94" t="s">
        <v>501</v>
      </c>
      <c r="W12" s="354" t="s">
        <v>501</v>
      </c>
      <c r="X12" s="94">
        <v>0.18870000000000001</v>
      </c>
      <c r="Y12" s="94">
        <v>0.18326999999999999</v>
      </c>
      <c r="Z12" s="355">
        <v>0.13333</v>
      </c>
    </row>
    <row r="13" spans="1:28" s="75" customFormat="1" ht="12.75" customHeight="1">
      <c r="A13" s="710" t="s">
        <v>83</v>
      </c>
      <c r="B13" s="356">
        <v>458</v>
      </c>
      <c r="C13" s="137">
        <v>1714</v>
      </c>
      <c r="D13" s="357">
        <v>7116</v>
      </c>
      <c r="E13" s="137">
        <v>218</v>
      </c>
      <c r="F13" s="137">
        <v>698</v>
      </c>
      <c r="G13" s="357">
        <v>4202</v>
      </c>
      <c r="H13" s="137">
        <v>63</v>
      </c>
      <c r="I13" s="137">
        <v>317</v>
      </c>
      <c r="J13" s="357">
        <v>934</v>
      </c>
      <c r="K13" s="137">
        <v>103</v>
      </c>
      <c r="L13" s="137">
        <v>379</v>
      </c>
      <c r="M13" s="358">
        <v>1065</v>
      </c>
      <c r="N13" s="710" t="s">
        <v>83</v>
      </c>
      <c r="O13" s="356">
        <v>45</v>
      </c>
      <c r="P13" s="137">
        <v>204</v>
      </c>
      <c r="Q13" s="357">
        <v>550</v>
      </c>
      <c r="R13" s="137">
        <v>22</v>
      </c>
      <c r="S13" s="137">
        <v>88</v>
      </c>
      <c r="T13" s="357">
        <v>264</v>
      </c>
      <c r="U13" s="137">
        <v>7</v>
      </c>
      <c r="V13" s="137">
        <v>28</v>
      </c>
      <c r="W13" s="357">
        <v>101</v>
      </c>
      <c r="X13" s="137">
        <v>0</v>
      </c>
      <c r="Y13" s="137">
        <v>0</v>
      </c>
      <c r="Z13" s="358">
        <v>0</v>
      </c>
    </row>
    <row r="14" spans="1:28" s="75" customFormat="1" ht="12.75" customHeight="1">
      <c r="A14" s="710"/>
      <c r="B14" s="351">
        <v>1</v>
      </c>
      <c r="C14" s="352">
        <v>1</v>
      </c>
      <c r="D14" s="353">
        <v>1</v>
      </c>
      <c r="E14" s="94">
        <v>0.47598000000000001</v>
      </c>
      <c r="F14" s="94">
        <v>0.40722999999999998</v>
      </c>
      <c r="G14" s="354">
        <v>0.59050000000000002</v>
      </c>
      <c r="H14" s="94">
        <v>0.13755000000000001</v>
      </c>
      <c r="I14" s="94">
        <v>0.18495</v>
      </c>
      <c r="J14" s="354">
        <v>0.13125000000000001</v>
      </c>
      <c r="K14" s="94">
        <v>0.22489000000000001</v>
      </c>
      <c r="L14" s="94">
        <v>0.22112000000000001</v>
      </c>
      <c r="M14" s="355">
        <v>0.14965999999999999</v>
      </c>
      <c r="N14" s="710"/>
      <c r="O14" s="90">
        <v>9.8250000000000004E-2</v>
      </c>
      <c r="P14" s="94">
        <v>0.11902</v>
      </c>
      <c r="Q14" s="354">
        <v>7.7289999999999998E-2</v>
      </c>
      <c r="R14" s="94">
        <v>4.8030000000000003E-2</v>
      </c>
      <c r="S14" s="94">
        <v>5.1339999999999997E-2</v>
      </c>
      <c r="T14" s="354">
        <v>3.7100000000000001E-2</v>
      </c>
      <c r="U14" s="94">
        <v>1.528E-2</v>
      </c>
      <c r="V14" s="94">
        <v>1.634E-2</v>
      </c>
      <c r="W14" s="354">
        <v>1.4189999999999999E-2</v>
      </c>
      <c r="X14" s="94" t="s">
        <v>501</v>
      </c>
      <c r="Y14" s="94" t="s">
        <v>501</v>
      </c>
      <c r="Z14" s="355" t="s">
        <v>501</v>
      </c>
    </row>
    <row r="15" spans="1:28" s="75" customFormat="1" ht="12.75" customHeight="1">
      <c r="A15" s="710" t="s">
        <v>84</v>
      </c>
      <c r="B15" s="356">
        <v>38</v>
      </c>
      <c r="C15" s="137">
        <v>79</v>
      </c>
      <c r="D15" s="357">
        <v>474</v>
      </c>
      <c r="E15" s="137">
        <v>24</v>
      </c>
      <c r="F15" s="137">
        <v>45</v>
      </c>
      <c r="G15" s="357">
        <v>213</v>
      </c>
      <c r="H15" s="137">
        <v>5</v>
      </c>
      <c r="I15" s="137">
        <v>12</v>
      </c>
      <c r="J15" s="357">
        <v>66</v>
      </c>
      <c r="K15" s="137">
        <v>2</v>
      </c>
      <c r="L15" s="137">
        <v>4</v>
      </c>
      <c r="M15" s="358">
        <v>23</v>
      </c>
      <c r="N15" s="710" t="s">
        <v>84</v>
      </c>
      <c r="O15" s="356">
        <v>0</v>
      </c>
      <c r="P15" s="137">
        <v>0</v>
      </c>
      <c r="Q15" s="357">
        <v>0</v>
      </c>
      <c r="R15" s="137">
        <v>7</v>
      </c>
      <c r="S15" s="137">
        <v>18</v>
      </c>
      <c r="T15" s="357">
        <v>172</v>
      </c>
      <c r="U15" s="137">
        <v>0</v>
      </c>
      <c r="V15" s="137">
        <v>0</v>
      </c>
      <c r="W15" s="357">
        <v>0</v>
      </c>
      <c r="X15" s="137">
        <v>0</v>
      </c>
      <c r="Y15" s="137">
        <v>0</v>
      </c>
      <c r="Z15" s="358">
        <v>0</v>
      </c>
    </row>
    <row r="16" spans="1:28" s="75" customFormat="1" ht="12.75" customHeight="1">
      <c r="A16" s="710"/>
      <c r="B16" s="351">
        <v>1</v>
      </c>
      <c r="C16" s="352">
        <v>1</v>
      </c>
      <c r="D16" s="353">
        <v>1</v>
      </c>
      <c r="E16" s="94">
        <v>0.63158000000000003</v>
      </c>
      <c r="F16" s="94">
        <v>0.56962000000000002</v>
      </c>
      <c r="G16" s="354">
        <v>0.44936999999999999</v>
      </c>
      <c r="H16" s="94">
        <v>0.13158</v>
      </c>
      <c r="I16" s="94">
        <v>0.15190000000000001</v>
      </c>
      <c r="J16" s="354">
        <v>0.13924</v>
      </c>
      <c r="K16" s="94">
        <v>5.2630000000000003E-2</v>
      </c>
      <c r="L16" s="94">
        <v>5.0630000000000001E-2</v>
      </c>
      <c r="M16" s="355">
        <v>4.8520000000000001E-2</v>
      </c>
      <c r="N16" s="710"/>
      <c r="O16" s="90" t="s">
        <v>501</v>
      </c>
      <c r="P16" s="94" t="s">
        <v>501</v>
      </c>
      <c r="Q16" s="354" t="s">
        <v>501</v>
      </c>
      <c r="R16" s="94">
        <v>0.18421000000000001</v>
      </c>
      <c r="S16" s="94">
        <v>0.22785</v>
      </c>
      <c r="T16" s="354">
        <v>0.36287000000000003</v>
      </c>
      <c r="U16" s="94" t="s">
        <v>501</v>
      </c>
      <c r="V16" s="94" t="s">
        <v>501</v>
      </c>
      <c r="W16" s="354" t="s">
        <v>501</v>
      </c>
      <c r="X16" s="94" t="s">
        <v>501</v>
      </c>
      <c r="Y16" s="94" t="s">
        <v>501</v>
      </c>
      <c r="Z16" s="355" t="s">
        <v>501</v>
      </c>
      <c r="AA16" s="84"/>
    </row>
    <row r="17" spans="1:26" s="75" customFormat="1" ht="12.75" customHeight="1">
      <c r="A17" s="710" t="s">
        <v>85</v>
      </c>
      <c r="B17" s="356">
        <v>1962</v>
      </c>
      <c r="C17" s="137">
        <v>4772</v>
      </c>
      <c r="D17" s="357">
        <v>27760</v>
      </c>
      <c r="E17" s="137">
        <v>953</v>
      </c>
      <c r="F17" s="137">
        <v>2430</v>
      </c>
      <c r="G17" s="357">
        <v>13378</v>
      </c>
      <c r="H17" s="137">
        <v>256</v>
      </c>
      <c r="I17" s="137">
        <v>642</v>
      </c>
      <c r="J17" s="357">
        <v>6807</v>
      </c>
      <c r="K17" s="137">
        <v>365</v>
      </c>
      <c r="L17" s="137">
        <v>860</v>
      </c>
      <c r="M17" s="358">
        <v>4152</v>
      </c>
      <c r="N17" s="710" t="s">
        <v>85</v>
      </c>
      <c r="O17" s="356">
        <v>141</v>
      </c>
      <c r="P17" s="137">
        <v>342</v>
      </c>
      <c r="Q17" s="357">
        <v>876</v>
      </c>
      <c r="R17" s="137">
        <v>204</v>
      </c>
      <c r="S17" s="137">
        <v>411</v>
      </c>
      <c r="T17" s="357">
        <v>2010</v>
      </c>
      <c r="U17" s="137">
        <v>1</v>
      </c>
      <c r="V17" s="137">
        <v>1</v>
      </c>
      <c r="W17" s="357">
        <v>5</v>
      </c>
      <c r="X17" s="137">
        <v>42</v>
      </c>
      <c r="Y17" s="137">
        <v>86</v>
      </c>
      <c r="Z17" s="358">
        <v>532</v>
      </c>
    </row>
    <row r="18" spans="1:26" s="75" customFormat="1" ht="12.75" customHeight="1">
      <c r="A18" s="710"/>
      <c r="B18" s="351">
        <v>1</v>
      </c>
      <c r="C18" s="352">
        <v>1</v>
      </c>
      <c r="D18" s="353">
        <v>1</v>
      </c>
      <c r="E18" s="94">
        <v>0.48573</v>
      </c>
      <c r="F18" s="94">
        <v>0.50922000000000001</v>
      </c>
      <c r="G18" s="354">
        <v>0.48192000000000002</v>
      </c>
      <c r="H18" s="94">
        <v>0.13048000000000001</v>
      </c>
      <c r="I18" s="94">
        <v>0.13453000000000001</v>
      </c>
      <c r="J18" s="354">
        <v>0.24521000000000001</v>
      </c>
      <c r="K18" s="94">
        <v>0.18603</v>
      </c>
      <c r="L18" s="94">
        <v>0.18021999999999999</v>
      </c>
      <c r="M18" s="355">
        <v>0.14957000000000001</v>
      </c>
      <c r="N18" s="710"/>
      <c r="O18" s="90">
        <v>7.1870000000000003E-2</v>
      </c>
      <c r="P18" s="94">
        <v>7.1669999999999998E-2</v>
      </c>
      <c r="Q18" s="354">
        <v>3.1559999999999998E-2</v>
      </c>
      <c r="R18" s="94">
        <v>0.10398</v>
      </c>
      <c r="S18" s="94">
        <v>8.6129999999999998E-2</v>
      </c>
      <c r="T18" s="354">
        <v>7.2410000000000002E-2</v>
      </c>
      <c r="U18" s="94">
        <v>5.1000000000000004E-4</v>
      </c>
      <c r="V18" s="94">
        <v>2.1000000000000001E-4</v>
      </c>
      <c r="W18" s="354">
        <v>1.8000000000000001E-4</v>
      </c>
      <c r="X18" s="94">
        <v>2.1409999999999998E-2</v>
      </c>
      <c r="Y18" s="94">
        <v>1.8020000000000001E-2</v>
      </c>
      <c r="Z18" s="355">
        <v>1.916E-2</v>
      </c>
    </row>
    <row r="19" spans="1:26" s="75" customFormat="1" ht="12.75" customHeight="1">
      <c r="A19" s="710" t="s">
        <v>86</v>
      </c>
      <c r="B19" s="356">
        <v>341</v>
      </c>
      <c r="C19" s="137">
        <v>745</v>
      </c>
      <c r="D19" s="357">
        <v>4110</v>
      </c>
      <c r="E19" s="137">
        <v>203</v>
      </c>
      <c r="F19" s="137">
        <v>447</v>
      </c>
      <c r="G19" s="357">
        <v>2756</v>
      </c>
      <c r="H19" s="137">
        <v>30</v>
      </c>
      <c r="I19" s="137">
        <v>67</v>
      </c>
      <c r="J19" s="357">
        <v>381</v>
      </c>
      <c r="K19" s="137">
        <v>62</v>
      </c>
      <c r="L19" s="137">
        <v>133</v>
      </c>
      <c r="M19" s="358">
        <v>596</v>
      </c>
      <c r="N19" s="710" t="s">
        <v>86</v>
      </c>
      <c r="O19" s="356">
        <v>36</v>
      </c>
      <c r="P19" s="137">
        <v>77</v>
      </c>
      <c r="Q19" s="357">
        <v>297</v>
      </c>
      <c r="R19" s="137">
        <v>5</v>
      </c>
      <c r="S19" s="137">
        <v>11</v>
      </c>
      <c r="T19" s="357">
        <v>29</v>
      </c>
      <c r="U19" s="137">
        <v>5</v>
      </c>
      <c r="V19" s="137">
        <v>10</v>
      </c>
      <c r="W19" s="357">
        <v>51</v>
      </c>
      <c r="X19" s="137">
        <v>0</v>
      </c>
      <c r="Y19" s="137">
        <v>0</v>
      </c>
      <c r="Z19" s="358">
        <v>0</v>
      </c>
    </row>
    <row r="20" spans="1:26" s="75" customFormat="1" ht="12.75" customHeight="1">
      <c r="A20" s="710"/>
      <c r="B20" s="351">
        <v>1</v>
      </c>
      <c r="C20" s="352">
        <v>1</v>
      </c>
      <c r="D20" s="353">
        <v>1</v>
      </c>
      <c r="E20" s="94">
        <v>0.59531000000000001</v>
      </c>
      <c r="F20" s="94">
        <v>0.6</v>
      </c>
      <c r="G20" s="354">
        <v>0.67056000000000004</v>
      </c>
      <c r="H20" s="94">
        <v>8.7980000000000003E-2</v>
      </c>
      <c r="I20" s="94">
        <v>8.9929999999999996E-2</v>
      </c>
      <c r="J20" s="354">
        <v>9.2700000000000005E-2</v>
      </c>
      <c r="K20" s="94">
        <v>0.18182000000000001</v>
      </c>
      <c r="L20" s="94">
        <v>0.17852000000000001</v>
      </c>
      <c r="M20" s="355">
        <v>0.14501</v>
      </c>
      <c r="N20" s="710"/>
      <c r="O20" s="90">
        <v>0.10557</v>
      </c>
      <c r="P20" s="94">
        <v>0.10335999999999999</v>
      </c>
      <c r="Q20" s="354">
        <v>7.2260000000000005E-2</v>
      </c>
      <c r="R20" s="94">
        <v>1.4659999999999999E-2</v>
      </c>
      <c r="S20" s="94">
        <v>1.477E-2</v>
      </c>
      <c r="T20" s="354">
        <v>7.0600000000000003E-3</v>
      </c>
      <c r="U20" s="94">
        <v>1.4659999999999999E-2</v>
      </c>
      <c r="V20" s="94">
        <v>1.342E-2</v>
      </c>
      <c r="W20" s="354">
        <v>1.2409999999999999E-2</v>
      </c>
      <c r="X20" s="94" t="s">
        <v>501</v>
      </c>
      <c r="Y20" s="94" t="s">
        <v>501</v>
      </c>
      <c r="Z20" s="355" t="s">
        <v>501</v>
      </c>
    </row>
    <row r="21" spans="1:26" s="75" customFormat="1" ht="12.75" customHeight="1">
      <c r="A21" s="710" t="s">
        <v>87</v>
      </c>
      <c r="B21" s="356">
        <v>2157</v>
      </c>
      <c r="C21" s="137">
        <v>6052</v>
      </c>
      <c r="D21" s="357">
        <v>36273</v>
      </c>
      <c r="E21" s="137">
        <v>1062</v>
      </c>
      <c r="F21" s="137">
        <v>3117</v>
      </c>
      <c r="G21" s="357">
        <v>20333</v>
      </c>
      <c r="H21" s="137">
        <v>252</v>
      </c>
      <c r="I21" s="137">
        <v>796</v>
      </c>
      <c r="J21" s="357">
        <v>7969</v>
      </c>
      <c r="K21" s="137">
        <v>474</v>
      </c>
      <c r="L21" s="137">
        <v>1280</v>
      </c>
      <c r="M21" s="358">
        <v>5187</v>
      </c>
      <c r="N21" s="710" t="s">
        <v>87</v>
      </c>
      <c r="O21" s="356">
        <v>93</v>
      </c>
      <c r="P21" s="137">
        <v>210</v>
      </c>
      <c r="Q21" s="357">
        <v>807</v>
      </c>
      <c r="R21" s="137">
        <v>227</v>
      </c>
      <c r="S21" s="137">
        <v>478</v>
      </c>
      <c r="T21" s="357">
        <v>1740</v>
      </c>
      <c r="U21" s="137">
        <v>5</v>
      </c>
      <c r="V21" s="137">
        <v>12</v>
      </c>
      <c r="W21" s="357">
        <v>36</v>
      </c>
      <c r="X21" s="137">
        <v>44</v>
      </c>
      <c r="Y21" s="137">
        <v>159</v>
      </c>
      <c r="Z21" s="358">
        <v>201</v>
      </c>
    </row>
    <row r="22" spans="1:26" s="75" customFormat="1" ht="12.75" customHeight="1">
      <c r="A22" s="710"/>
      <c r="B22" s="351">
        <v>1</v>
      </c>
      <c r="C22" s="352">
        <v>1</v>
      </c>
      <c r="D22" s="353">
        <v>1</v>
      </c>
      <c r="E22" s="94">
        <v>0.49235000000000001</v>
      </c>
      <c r="F22" s="94">
        <v>0.51504000000000005</v>
      </c>
      <c r="G22" s="354">
        <v>0.56054999999999999</v>
      </c>
      <c r="H22" s="94">
        <v>0.11683</v>
      </c>
      <c r="I22" s="94">
        <v>0.13153000000000001</v>
      </c>
      <c r="J22" s="354">
        <v>0.21970000000000001</v>
      </c>
      <c r="K22" s="94">
        <v>0.21975</v>
      </c>
      <c r="L22" s="94">
        <v>0.21149999999999999</v>
      </c>
      <c r="M22" s="355">
        <v>0.14299999999999999</v>
      </c>
      <c r="N22" s="710"/>
      <c r="O22" s="90">
        <v>4.3119999999999999E-2</v>
      </c>
      <c r="P22" s="94">
        <v>3.4700000000000002E-2</v>
      </c>
      <c r="Q22" s="354">
        <v>2.2249999999999999E-2</v>
      </c>
      <c r="R22" s="94">
        <v>0.10524</v>
      </c>
      <c r="S22" s="94">
        <v>7.8979999999999995E-2</v>
      </c>
      <c r="T22" s="354">
        <v>4.7969999999999999E-2</v>
      </c>
      <c r="U22" s="94">
        <v>2.32E-3</v>
      </c>
      <c r="V22" s="94">
        <v>1.98E-3</v>
      </c>
      <c r="W22" s="354">
        <v>9.8999999999999999E-4</v>
      </c>
      <c r="X22" s="94">
        <v>2.0400000000000001E-2</v>
      </c>
      <c r="Y22" s="94">
        <v>2.6270000000000002E-2</v>
      </c>
      <c r="Z22" s="355">
        <v>5.5399999999999998E-3</v>
      </c>
    </row>
    <row r="23" spans="1:26" s="75" customFormat="1" ht="12.75" customHeight="1">
      <c r="A23" s="710" t="s">
        <v>88</v>
      </c>
      <c r="B23" s="356">
        <v>8304</v>
      </c>
      <c r="C23" s="137">
        <v>20724</v>
      </c>
      <c r="D23" s="357">
        <v>153524</v>
      </c>
      <c r="E23" s="137">
        <v>4115</v>
      </c>
      <c r="F23" s="137">
        <v>10221</v>
      </c>
      <c r="G23" s="357">
        <v>92033</v>
      </c>
      <c r="H23" s="137">
        <v>1166</v>
      </c>
      <c r="I23" s="137">
        <v>3030</v>
      </c>
      <c r="J23" s="357">
        <v>29516</v>
      </c>
      <c r="K23" s="137">
        <v>1378</v>
      </c>
      <c r="L23" s="137">
        <v>3398</v>
      </c>
      <c r="M23" s="358">
        <v>17832</v>
      </c>
      <c r="N23" s="710" t="s">
        <v>88</v>
      </c>
      <c r="O23" s="356">
        <v>611</v>
      </c>
      <c r="P23" s="137">
        <v>1482</v>
      </c>
      <c r="Q23" s="357">
        <v>6956</v>
      </c>
      <c r="R23" s="137">
        <v>940</v>
      </c>
      <c r="S23" s="137">
        <v>2378</v>
      </c>
      <c r="T23" s="357">
        <v>6215</v>
      </c>
      <c r="U23" s="137">
        <v>53</v>
      </c>
      <c r="V23" s="137">
        <v>119</v>
      </c>
      <c r="W23" s="357">
        <v>599</v>
      </c>
      <c r="X23" s="137">
        <v>41</v>
      </c>
      <c r="Y23" s="137">
        <v>96</v>
      </c>
      <c r="Z23" s="358">
        <v>373</v>
      </c>
    </row>
    <row r="24" spans="1:26" s="75" customFormat="1" ht="12.75" customHeight="1">
      <c r="A24" s="710"/>
      <c r="B24" s="351">
        <v>1</v>
      </c>
      <c r="C24" s="352">
        <v>1</v>
      </c>
      <c r="D24" s="353">
        <v>1</v>
      </c>
      <c r="E24" s="94">
        <v>0.49553999999999998</v>
      </c>
      <c r="F24" s="94">
        <v>0.49320000000000003</v>
      </c>
      <c r="G24" s="354">
        <v>0.59946999999999995</v>
      </c>
      <c r="H24" s="94">
        <v>0.14041000000000001</v>
      </c>
      <c r="I24" s="94">
        <v>0.14621000000000001</v>
      </c>
      <c r="J24" s="354">
        <v>0.19225999999999999</v>
      </c>
      <c r="K24" s="94">
        <v>0.16594</v>
      </c>
      <c r="L24" s="94">
        <v>0.16395999999999999</v>
      </c>
      <c r="M24" s="355">
        <v>0.11615</v>
      </c>
      <c r="N24" s="710"/>
      <c r="O24" s="90">
        <v>7.3580000000000007E-2</v>
      </c>
      <c r="P24" s="94">
        <v>7.1510000000000004E-2</v>
      </c>
      <c r="Q24" s="354">
        <v>4.5310000000000003E-2</v>
      </c>
      <c r="R24" s="94">
        <v>0.1132</v>
      </c>
      <c r="S24" s="94">
        <v>0.11475</v>
      </c>
      <c r="T24" s="354">
        <v>4.0480000000000002E-2</v>
      </c>
      <c r="U24" s="94">
        <v>6.3800000000000003E-3</v>
      </c>
      <c r="V24" s="94">
        <v>5.7400000000000003E-3</v>
      </c>
      <c r="W24" s="354">
        <v>3.8999999999999998E-3</v>
      </c>
      <c r="X24" s="94">
        <v>4.9399999999999999E-3</v>
      </c>
      <c r="Y24" s="94">
        <v>4.6299999999999996E-3</v>
      </c>
      <c r="Z24" s="355">
        <v>2.4299999999999999E-3</v>
      </c>
    </row>
    <row r="25" spans="1:26" s="75" customFormat="1" ht="12.75" customHeight="1">
      <c r="A25" s="710" t="s">
        <v>89</v>
      </c>
      <c r="B25" s="356">
        <v>2177</v>
      </c>
      <c r="C25" s="137">
        <v>5354</v>
      </c>
      <c r="D25" s="357">
        <v>28877</v>
      </c>
      <c r="E25" s="137">
        <v>877</v>
      </c>
      <c r="F25" s="137">
        <v>2026</v>
      </c>
      <c r="G25" s="357">
        <v>12443</v>
      </c>
      <c r="H25" s="137">
        <v>337</v>
      </c>
      <c r="I25" s="137">
        <v>966</v>
      </c>
      <c r="J25" s="357">
        <v>6922</v>
      </c>
      <c r="K25" s="137">
        <v>618</v>
      </c>
      <c r="L25" s="137">
        <v>1552</v>
      </c>
      <c r="M25" s="358">
        <v>6492</v>
      </c>
      <c r="N25" s="710" t="s">
        <v>89</v>
      </c>
      <c r="O25" s="356">
        <v>172</v>
      </c>
      <c r="P25" s="137">
        <v>391</v>
      </c>
      <c r="Q25" s="357">
        <v>1946</v>
      </c>
      <c r="R25" s="137">
        <v>158</v>
      </c>
      <c r="S25" s="137">
        <v>380</v>
      </c>
      <c r="T25" s="357">
        <v>937</v>
      </c>
      <c r="U25" s="137">
        <v>10</v>
      </c>
      <c r="V25" s="137">
        <v>23</v>
      </c>
      <c r="W25" s="357">
        <v>82</v>
      </c>
      <c r="X25" s="137">
        <v>5</v>
      </c>
      <c r="Y25" s="137">
        <v>16</v>
      </c>
      <c r="Z25" s="358">
        <v>55</v>
      </c>
    </row>
    <row r="26" spans="1:26" s="75" customFormat="1" ht="12.75" customHeight="1">
      <c r="A26" s="710"/>
      <c r="B26" s="351">
        <v>1</v>
      </c>
      <c r="C26" s="352">
        <v>1</v>
      </c>
      <c r="D26" s="353">
        <v>1</v>
      </c>
      <c r="E26" s="94">
        <v>0.40284999999999999</v>
      </c>
      <c r="F26" s="94">
        <v>0.37841000000000002</v>
      </c>
      <c r="G26" s="354">
        <v>0.43090000000000001</v>
      </c>
      <c r="H26" s="94">
        <v>0.15479999999999999</v>
      </c>
      <c r="I26" s="94">
        <v>0.18043000000000001</v>
      </c>
      <c r="J26" s="354">
        <v>0.23971000000000001</v>
      </c>
      <c r="K26" s="94">
        <v>0.28388000000000002</v>
      </c>
      <c r="L26" s="94">
        <v>0.28988000000000003</v>
      </c>
      <c r="M26" s="355">
        <v>0.22481999999999999</v>
      </c>
      <c r="N26" s="710"/>
      <c r="O26" s="90">
        <v>7.9009999999999997E-2</v>
      </c>
      <c r="P26" s="94">
        <v>7.3029999999999998E-2</v>
      </c>
      <c r="Q26" s="354">
        <v>6.7390000000000005E-2</v>
      </c>
      <c r="R26" s="94">
        <v>7.2580000000000006E-2</v>
      </c>
      <c r="S26" s="94">
        <v>7.0970000000000005E-2</v>
      </c>
      <c r="T26" s="354">
        <v>3.245E-2</v>
      </c>
      <c r="U26" s="94">
        <v>4.5900000000000003E-3</v>
      </c>
      <c r="V26" s="94">
        <v>4.3E-3</v>
      </c>
      <c r="W26" s="354">
        <v>2.8400000000000001E-3</v>
      </c>
      <c r="X26" s="94">
        <v>2.3E-3</v>
      </c>
      <c r="Y26" s="94">
        <v>2.99E-3</v>
      </c>
      <c r="Z26" s="355">
        <v>1.9E-3</v>
      </c>
    </row>
    <row r="27" spans="1:26" s="75" customFormat="1" ht="12.75" customHeight="1">
      <c r="A27" s="710" t="s">
        <v>90</v>
      </c>
      <c r="B27" s="356">
        <v>785</v>
      </c>
      <c r="C27" s="137">
        <v>2177</v>
      </c>
      <c r="D27" s="357">
        <v>11628</v>
      </c>
      <c r="E27" s="137">
        <v>316</v>
      </c>
      <c r="F27" s="137">
        <v>928</v>
      </c>
      <c r="G27" s="357">
        <v>4974</v>
      </c>
      <c r="H27" s="137">
        <v>143</v>
      </c>
      <c r="I27" s="137">
        <v>374</v>
      </c>
      <c r="J27" s="357">
        <v>3883</v>
      </c>
      <c r="K27" s="137">
        <v>195</v>
      </c>
      <c r="L27" s="137">
        <v>584</v>
      </c>
      <c r="M27" s="358">
        <v>1949</v>
      </c>
      <c r="N27" s="710" t="s">
        <v>90</v>
      </c>
      <c r="O27" s="356">
        <v>37</v>
      </c>
      <c r="P27" s="137">
        <v>86</v>
      </c>
      <c r="Q27" s="357">
        <v>216</v>
      </c>
      <c r="R27" s="137">
        <v>79</v>
      </c>
      <c r="S27" s="137">
        <v>168</v>
      </c>
      <c r="T27" s="357">
        <v>553</v>
      </c>
      <c r="U27" s="137">
        <v>0</v>
      </c>
      <c r="V27" s="137">
        <v>0</v>
      </c>
      <c r="W27" s="357">
        <v>0</v>
      </c>
      <c r="X27" s="137">
        <v>15</v>
      </c>
      <c r="Y27" s="137">
        <v>37</v>
      </c>
      <c r="Z27" s="358">
        <v>53</v>
      </c>
    </row>
    <row r="28" spans="1:26" s="75" customFormat="1" ht="12.75" customHeight="1">
      <c r="A28" s="710"/>
      <c r="B28" s="351">
        <v>1</v>
      </c>
      <c r="C28" s="352">
        <v>1</v>
      </c>
      <c r="D28" s="353">
        <v>1</v>
      </c>
      <c r="E28" s="94">
        <v>0.40255000000000002</v>
      </c>
      <c r="F28" s="94">
        <v>0.42626999999999998</v>
      </c>
      <c r="G28" s="354">
        <v>0.42775999999999997</v>
      </c>
      <c r="H28" s="94">
        <v>0.18217</v>
      </c>
      <c r="I28" s="94">
        <v>0.17180000000000001</v>
      </c>
      <c r="J28" s="354">
        <v>0.33394000000000001</v>
      </c>
      <c r="K28" s="94">
        <v>0.24840999999999999</v>
      </c>
      <c r="L28" s="94">
        <v>0.26826</v>
      </c>
      <c r="M28" s="355">
        <v>0.16761000000000001</v>
      </c>
      <c r="N28" s="710"/>
      <c r="O28" s="90">
        <v>4.7129999999999998E-2</v>
      </c>
      <c r="P28" s="94">
        <v>3.95E-2</v>
      </c>
      <c r="Q28" s="354">
        <v>1.8579999999999999E-2</v>
      </c>
      <c r="R28" s="94">
        <v>0.10063999999999999</v>
      </c>
      <c r="S28" s="94">
        <v>7.7170000000000002E-2</v>
      </c>
      <c r="T28" s="354">
        <v>4.7559999999999998E-2</v>
      </c>
      <c r="U28" s="94" t="s">
        <v>501</v>
      </c>
      <c r="V28" s="94" t="s">
        <v>501</v>
      </c>
      <c r="W28" s="354" t="s">
        <v>501</v>
      </c>
      <c r="X28" s="94">
        <v>1.9109999999999999E-2</v>
      </c>
      <c r="Y28" s="94">
        <v>1.7000000000000001E-2</v>
      </c>
      <c r="Z28" s="355">
        <v>4.5599999999999998E-3</v>
      </c>
    </row>
    <row r="29" spans="1:26" s="75" customFormat="1" ht="12.75" customHeight="1">
      <c r="A29" s="710" t="s">
        <v>91</v>
      </c>
      <c r="B29" s="356">
        <v>1316</v>
      </c>
      <c r="C29" s="137">
        <v>3243</v>
      </c>
      <c r="D29" s="357">
        <v>14743</v>
      </c>
      <c r="E29" s="137">
        <v>685</v>
      </c>
      <c r="F29" s="137">
        <v>1769</v>
      </c>
      <c r="G29" s="357">
        <v>9117</v>
      </c>
      <c r="H29" s="137">
        <v>130</v>
      </c>
      <c r="I29" s="137">
        <v>309</v>
      </c>
      <c r="J29" s="357">
        <v>1906</v>
      </c>
      <c r="K29" s="137">
        <v>176</v>
      </c>
      <c r="L29" s="137">
        <v>425</v>
      </c>
      <c r="M29" s="358">
        <v>1880</v>
      </c>
      <c r="N29" s="710" t="s">
        <v>91</v>
      </c>
      <c r="O29" s="356">
        <v>127</v>
      </c>
      <c r="P29" s="137">
        <v>301</v>
      </c>
      <c r="Q29" s="357">
        <v>1031</v>
      </c>
      <c r="R29" s="137">
        <v>166</v>
      </c>
      <c r="S29" s="137">
        <v>373</v>
      </c>
      <c r="T29" s="357">
        <v>667</v>
      </c>
      <c r="U29" s="137">
        <v>0</v>
      </c>
      <c r="V29" s="137">
        <v>0</v>
      </c>
      <c r="W29" s="357">
        <v>0</v>
      </c>
      <c r="X29" s="137">
        <v>32</v>
      </c>
      <c r="Y29" s="137">
        <v>66</v>
      </c>
      <c r="Z29" s="358">
        <v>142</v>
      </c>
    </row>
    <row r="30" spans="1:26" s="75" customFormat="1" ht="12.75" customHeight="1">
      <c r="A30" s="710"/>
      <c r="B30" s="351">
        <v>1</v>
      </c>
      <c r="C30" s="352">
        <v>1</v>
      </c>
      <c r="D30" s="353">
        <v>1</v>
      </c>
      <c r="E30" s="94">
        <v>0.52051999999999998</v>
      </c>
      <c r="F30" s="94">
        <v>0.54547999999999996</v>
      </c>
      <c r="G30" s="354">
        <v>0.61839999999999995</v>
      </c>
      <c r="H30" s="94">
        <v>9.8780000000000007E-2</v>
      </c>
      <c r="I30" s="94">
        <v>9.5280000000000004E-2</v>
      </c>
      <c r="J30" s="354">
        <v>0.12928000000000001</v>
      </c>
      <c r="K30" s="94">
        <v>0.13374</v>
      </c>
      <c r="L30" s="94">
        <v>0.13105</v>
      </c>
      <c r="M30" s="355">
        <v>0.12751999999999999</v>
      </c>
      <c r="N30" s="710"/>
      <c r="O30" s="90">
        <v>9.6500000000000002E-2</v>
      </c>
      <c r="P30" s="94">
        <v>9.282E-2</v>
      </c>
      <c r="Q30" s="354">
        <v>6.9930000000000006E-2</v>
      </c>
      <c r="R30" s="94">
        <v>0.12614</v>
      </c>
      <c r="S30" s="94">
        <v>0.11502</v>
      </c>
      <c r="T30" s="354">
        <v>4.5240000000000002E-2</v>
      </c>
      <c r="U30" s="94" t="s">
        <v>501</v>
      </c>
      <c r="V30" s="94" t="s">
        <v>501</v>
      </c>
      <c r="W30" s="354" t="s">
        <v>501</v>
      </c>
      <c r="X30" s="94">
        <v>2.4320000000000001E-2</v>
      </c>
      <c r="Y30" s="94">
        <v>2.035E-2</v>
      </c>
      <c r="Z30" s="355">
        <v>9.6299999999999997E-3</v>
      </c>
    </row>
    <row r="31" spans="1:26" s="75" customFormat="1" ht="12.75" customHeight="1">
      <c r="A31" s="710" t="s">
        <v>92</v>
      </c>
      <c r="B31" s="356">
        <v>652</v>
      </c>
      <c r="C31" s="137">
        <v>1552</v>
      </c>
      <c r="D31" s="357">
        <v>6549</v>
      </c>
      <c r="E31" s="137">
        <v>346</v>
      </c>
      <c r="F31" s="137">
        <v>820</v>
      </c>
      <c r="G31" s="357">
        <v>3856</v>
      </c>
      <c r="H31" s="137">
        <v>78</v>
      </c>
      <c r="I31" s="137">
        <v>194</v>
      </c>
      <c r="J31" s="357">
        <v>841</v>
      </c>
      <c r="K31" s="137">
        <v>116</v>
      </c>
      <c r="L31" s="137">
        <v>298</v>
      </c>
      <c r="M31" s="358">
        <v>997</v>
      </c>
      <c r="N31" s="710" t="s">
        <v>92</v>
      </c>
      <c r="O31" s="356">
        <v>60</v>
      </c>
      <c r="P31" s="137">
        <v>117</v>
      </c>
      <c r="Q31" s="357">
        <v>299</v>
      </c>
      <c r="R31" s="137">
        <v>44</v>
      </c>
      <c r="S31" s="137">
        <v>109</v>
      </c>
      <c r="T31" s="357">
        <v>487</v>
      </c>
      <c r="U31" s="137">
        <v>5</v>
      </c>
      <c r="V31" s="137">
        <v>9</v>
      </c>
      <c r="W31" s="357">
        <v>48</v>
      </c>
      <c r="X31" s="137">
        <v>3</v>
      </c>
      <c r="Y31" s="137">
        <v>5</v>
      </c>
      <c r="Z31" s="358">
        <v>21</v>
      </c>
    </row>
    <row r="32" spans="1:26" s="75" customFormat="1" ht="12.75" customHeight="1">
      <c r="A32" s="710"/>
      <c r="B32" s="351">
        <v>1</v>
      </c>
      <c r="C32" s="352">
        <v>1</v>
      </c>
      <c r="D32" s="353">
        <v>1</v>
      </c>
      <c r="E32" s="94">
        <v>0.53066999999999998</v>
      </c>
      <c r="F32" s="94">
        <v>0.52834999999999999</v>
      </c>
      <c r="G32" s="354">
        <v>0.58879000000000004</v>
      </c>
      <c r="H32" s="94">
        <v>0.11963</v>
      </c>
      <c r="I32" s="94">
        <v>0.125</v>
      </c>
      <c r="J32" s="354">
        <v>0.12842000000000001</v>
      </c>
      <c r="K32" s="94">
        <v>0.17791000000000001</v>
      </c>
      <c r="L32" s="94">
        <v>0.19200999999999999</v>
      </c>
      <c r="M32" s="355">
        <v>0.15223999999999999</v>
      </c>
      <c r="N32" s="710"/>
      <c r="O32" s="90">
        <v>9.2020000000000005E-2</v>
      </c>
      <c r="P32" s="94">
        <v>7.5389999999999999E-2</v>
      </c>
      <c r="Q32" s="354">
        <v>4.5659999999999999E-2</v>
      </c>
      <c r="R32" s="94">
        <v>6.7479999999999998E-2</v>
      </c>
      <c r="S32" s="94">
        <v>7.0230000000000001E-2</v>
      </c>
      <c r="T32" s="354">
        <v>7.4359999999999996E-2</v>
      </c>
      <c r="U32" s="94">
        <v>7.6699999999999997E-3</v>
      </c>
      <c r="V32" s="94">
        <v>5.7999999999999996E-3</v>
      </c>
      <c r="W32" s="354">
        <v>7.3299999999999997E-3</v>
      </c>
      <c r="X32" s="94">
        <v>4.5999999999999999E-3</v>
      </c>
      <c r="Y32" s="94">
        <v>3.2200000000000002E-3</v>
      </c>
      <c r="Z32" s="355">
        <v>3.2100000000000002E-3</v>
      </c>
    </row>
    <row r="33" spans="1:26" s="75" customFormat="1" ht="12.75" customHeight="1">
      <c r="A33" s="710" t="s">
        <v>93</v>
      </c>
      <c r="B33" s="356">
        <v>1355</v>
      </c>
      <c r="C33" s="137">
        <v>3318</v>
      </c>
      <c r="D33" s="357">
        <v>25364</v>
      </c>
      <c r="E33" s="137">
        <v>744</v>
      </c>
      <c r="F33" s="137">
        <v>1762</v>
      </c>
      <c r="G33" s="357">
        <v>13849</v>
      </c>
      <c r="H33" s="137">
        <v>249</v>
      </c>
      <c r="I33" s="137">
        <v>695</v>
      </c>
      <c r="J33" s="357">
        <v>7613</v>
      </c>
      <c r="K33" s="137">
        <v>220</v>
      </c>
      <c r="L33" s="137">
        <v>518</v>
      </c>
      <c r="M33" s="358">
        <v>2089</v>
      </c>
      <c r="N33" s="710" t="s">
        <v>93</v>
      </c>
      <c r="O33" s="356">
        <v>39</v>
      </c>
      <c r="P33" s="137">
        <v>116</v>
      </c>
      <c r="Q33" s="357">
        <v>368</v>
      </c>
      <c r="R33" s="137">
        <v>84</v>
      </c>
      <c r="S33" s="137">
        <v>189</v>
      </c>
      <c r="T33" s="357">
        <v>1262</v>
      </c>
      <c r="U33" s="137">
        <v>7</v>
      </c>
      <c r="V33" s="137">
        <v>12</v>
      </c>
      <c r="W33" s="357">
        <v>69</v>
      </c>
      <c r="X33" s="137">
        <v>12</v>
      </c>
      <c r="Y33" s="137">
        <v>26</v>
      </c>
      <c r="Z33" s="358">
        <v>114</v>
      </c>
    </row>
    <row r="34" spans="1:26" s="75" customFormat="1" ht="12.75" customHeight="1">
      <c r="A34" s="710"/>
      <c r="B34" s="351">
        <v>1</v>
      </c>
      <c r="C34" s="352">
        <v>1</v>
      </c>
      <c r="D34" s="353">
        <v>1</v>
      </c>
      <c r="E34" s="94">
        <v>0.54908000000000001</v>
      </c>
      <c r="F34" s="94">
        <v>0.53103999999999996</v>
      </c>
      <c r="G34" s="354">
        <v>0.54601</v>
      </c>
      <c r="H34" s="94">
        <v>0.18376000000000001</v>
      </c>
      <c r="I34" s="94">
        <v>0.20946000000000001</v>
      </c>
      <c r="J34" s="354">
        <v>0.30014999999999997</v>
      </c>
      <c r="K34" s="94">
        <v>0.16236</v>
      </c>
      <c r="L34" s="94">
        <v>0.15612000000000001</v>
      </c>
      <c r="M34" s="355">
        <v>8.2360000000000003E-2</v>
      </c>
      <c r="N34" s="710"/>
      <c r="O34" s="90">
        <v>2.878E-2</v>
      </c>
      <c r="P34" s="94">
        <v>3.4959999999999998E-2</v>
      </c>
      <c r="Q34" s="354">
        <v>1.451E-2</v>
      </c>
      <c r="R34" s="94">
        <v>6.1990000000000003E-2</v>
      </c>
      <c r="S34" s="94">
        <v>5.6959999999999997E-2</v>
      </c>
      <c r="T34" s="354">
        <v>4.9759999999999999E-2</v>
      </c>
      <c r="U34" s="94">
        <v>5.1700000000000001E-3</v>
      </c>
      <c r="V34" s="94">
        <v>3.62E-3</v>
      </c>
      <c r="W34" s="354">
        <v>2.7200000000000002E-3</v>
      </c>
      <c r="X34" s="94">
        <v>8.8599999999999998E-3</v>
      </c>
      <c r="Y34" s="94">
        <v>7.8399999999999997E-3</v>
      </c>
      <c r="Z34" s="355">
        <v>4.4900000000000001E-3</v>
      </c>
    </row>
    <row r="35" spans="1:26" s="75" customFormat="1" ht="12.75" customHeight="1">
      <c r="A35" s="715" t="s">
        <v>94</v>
      </c>
      <c r="B35" s="356">
        <v>834</v>
      </c>
      <c r="C35" s="137">
        <v>1785</v>
      </c>
      <c r="D35" s="357">
        <v>9819</v>
      </c>
      <c r="E35" s="137">
        <v>477</v>
      </c>
      <c r="F35" s="137">
        <v>1041</v>
      </c>
      <c r="G35" s="357">
        <v>6206</v>
      </c>
      <c r="H35" s="137">
        <v>110</v>
      </c>
      <c r="I35" s="137">
        <v>243</v>
      </c>
      <c r="J35" s="357">
        <v>1461</v>
      </c>
      <c r="K35" s="137">
        <v>147</v>
      </c>
      <c r="L35" s="137">
        <v>283</v>
      </c>
      <c r="M35" s="358">
        <v>1410</v>
      </c>
      <c r="N35" s="715" t="s">
        <v>94</v>
      </c>
      <c r="O35" s="356">
        <v>49</v>
      </c>
      <c r="P35" s="137">
        <v>108</v>
      </c>
      <c r="Q35" s="357">
        <v>395</v>
      </c>
      <c r="R35" s="137">
        <v>40</v>
      </c>
      <c r="S35" s="137">
        <v>89</v>
      </c>
      <c r="T35" s="357">
        <v>229</v>
      </c>
      <c r="U35" s="137">
        <v>8</v>
      </c>
      <c r="V35" s="137">
        <v>15</v>
      </c>
      <c r="W35" s="357">
        <v>91</v>
      </c>
      <c r="X35" s="137">
        <v>3</v>
      </c>
      <c r="Y35" s="137">
        <v>6</v>
      </c>
      <c r="Z35" s="358">
        <v>27</v>
      </c>
    </row>
    <row r="36" spans="1:26" s="75" customFormat="1" ht="12.75" customHeight="1">
      <c r="A36" s="716"/>
      <c r="B36" s="359">
        <v>1</v>
      </c>
      <c r="C36" s="360">
        <v>1</v>
      </c>
      <c r="D36" s="361">
        <v>1</v>
      </c>
      <c r="E36" s="362">
        <v>0.57194</v>
      </c>
      <c r="F36" s="362">
        <v>0.58318999999999999</v>
      </c>
      <c r="G36" s="363">
        <v>0.63204000000000005</v>
      </c>
      <c r="H36" s="362">
        <v>0.13189000000000001</v>
      </c>
      <c r="I36" s="362">
        <v>0.13613</v>
      </c>
      <c r="J36" s="363">
        <v>0.14879000000000001</v>
      </c>
      <c r="K36" s="362">
        <v>0.17626</v>
      </c>
      <c r="L36" s="362">
        <v>0.15853999999999999</v>
      </c>
      <c r="M36" s="364">
        <v>0.14360000000000001</v>
      </c>
      <c r="N36" s="716"/>
      <c r="O36" s="408">
        <v>5.8749999999999997E-2</v>
      </c>
      <c r="P36" s="362">
        <v>6.0499999999999998E-2</v>
      </c>
      <c r="Q36" s="363">
        <v>4.0230000000000002E-2</v>
      </c>
      <c r="R36" s="362">
        <v>4.7960000000000003E-2</v>
      </c>
      <c r="S36" s="362">
        <v>4.9860000000000002E-2</v>
      </c>
      <c r="T36" s="363">
        <v>2.332E-2</v>
      </c>
      <c r="U36" s="362">
        <v>9.5899999999999996E-3</v>
      </c>
      <c r="V36" s="362">
        <v>8.3999999999999995E-3</v>
      </c>
      <c r="W36" s="363">
        <v>9.2700000000000005E-3</v>
      </c>
      <c r="X36" s="362">
        <v>3.5999999999999999E-3</v>
      </c>
      <c r="Y36" s="362">
        <v>3.3600000000000001E-3</v>
      </c>
      <c r="Z36" s="364">
        <v>2.7499999999999998E-3</v>
      </c>
    </row>
    <row r="37" spans="1:26" s="75" customFormat="1" ht="12.75" customHeight="1">
      <c r="A37" s="726" t="s">
        <v>109</v>
      </c>
      <c r="B37" s="400">
        <v>56843</v>
      </c>
      <c r="C37" s="401">
        <v>126455</v>
      </c>
      <c r="D37" s="106">
        <v>953317</v>
      </c>
      <c r="E37" s="366">
        <v>22599</v>
      </c>
      <c r="F37" s="366">
        <v>51555</v>
      </c>
      <c r="G37" s="103">
        <v>469115</v>
      </c>
      <c r="H37" s="366">
        <v>9698</v>
      </c>
      <c r="I37" s="366">
        <v>22036</v>
      </c>
      <c r="J37" s="103">
        <v>190263</v>
      </c>
      <c r="K37" s="366">
        <v>15458</v>
      </c>
      <c r="L37" s="366">
        <v>33078</v>
      </c>
      <c r="M37" s="367">
        <v>214677</v>
      </c>
      <c r="N37" s="932" t="s">
        <v>109</v>
      </c>
      <c r="O37" s="400">
        <v>4421</v>
      </c>
      <c r="P37" s="401">
        <v>9473</v>
      </c>
      <c r="Q37" s="106">
        <v>39890</v>
      </c>
      <c r="R37" s="366">
        <v>3728</v>
      </c>
      <c r="S37" s="366">
        <v>8254</v>
      </c>
      <c r="T37" s="103">
        <v>32237</v>
      </c>
      <c r="U37" s="366">
        <v>225</v>
      </c>
      <c r="V37" s="366">
        <v>490</v>
      </c>
      <c r="W37" s="103">
        <v>2577</v>
      </c>
      <c r="X37" s="366">
        <v>714</v>
      </c>
      <c r="Y37" s="366">
        <v>1569</v>
      </c>
      <c r="Z37" s="367">
        <v>4558</v>
      </c>
    </row>
    <row r="38" spans="1:26" ht="12.75" customHeight="1" thickBot="1">
      <c r="A38" s="944"/>
      <c r="B38" s="368">
        <v>1</v>
      </c>
      <c r="C38" s="369">
        <v>1</v>
      </c>
      <c r="D38" s="370">
        <v>1</v>
      </c>
      <c r="E38" s="371">
        <v>0.39756999999999998</v>
      </c>
      <c r="F38" s="371">
        <v>0.40769</v>
      </c>
      <c r="G38" s="372">
        <v>0.49209000000000003</v>
      </c>
      <c r="H38" s="371">
        <v>0.17061000000000001</v>
      </c>
      <c r="I38" s="371">
        <v>0.17426</v>
      </c>
      <c r="J38" s="372">
        <v>0.19958000000000001</v>
      </c>
      <c r="K38" s="371">
        <v>0.27194000000000002</v>
      </c>
      <c r="L38" s="371">
        <v>0.26157999999999998</v>
      </c>
      <c r="M38" s="180">
        <v>0.22519</v>
      </c>
      <c r="N38" s="725"/>
      <c r="O38" s="178">
        <v>7.7780000000000002E-2</v>
      </c>
      <c r="P38" s="371">
        <v>7.4910000000000004E-2</v>
      </c>
      <c r="Q38" s="372">
        <v>4.1840000000000002E-2</v>
      </c>
      <c r="R38" s="371">
        <v>6.5579999999999999E-2</v>
      </c>
      <c r="S38" s="371">
        <v>6.5269999999999995E-2</v>
      </c>
      <c r="T38" s="372">
        <v>3.3820000000000003E-2</v>
      </c>
      <c r="U38" s="371">
        <v>3.96E-3</v>
      </c>
      <c r="V38" s="371">
        <v>3.8700000000000002E-3</v>
      </c>
      <c r="W38" s="372">
        <v>2.7000000000000001E-3</v>
      </c>
      <c r="X38" s="371">
        <v>1.256E-2</v>
      </c>
      <c r="Y38" s="371">
        <v>1.2409999999999999E-2</v>
      </c>
      <c r="Z38" s="180">
        <v>4.7800000000000004E-3</v>
      </c>
    </row>
    <row r="39" spans="1:26" s="671" customFormat="1" ht="10.5" customHeight="1">
      <c r="X39" s="1177"/>
      <c r="Y39" s="1177"/>
      <c r="Z39" s="1177"/>
    </row>
    <row r="40" spans="1:26" s="671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B40" s="500"/>
      <c r="C40" s="500"/>
      <c r="D40" s="1165"/>
      <c r="E40" s="1166"/>
      <c r="N40" s="1158" t="str">
        <f>"Anmerkungen. Datengrundlage: Volkshochschul-Statistik "&amp;Hilfswerte!$B$2&amp;"; Basis: "&amp;Tabelle1!$C$36&amp;" VHS."</f>
        <v>Anmerkungen. Datengrundlage: Volkshochschul-Statistik ; Basis: 852 VHS.</v>
      </c>
      <c r="O40" s="500"/>
      <c r="P40" s="500"/>
      <c r="Q40" s="1165"/>
      <c r="R40" s="1166"/>
      <c r="X40" s="1177"/>
      <c r="Y40" s="1177"/>
      <c r="Z40" s="1177"/>
    </row>
    <row r="41" spans="1:26" s="1182" customFormat="1" ht="9" customHeight="1">
      <c r="A41" s="500"/>
      <c r="B41" s="500"/>
      <c r="C41" s="500"/>
      <c r="D41" s="500"/>
      <c r="E41" s="500"/>
      <c r="N41" s="500"/>
      <c r="O41" s="500"/>
      <c r="P41" s="500"/>
      <c r="Q41" s="500"/>
      <c r="R41" s="500"/>
      <c r="X41" s="1183"/>
      <c r="Y41" s="1183"/>
      <c r="Z41" s="1183"/>
    </row>
    <row r="42" spans="1:26" s="671" customFormat="1">
      <c r="A42" s="1158" t="s">
        <v>518</v>
      </c>
      <c r="B42" s="1159"/>
      <c r="C42" s="1159"/>
      <c r="D42" s="1159"/>
      <c r="E42" s="1159"/>
      <c r="N42" s="1158" t="s">
        <v>518</v>
      </c>
      <c r="O42" s="1159"/>
      <c r="P42" s="1159"/>
      <c r="Q42" s="1159"/>
      <c r="R42" s="1159"/>
      <c r="X42" s="1177"/>
      <c r="Y42" s="1177"/>
      <c r="Z42" s="1177"/>
    </row>
    <row r="43" spans="1:26" s="671" customFormat="1">
      <c r="A43" s="1158" t="s">
        <v>519</v>
      </c>
      <c r="B43" s="1159"/>
      <c r="C43" s="1159"/>
      <c r="D43" s="1159"/>
      <c r="E43" s="1167" t="s">
        <v>506</v>
      </c>
      <c r="N43" s="1158" t="s">
        <v>519</v>
      </c>
      <c r="O43" s="1159"/>
      <c r="P43" s="1159"/>
      <c r="Q43" s="1159"/>
      <c r="R43" s="1167" t="s">
        <v>506</v>
      </c>
      <c r="X43" s="1177"/>
      <c r="Y43" s="1177"/>
      <c r="Z43" s="1177"/>
    </row>
    <row r="44" spans="1:26" s="671" customFormat="1">
      <c r="A44" s="1160"/>
      <c r="B44" s="1159"/>
      <c r="C44" s="1159"/>
      <c r="D44" s="1159"/>
      <c r="E44" s="1159"/>
      <c r="N44" s="1160"/>
      <c r="O44" s="1159"/>
      <c r="P44" s="1159"/>
      <c r="Q44" s="1159"/>
      <c r="R44" s="1159"/>
      <c r="X44" s="1177"/>
      <c r="Y44" s="1177"/>
      <c r="Z44" s="1177"/>
    </row>
    <row r="45" spans="1:26" s="671" customFormat="1">
      <c r="A45" s="1161" t="s">
        <v>520</v>
      </c>
      <c r="B45" s="1159"/>
      <c r="C45" s="1159"/>
      <c r="D45" s="1159"/>
      <c r="E45" s="1159"/>
      <c r="N45" s="1161" t="s">
        <v>520</v>
      </c>
      <c r="O45" s="1159"/>
      <c r="P45" s="1159"/>
      <c r="Q45" s="1159"/>
      <c r="R45" s="1159"/>
      <c r="X45" s="1177"/>
      <c r="Y45" s="1177"/>
      <c r="Z45" s="1177"/>
    </row>
    <row r="46" spans="1:26" ht="26.25" customHeight="1"/>
  </sheetData>
  <mergeCells count="48">
    <mergeCell ref="U3:W3"/>
    <mergeCell ref="X3:Z3"/>
    <mergeCell ref="A2:A4"/>
    <mergeCell ref="N2:N4"/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515" priority="26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514" priority="27" stopIfTrue="1" operator="lessThan">
      <formula>0.0005</formula>
    </cfRule>
  </conditionalFormatting>
  <conditionalFormatting sqref="A5:IV5">
    <cfRule type="cellIs" dxfId="513" priority="2" stopIfTrue="1" operator="equal">
      <formula>0</formula>
    </cfRule>
  </conditionalFormatting>
  <conditionalFormatting sqref="B7:M7">
    <cfRule type="cellIs" dxfId="512" priority="16" stopIfTrue="1" operator="equal">
      <formula>0</formula>
    </cfRule>
  </conditionalFormatting>
  <conditionalFormatting sqref="G6:M6">
    <cfRule type="cellIs" dxfId="511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510" priority="15" stopIfTrue="1" operator="lessThan">
      <formula>0.0005</formula>
    </cfRule>
  </conditionalFormatting>
  <conditionalFormatting sqref="N6 N8 N10 N12 N14 N16 N18 N20 N22 N24 N26 N28 N30 N32 N34 N36">
    <cfRule type="cellIs" dxfId="509" priority="23" stopIfTrue="1" operator="equal">
      <formula>1</formula>
    </cfRule>
    <cfRule type="cellIs" dxfId="508" priority="24" stopIfTrue="1" operator="lessThan">
      <formula>0.0005</formula>
    </cfRule>
  </conditionalFormatting>
  <conditionalFormatting sqref="O6:IV6">
    <cfRule type="cellIs" dxfId="507" priority="1" stopIfTrue="1" operator="lessThan">
      <formula>0.0005</formula>
    </cfRule>
  </conditionalFormatting>
  <conditionalFormatting sqref="O7:IV7 A9:IV9 A11:IV11 A13:IV13 A15:IV15 A17:IV17 A19:IV19 A21:IV21 A23:IV23 A25:IV25 A27:IV27 A29:IV29 A31:IV31 A33:IV33 A35:IV35 A37:IV37">
    <cfRule type="cellIs" dxfId="506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IV38">
    <cfRule type="cellIs" dxfId="505" priority="3" stopIfTrue="1" operator="lessThan">
      <formula>0.0005</formula>
    </cfRule>
  </conditionalFormatting>
  <hyperlinks>
    <hyperlink ref="E43" r:id="rId1" xr:uid="{93848AF6-5CBA-4F72-ABE5-0EF1BAD00A27}"/>
    <hyperlink ref="A45" r:id="rId2" display="Publikation und Tabellen stehen unter der Lizenz CC BY-SA DEED 4.0." xr:uid="{F055CE71-56BF-4D65-B244-FEAF5F29FB31}"/>
    <hyperlink ref="R43" r:id="rId3" xr:uid="{39D263DD-E17F-459E-821E-1E0CCD3A1CDC}"/>
    <hyperlink ref="N45" r:id="rId4" display="Publikation und Tabellen stehen unter der Lizenz CC BY-SA DEED 4.0." xr:uid="{57FCF77F-321D-4C22-9093-51B4BAAEB5BB}"/>
  </hyperlinks>
  <pageMargins left="0.78740157480314965" right="0.78740157480314965" top="0.98425196850393704" bottom="0.98425196850393704" header="0.51181102362204722" footer="0.51181102362204722"/>
  <pageSetup paperSize="9" scale="74" orientation="portrait" r:id="rId5"/>
  <headerFooter scaleWithDoc="0" alignWithMargins="0"/>
  <colBreaks count="1" manualBreakCount="1">
    <brk id="13" max="44" man="1"/>
  </colBreaks>
  <legacyDrawingHF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8886-3AEE-45A5-9CC3-1DBC755390C4}">
  <dimension ref="A1:J46"/>
  <sheetViews>
    <sheetView view="pageBreakPreview" zoomScaleNormal="100" zoomScaleSheetLayoutView="100" workbookViewId="0">
      <selection sqref="A1:J1"/>
    </sheetView>
  </sheetViews>
  <sheetFormatPr baseColWidth="10" defaultRowHeight="12.75"/>
  <cols>
    <col min="1" max="1" width="11.7109375" customWidth="1"/>
  </cols>
  <sheetData>
    <row r="1" spans="1:10" ht="39.950000000000003" customHeight="1" thickBot="1">
      <c r="A1" s="717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2020</v>
      </c>
      <c r="B1" s="717"/>
      <c r="C1" s="717"/>
      <c r="D1" s="717"/>
      <c r="E1" s="717"/>
      <c r="F1" s="717"/>
      <c r="G1" s="717"/>
      <c r="H1" s="717"/>
      <c r="I1" s="717"/>
      <c r="J1" s="717"/>
    </row>
    <row r="2" spans="1:10" ht="25.5" customHeight="1">
      <c r="A2" s="879" t="s">
        <v>14</v>
      </c>
      <c r="B2" s="958" t="s">
        <v>324</v>
      </c>
      <c r="C2" s="959"/>
      <c r="D2" s="959"/>
      <c r="E2" s="920" t="s">
        <v>462</v>
      </c>
      <c r="F2" s="921"/>
      <c r="G2" s="921"/>
      <c r="H2" s="921"/>
      <c r="I2" s="921"/>
      <c r="J2" s="922"/>
    </row>
    <row r="3" spans="1:10" ht="26.25" customHeight="1">
      <c r="A3" s="880"/>
      <c r="B3" s="1010"/>
      <c r="C3" s="1011"/>
      <c r="D3" s="1011"/>
      <c r="E3" s="1006" t="s">
        <v>490</v>
      </c>
      <c r="F3" s="1007"/>
      <c r="G3" s="1008"/>
      <c r="H3" s="1006" t="s">
        <v>327</v>
      </c>
      <c r="I3" s="1007"/>
      <c r="J3" s="1009"/>
    </row>
    <row r="4" spans="1:10" ht="33.75">
      <c r="A4" s="881"/>
      <c r="B4" s="17" t="s">
        <v>325</v>
      </c>
      <c r="C4" s="17" t="s">
        <v>44</v>
      </c>
      <c r="D4" s="81" t="s">
        <v>328</v>
      </c>
      <c r="E4" s="17" t="s">
        <v>325</v>
      </c>
      <c r="F4" s="17" t="s">
        <v>44</v>
      </c>
      <c r="G4" s="17" t="s">
        <v>328</v>
      </c>
      <c r="H4" s="17" t="s">
        <v>325</v>
      </c>
      <c r="I4" s="17" t="s">
        <v>44</v>
      </c>
      <c r="J4" s="19" t="s">
        <v>328</v>
      </c>
    </row>
    <row r="5" spans="1:10" ht="12.75" customHeight="1">
      <c r="A5" s="875" t="s">
        <v>79</v>
      </c>
      <c r="B5" s="347">
        <v>11702</v>
      </c>
      <c r="C5" s="348">
        <v>25323</v>
      </c>
      <c r="D5" s="349">
        <v>276532</v>
      </c>
      <c r="E5" s="347">
        <v>2084</v>
      </c>
      <c r="F5" s="348">
        <v>4330</v>
      </c>
      <c r="G5" s="349">
        <v>27856</v>
      </c>
      <c r="H5" s="348">
        <v>2176</v>
      </c>
      <c r="I5" s="348">
        <v>4296</v>
      </c>
      <c r="J5" s="350">
        <v>92124</v>
      </c>
    </row>
    <row r="6" spans="1:10" ht="12.75" customHeight="1">
      <c r="A6" s="874"/>
      <c r="B6" s="351">
        <v>1</v>
      </c>
      <c r="C6" s="352">
        <v>1</v>
      </c>
      <c r="D6" s="353">
        <v>1</v>
      </c>
      <c r="E6" s="90">
        <v>0.17809</v>
      </c>
      <c r="F6" s="94">
        <v>0.17099</v>
      </c>
      <c r="G6" s="354">
        <v>0.10073</v>
      </c>
      <c r="H6" s="94">
        <v>0.18595</v>
      </c>
      <c r="I6" s="94">
        <v>0.16965</v>
      </c>
      <c r="J6" s="355">
        <v>0.33313999999999999</v>
      </c>
    </row>
    <row r="7" spans="1:10" ht="12.75" customHeight="1">
      <c r="A7" s="874" t="s">
        <v>80</v>
      </c>
      <c r="B7" s="356">
        <v>23281</v>
      </c>
      <c r="C7" s="137">
        <v>46330</v>
      </c>
      <c r="D7" s="357">
        <v>338499</v>
      </c>
      <c r="E7" s="356">
        <v>960</v>
      </c>
      <c r="F7" s="137">
        <v>1920</v>
      </c>
      <c r="G7" s="357">
        <v>7810</v>
      </c>
      <c r="H7" s="137">
        <v>1773</v>
      </c>
      <c r="I7" s="137">
        <v>3542</v>
      </c>
      <c r="J7" s="358">
        <v>35880</v>
      </c>
    </row>
    <row r="8" spans="1:10" ht="12.75" customHeight="1">
      <c r="A8" s="874"/>
      <c r="B8" s="351">
        <v>1</v>
      </c>
      <c r="C8" s="352">
        <v>1</v>
      </c>
      <c r="D8" s="353">
        <v>1</v>
      </c>
      <c r="E8" s="90">
        <v>4.1239999999999999E-2</v>
      </c>
      <c r="F8" s="94">
        <v>4.1439999999999998E-2</v>
      </c>
      <c r="G8" s="354">
        <v>2.307E-2</v>
      </c>
      <c r="H8" s="94">
        <v>7.6160000000000005E-2</v>
      </c>
      <c r="I8" s="94">
        <v>7.6450000000000004E-2</v>
      </c>
      <c r="J8" s="355">
        <v>0.106</v>
      </c>
    </row>
    <row r="9" spans="1:10" ht="12.75" customHeight="1">
      <c r="A9" s="874" t="s">
        <v>81</v>
      </c>
      <c r="B9" s="356">
        <v>490</v>
      </c>
      <c r="C9" s="137">
        <v>1088</v>
      </c>
      <c r="D9" s="357">
        <v>4714</v>
      </c>
      <c r="E9" s="356">
        <v>55</v>
      </c>
      <c r="F9" s="137">
        <v>136</v>
      </c>
      <c r="G9" s="357">
        <v>412</v>
      </c>
      <c r="H9" s="137">
        <v>98</v>
      </c>
      <c r="I9" s="137">
        <v>188</v>
      </c>
      <c r="J9" s="358">
        <v>721</v>
      </c>
    </row>
    <row r="10" spans="1:10" ht="12.75" customHeight="1">
      <c r="A10" s="874"/>
      <c r="B10" s="351">
        <v>1</v>
      </c>
      <c r="C10" s="352">
        <v>1</v>
      </c>
      <c r="D10" s="353">
        <v>1</v>
      </c>
      <c r="E10" s="90">
        <v>0.11224000000000001</v>
      </c>
      <c r="F10" s="94">
        <v>0.125</v>
      </c>
      <c r="G10" s="354">
        <v>8.7400000000000005E-2</v>
      </c>
      <c r="H10" s="94">
        <v>0.2</v>
      </c>
      <c r="I10" s="94">
        <v>0.17279</v>
      </c>
      <c r="J10" s="355">
        <v>0.15295</v>
      </c>
    </row>
    <row r="11" spans="1:10" ht="12.75" customHeight="1">
      <c r="A11" s="874" t="s">
        <v>82</v>
      </c>
      <c r="B11" s="356">
        <v>991</v>
      </c>
      <c r="C11" s="137">
        <v>2199</v>
      </c>
      <c r="D11" s="357">
        <v>7335</v>
      </c>
      <c r="E11" s="356">
        <v>36</v>
      </c>
      <c r="F11" s="137">
        <v>72</v>
      </c>
      <c r="G11" s="357">
        <v>467</v>
      </c>
      <c r="H11" s="137">
        <v>138</v>
      </c>
      <c r="I11" s="137">
        <v>280</v>
      </c>
      <c r="J11" s="358">
        <v>843</v>
      </c>
    </row>
    <row r="12" spans="1:10" ht="12.75" customHeight="1">
      <c r="A12" s="874"/>
      <c r="B12" s="351">
        <v>1</v>
      </c>
      <c r="C12" s="352">
        <v>1</v>
      </c>
      <c r="D12" s="353">
        <v>1</v>
      </c>
      <c r="E12" s="90">
        <v>3.6330000000000001E-2</v>
      </c>
      <c r="F12" s="94">
        <v>3.2739999999999998E-2</v>
      </c>
      <c r="G12" s="354">
        <v>6.3670000000000004E-2</v>
      </c>
      <c r="H12" s="94">
        <v>0.13925000000000001</v>
      </c>
      <c r="I12" s="94">
        <v>0.12733</v>
      </c>
      <c r="J12" s="355">
        <v>0.11493</v>
      </c>
    </row>
    <row r="13" spans="1:10" ht="12.75" customHeight="1">
      <c r="A13" s="874" t="s">
        <v>83</v>
      </c>
      <c r="B13" s="356">
        <v>458</v>
      </c>
      <c r="C13" s="137">
        <v>1714</v>
      </c>
      <c r="D13" s="357">
        <v>7116</v>
      </c>
      <c r="E13" s="356">
        <v>21</v>
      </c>
      <c r="F13" s="137">
        <v>75</v>
      </c>
      <c r="G13" s="357">
        <v>184</v>
      </c>
      <c r="H13" s="137">
        <v>84</v>
      </c>
      <c r="I13" s="137">
        <v>167</v>
      </c>
      <c r="J13" s="358">
        <v>1101</v>
      </c>
    </row>
    <row r="14" spans="1:10" ht="12.75" customHeight="1">
      <c r="A14" s="874"/>
      <c r="B14" s="351">
        <v>1</v>
      </c>
      <c r="C14" s="352">
        <v>1</v>
      </c>
      <c r="D14" s="353">
        <v>1</v>
      </c>
      <c r="E14" s="90">
        <v>4.5850000000000002E-2</v>
      </c>
      <c r="F14" s="94">
        <v>4.376E-2</v>
      </c>
      <c r="G14" s="354">
        <v>2.5860000000000001E-2</v>
      </c>
      <c r="H14" s="94">
        <v>0.18340999999999999</v>
      </c>
      <c r="I14" s="94">
        <v>9.7430000000000003E-2</v>
      </c>
      <c r="J14" s="355">
        <v>0.15472</v>
      </c>
    </row>
    <row r="15" spans="1:10" ht="12.75" customHeight="1">
      <c r="A15" s="874" t="s">
        <v>84</v>
      </c>
      <c r="B15" s="356">
        <v>38</v>
      </c>
      <c r="C15" s="137">
        <v>79</v>
      </c>
      <c r="D15" s="357">
        <v>474</v>
      </c>
      <c r="E15" s="356">
        <v>7</v>
      </c>
      <c r="F15" s="137">
        <v>18</v>
      </c>
      <c r="G15" s="357">
        <v>172</v>
      </c>
      <c r="H15" s="137">
        <v>4</v>
      </c>
      <c r="I15" s="137">
        <v>8</v>
      </c>
      <c r="J15" s="358">
        <v>60</v>
      </c>
    </row>
    <row r="16" spans="1:10" ht="12.75" customHeight="1">
      <c r="A16" s="874"/>
      <c r="B16" s="351">
        <v>1</v>
      </c>
      <c r="C16" s="352">
        <v>1</v>
      </c>
      <c r="D16" s="353">
        <v>1</v>
      </c>
      <c r="E16" s="90">
        <v>0.18421000000000001</v>
      </c>
      <c r="F16" s="94">
        <v>0.22785</v>
      </c>
      <c r="G16" s="354">
        <v>0.36287000000000003</v>
      </c>
      <c r="H16" s="94">
        <v>0.10526000000000001</v>
      </c>
      <c r="I16" s="94">
        <v>0.10127</v>
      </c>
      <c r="J16" s="355">
        <v>0.12658</v>
      </c>
    </row>
    <row r="17" spans="1:10" ht="12.75" customHeight="1">
      <c r="A17" s="874" t="s">
        <v>85</v>
      </c>
      <c r="B17" s="356">
        <v>1962</v>
      </c>
      <c r="C17" s="137">
        <v>4772</v>
      </c>
      <c r="D17" s="357">
        <v>27760</v>
      </c>
      <c r="E17" s="356">
        <v>232</v>
      </c>
      <c r="F17" s="137">
        <v>467</v>
      </c>
      <c r="G17" s="357">
        <v>2621</v>
      </c>
      <c r="H17" s="137">
        <v>565</v>
      </c>
      <c r="I17" s="137">
        <v>1147</v>
      </c>
      <c r="J17" s="358">
        <v>6664</v>
      </c>
    </row>
    <row r="18" spans="1:10" ht="12.75" customHeight="1">
      <c r="A18" s="874"/>
      <c r="B18" s="351">
        <v>1</v>
      </c>
      <c r="C18" s="352">
        <v>1</v>
      </c>
      <c r="D18" s="353">
        <v>1</v>
      </c>
      <c r="E18" s="90">
        <v>0.11824999999999999</v>
      </c>
      <c r="F18" s="94">
        <v>9.7860000000000003E-2</v>
      </c>
      <c r="G18" s="354">
        <v>9.4420000000000004E-2</v>
      </c>
      <c r="H18" s="94">
        <v>0.28797</v>
      </c>
      <c r="I18" s="94">
        <v>0.24035999999999999</v>
      </c>
      <c r="J18" s="355">
        <v>0.24006</v>
      </c>
    </row>
    <row r="19" spans="1:10" ht="12.75" customHeight="1">
      <c r="A19" s="874" t="s">
        <v>86</v>
      </c>
      <c r="B19" s="356">
        <v>341</v>
      </c>
      <c r="C19" s="137">
        <v>745</v>
      </c>
      <c r="D19" s="357">
        <v>4110</v>
      </c>
      <c r="E19" s="356">
        <v>1</v>
      </c>
      <c r="F19" s="137">
        <v>3</v>
      </c>
      <c r="G19" s="357">
        <v>18</v>
      </c>
      <c r="H19" s="137">
        <v>8</v>
      </c>
      <c r="I19" s="137">
        <v>16</v>
      </c>
      <c r="J19" s="358">
        <v>46</v>
      </c>
    </row>
    <row r="20" spans="1:10" ht="12.75" customHeight="1">
      <c r="A20" s="874"/>
      <c r="B20" s="351">
        <v>1</v>
      </c>
      <c r="C20" s="352">
        <v>1</v>
      </c>
      <c r="D20" s="353">
        <v>1</v>
      </c>
      <c r="E20" s="90">
        <v>2.9299999999999999E-3</v>
      </c>
      <c r="F20" s="94">
        <v>4.0299999999999997E-3</v>
      </c>
      <c r="G20" s="354">
        <v>4.3800000000000002E-3</v>
      </c>
      <c r="H20" s="94">
        <v>2.3460000000000002E-2</v>
      </c>
      <c r="I20" s="94">
        <v>2.1479999999999999E-2</v>
      </c>
      <c r="J20" s="355">
        <v>1.119E-2</v>
      </c>
    </row>
    <row r="21" spans="1:10" ht="12.75" customHeight="1">
      <c r="A21" s="874" t="s">
        <v>87</v>
      </c>
      <c r="B21" s="356">
        <v>2157</v>
      </c>
      <c r="C21" s="137">
        <v>6052</v>
      </c>
      <c r="D21" s="357">
        <v>36273</v>
      </c>
      <c r="E21" s="356">
        <v>88</v>
      </c>
      <c r="F21" s="137">
        <v>219</v>
      </c>
      <c r="G21" s="357">
        <v>1083</v>
      </c>
      <c r="H21" s="137">
        <v>248</v>
      </c>
      <c r="I21" s="137">
        <v>488</v>
      </c>
      <c r="J21" s="358">
        <v>2609</v>
      </c>
    </row>
    <row r="22" spans="1:10" ht="12.75" customHeight="1">
      <c r="A22" s="874"/>
      <c r="B22" s="351">
        <v>1</v>
      </c>
      <c r="C22" s="352">
        <v>1</v>
      </c>
      <c r="D22" s="353">
        <v>1</v>
      </c>
      <c r="E22" s="90">
        <v>4.0800000000000003E-2</v>
      </c>
      <c r="F22" s="94">
        <v>3.619E-2</v>
      </c>
      <c r="G22" s="354">
        <v>2.9860000000000001E-2</v>
      </c>
      <c r="H22" s="94">
        <v>0.11497</v>
      </c>
      <c r="I22" s="94">
        <v>8.0629999999999993E-2</v>
      </c>
      <c r="J22" s="355">
        <v>7.1929999999999994E-2</v>
      </c>
    </row>
    <row r="23" spans="1:10" ht="12.75" customHeight="1">
      <c r="A23" s="874" t="s">
        <v>88</v>
      </c>
      <c r="B23" s="356">
        <v>8304</v>
      </c>
      <c r="C23" s="137">
        <v>20724</v>
      </c>
      <c r="D23" s="357">
        <v>153524</v>
      </c>
      <c r="E23" s="356">
        <v>362</v>
      </c>
      <c r="F23" s="137">
        <v>1024</v>
      </c>
      <c r="G23" s="357">
        <v>3307</v>
      </c>
      <c r="H23" s="137">
        <v>1186</v>
      </c>
      <c r="I23" s="137">
        <v>2479</v>
      </c>
      <c r="J23" s="358">
        <v>25353</v>
      </c>
    </row>
    <row r="24" spans="1:10" ht="12.75" customHeight="1">
      <c r="A24" s="874"/>
      <c r="B24" s="351">
        <v>1</v>
      </c>
      <c r="C24" s="352">
        <v>1</v>
      </c>
      <c r="D24" s="353">
        <v>1</v>
      </c>
      <c r="E24" s="90">
        <v>4.3589999999999997E-2</v>
      </c>
      <c r="F24" s="94">
        <v>4.9410000000000003E-2</v>
      </c>
      <c r="G24" s="354">
        <v>2.154E-2</v>
      </c>
      <c r="H24" s="94">
        <v>0.14282</v>
      </c>
      <c r="I24" s="94">
        <v>0.11962</v>
      </c>
      <c r="J24" s="355">
        <v>0.16514000000000001</v>
      </c>
    </row>
    <row r="25" spans="1:10" ht="12.75" customHeight="1">
      <c r="A25" s="874" t="s">
        <v>89</v>
      </c>
      <c r="B25" s="356">
        <v>2177</v>
      </c>
      <c r="C25" s="137">
        <v>5354</v>
      </c>
      <c r="D25" s="357">
        <v>28877</v>
      </c>
      <c r="E25" s="356">
        <v>36</v>
      </c>
      <c r="F25" s="137">
        <v>70</v>
      </c>
      <c r="G25" s="357">
        <v>168</v>
      </c>
      <c r="H25" s="137">
        <v>435</v>
      </c>
      <c r="I25" s="137">
        <v>907</v>
      </c>
      <c r="J25" s="358">
        <v>4333</v>
      </c>
    </row>
    <row r="26" spans="1:10" ht="12.75" customHeight="1">
      <c r="A26" s="874"/>
      <c r="B26" s="351">
        <v>1</v>
      </c>
      <c r="C26" s="352">
        <v>1</v>
      </c>
      <c r="D26" s="353">
        <v>1</v>
      </c>
      <c r="E26" s="90">
        <v>1.6539999999999999E-2</v>
      </c>
      <c r="F26" s="94">
        <v>1.307E-2</v>
      </c>
      <c r="G26" s="354">
        <v>5.8199999999999997E-3</v>
      </c>
      <c r="H26" s="94">
        <v>0.19982</v>
      </c>
      <c r="I26" s="94">
        <v>0.16941000000000001</v>
      </c>
      <c r="J26" s="355">
        <v>0.15004999999999999</v>
      </c>
    </row>
    <row r="27" spans="1:10" ht="12.75" customHeight="1">
      <c r="A27" s="874" t="s">
        <v>90</v>
      </c>
      <c r="B27" s="356">
        <v>785</v>
      </c>
      <c r="C27" s="137">
        <v>2177</v>
      </c>
      <c r="D27" s="357">
        <v>11628</v>
      </c>
      <c r="E27" s="356">
        <v>25</v>
      </c>
      <c r="F27" s="137">
        <v>49</v>
      </c>
      <c r="G27" s="357">
        <v>535</v>
      </c>
      <c r="H27" s="137">
        <v>74</v>
      </c>
      <c r="I27" s="137">
        <v>151</v>
      </c>
      <c r="J27" s="358">
        <v>2396</v>
      </c>
    </row>
    <row r="28" spans="1:10" ht="12.75" customHeight="1">
      <c r="A28" s="874"/>
      <c r="B28" s="351">
        <v>1</v>
      </c>
      <c r="C28" s="352">
        <v>1</v>
      </c>
      <c r="D28" s="353">
        <v>1</v>
      </c>
      <c r="E28" s="90">
        <v>3.1850000000000003E-2</v>
      </c>
      <c r="F28" s="94">
        <v>2.2509999999999999E-2</v>
      </c>
      <c r="G28" s="354">
        <v>4.6010000000000002E-2</v>
      </c>
      <c r="H28" s="94">
        <v>9.4270000000000007E-2</v>
      </c>
      <c r="I28" s="94">
        <v>6.9360000000000005E-2</v>
      </c>
      <c r="J28" s="355">
        <v>0.20605000000000001</v>
      </c>
    </row>
    <row r="29" spans="1:10" ht="12.75" customHeight="1">
      <c r="A29" s="874" t="s">
        <v>91</v>
      </c>
      <c r="B29" s="356">
        <v>1316</v>
      </c>
      <c r="C29" s="137">
        <v>3243</v>
      </c>
      <c r="D29" s="357">
        <v>14743</v>
      </c>
      <c r="E29" s="356">
        <v>41</v>
      </c>
      <c r="F29" s="137">
        <v>141</v>
      </c>
      <c r="G29" s="357">
        <v>445</v>
      </c>
      <c r="H29" s="137">
        <v>162</v>
      </c>
      <c r="I29" s="137">
        <v>355</v>
      </c>
      <c r="J29" s="358">
        <v>1815</v>
      </c>
    </row>
    <row r="30" spans="1:10" ht="12.75" customHeight="1">
      <c r="A30" s="874"/>
      <c r="B30" s="351">
        <v>1</v>
      </c>
      <c r="C30" s="352">
        <v>1</v>
      </c>
      <c r="D30" s="353">
        <v>1</v>
      </c>
      <c r="E30" s="90">
        <v>3.116E-2</v>
      </c>
      <c r="F30" s="94">
        <v>4.3479999999999998E-2</v>
      </c>
      <c r="G30" s="354">
        <v>3.0179999999999998E-2</v>
      </c>
      <c r="H30" s="94">
        <v>0.1231</v>
      </c>
      <c r="I30" s="94">
        <v>0.10947</v>
      </c>
      <c r="J30" s="355">
        <v>0.12311</v>
      </c>
    </row>
    <row r="31" spans="1:10" ht="12.75" customHeight="1">
      <c r="A31" s="874" t="s">
        <v>92</v>
      </c>
      <c r="B31" s="356">
        <v>652</v>
      </c>
      <c r="C31" s="137">
        <v>1552</v>
      </c>
      <c r="D31" s="357">
        <v>6549</v>
      </c>
      <c r="E31" s="356">
        <v>11</v>
      </c>
      <c r="F31" s="137">
        <v>24</v>
      </c>
      <c r="G31" s="357">
        <v>161</v>
      </c>
      <c r="H31" s="137">
        <v>121</v>
      </c>
      <c r="I31" s="137">
        <v>274</v>
      </c>
      <c r="J31" s="358">
        <v>924</v>
      </c>
    </row>
    <row r="32" spans="1:10" ht="12.75" customHeight="1">
      <c r="A32" s="874"/>
      <c r="B32" s="351">
        <v>1</v>
      </c>
      <c r="C32" s="352">
        <v>1</v>
      </c>
      <c r="D32" s="353">
        <v>1</v>
      </c>
      <c r="E32" s="90">
        <v>1.687E-2</v>
      </c>
      <c r="F32" s="94">
        <v>1.546E-2</v>
      </c>
      <c r="G32" s="354">
        <v>2.4580000000000001E-2</v>
      </c>
      <c r="H32" s="94">
        <v>0.18557999999999999</v>
      </c>
      <c r="I32" s="94">
        <v>0.17655000000000001</v>
      </c>
      <c r="J32" s="355">
        <v>0.14108999999999999</v>
      </c>
    </row>
    <row r="33" spans="1:10" ht="12.75" customHeight="1">
      <c r="A33" s="874" t="s">
        <v>93</v>
      </c>
      <c r="B33" s="356">
        <v>1355</v>
      </c>
      <c r="C33" s="137">
        <v>3318</v>
      </c>
      <c r="D33" s="357">
        <v>25364</v>
      </c>
      <c r="E33" s="356">
        <v>13</v>
      </c>
      <c r="F33" s="137">
        <v>33</v>
      </c>
      <c r="G33" s="357">
        <v>91</v>
      </c>
      <c r="H33" s="137">
        <v>130</v>
      </c>
      <c r="I33" s="137">
        <v>246</v>
      </c>
      <c r="J33" s="358">
        <v>1064</v>
      </c>
    </row>
    <row r="34" spans="1:10" ht="12.75" customHeight="1">
      <c r="A34" s="874"/>
      <c r="B34" s="351">
        <v>1</v>
      </c>
      <c r="C34" s="352">
        <v>1</v>
      </c>
      <c r="D34" s="353">
        <v>1</v>
      </c>
      <c r="E34" s="90">
        <v>9.5899999999999996E-3</v>
      </c>
      <c r="F34" s="94">
        <v>9.9500000000000005E-3</v>
      </c>
      <c r="G34" s="354">
        <v>3.5899999999999999E-3</v>
      </c>
      <c r="H34" s="94">
        <v>9.5939999999999998E-2</v>
      </c>
      <c r="I34" s="94">
        <v>7.4139999999999998E-2</v>
      </c>
      <c r="J34" s="355">
        <v>4.1950000000000001E-2</v>
      </c>
    </row>
    <row r="35" spans="1:10" ht="12.75" customHeight="1">
      <c r="A35" s="1012" t="s">
        <v>94</v>
      </c>
      <c r="B35" s="356">
        <v>834</v>
      </c>
      <c r="C35" s="137">
        <v>1785</v>
      </c>
      <c r="D35" s="357">
        <v>9819</v>
      </c>
      <c r="E35" s="356">
        <v>10</v>
      </c>
      <c r="F35" s="137">
        <v>25</v>
      </c>
      <c r="G35" s="357">
        <v>94</v>
      </c>
      <c r="H35" s="137">
        <v>104</v>
      </c>
      <c r="I35" s="137">
        <v>202</v>
      </c>
      <c r="J35" s="358">
        <v>655</v>
      </c>
    </row>
    <row r="36" spans="1:10" ht="12.75" customHeight="1">
      <c r="A36" s="900"/>
      <c r="B36" s="359">
        <v>1</v>
      </c>
      <c r="C36" s="360">
        <v>1</v>
      </c>
      <c r="D36" s="361">
        <v>1</v>
      </c>
      <c r="E36" s="408">
        <v>1.1990000000000001E-2</v>
      </c>
      <c r="F36" s="362">
        <v>1.401E-2</v>
      </c>
      <c r="G36" s="363">
        <v>9.5700000000000004E-3</v>
      </c>
      <c r="H36" s="362">
        <v>0.12470000000000001</v>
      </c>
      <c r="I36" s="362">
        <v>0.11317000000000001</v>
      </c>
      <c r="J36" s="364">
        <v>6.6710000000000005E-2</v>
      </c>
    </row>
    <row r="37" spans="1:10" ht="12.75" customHeight="1">
      <c r="A37" s="897" t="s">
        <v>109</v>
      </c>
      <c r="B37" s="400">
        <v>56843</v>
      </c>
      <c r="C37" s="401">
        <v>126455</v>
      </c>
      <c r="D37" s="106">
        <v>953317</v>
      </c>
      <c r="E37" s="400">
        <v>3982</v>
      </c>
      <c r="F37" s="401">
        <v>8606</v>
      </c>
      <c r="G37" s="106">
        <v>45424</v>
      </c>
      <c r="H37" s="401">
        <v>7306</v>
      </c>
      <c r="I37" s="401">
        <v>14746</v>
      </c>
      <c r="J37" s="412">
        <v>176588</v>
      </c>
    </row>
    <row r="38" spans="1:10" ht="12.75" customHeight="1" thickBot="1">
      <c r="A38" s="898"/>
      <c r="B38" s="413">
        <v>1</v>
      </c>
      <c r="C38" s="414">
        <v>1</v>
      </c>
      <c r="D38" s="415">
        <v>1</v>
      </c>
      <c r="E38" s="416">
        <v>7.0050000000000001E-2</v>
      </c>
      <c r="F38" s="385">
        <v>6.8059999999999996E-2</v>
      </c>
      <c r="G38" s="386">
        <v>4.7649999999999998E-2</v>
      </c>
      <c r="H38" s="385">
        <v>0.12853000000000001</v>
      </c>
      <c r="I38" s="385">
        <v>0.11661000000000001</v>
      </c>
      <c r="J38" s="387">
        <v>0.18523999999999999</v>
      </c>
    </row>
    <row r="39" spans="1:10" s="1158" customFormat="1" ht="11.25"/>
    <row r="40" spans="1:10" s="1158" customFormat="1" ht="11.25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</row>
    <row r="41" spans="1:10" s="1158" customFormat="1" ht="11.25">
      <c r="A41" s="1158" t="s">
        <v>525</v>
      </c>
    </row>
    <row r="42" spans="1:10" s="671" customFormat="1"/>
    <row r="43" spans="1:10" s="671" customFormat="1">
      <c r="A43" s="1158" t="s">
        <v>518</v>
      </c>
      <c r="B43" s="1159"/>
      <c r="C43" s="1159"/>
      <c r="D43" s="1159"/>
      <c r="E43" s="1159"/>
    </row>
    <row r="44" spans="1:10" s="671" customFormat="1">
      <c r="A44" s="1158" t="s">
        <v>519</v>
      </c>
      <c r="B44" s="1159"/>
      <c r="C44" s="1159"/>
      <c r="D44" s="1159"/>
      <c r="E44" s="1167" t="s">
        <v>506</v>
      </c>
    </row>
    <row r="45" spans="1:10" s="671" customFormat="1">
      <c r="A45" s="1160"/>
      <c r="B45" s="1159"/>
      <c r="C45" s="1159"/>
      <c r="D45" s="1159"/>
      <c r="E45" s="1159"/>
    </row>
    <row r="46" spans="1:10" s="671" customFormat="1">
      <c r="A46" s="1161" t="s">
        <v>520</v>
      </c>
      <c r="B46" s="1159"/>
      <c r="C46" s="1159"/>
      <c r="D46" s="1159"/>
      <c r="E46" s="1159"/>
    </row>
  </sheetData>
  <mergeCells count="23">
    <mergeCell ref="A19:A20"/>
    <mergeCell ref="A21:A22"/>
    <mergeCell ref="A1:J1"/>
    <mergeCell ref="A2:A4"/>
    <mergeCell ref="B2:D3"/>
    <mergeCell ref="E2:J2"/>
    <mergeCell ref="E3:G3"/>
    <mergeCell ref="H3:J3"/>
    <mergeCell ref="A5:A6"/>
    <mergeCell ref="A7:A8"/>
    <mergeCell ref="A9:A10"/>
    <mergeCell ref="A11:A12"/>
    <mergeCell ref="A13:A14"/>
    <mergeCell ref="A15:A16"/>
    <mergeCell ref="A17:A18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6 A8 A10 A12 A14 A16 A18 A20 A22 A24 A26 A28 A30 A32 A34 A36">
    <cfRule type="cellIs" dxfId="504" priority="82" stopIfTrue="1" operator="equal">
      <formula>1</formula>
    </cfRule>
    <cfRule type="cellIs" dxfId="503" priority="83" stopIfTrue="1" operator="lessThan">
      <formula>0.0005</formula>
    </cfRule>
  </conditionalFormatting>
  <conditionalFormatting sqref="A5:J5">
    <cfRule type="cellIs" dxfId="502" priority="81" stopIfTrue="1" operator="equal">
      <formula>0</formula>
    </cfRule>
  </conditionalFormatting>
  <conditionalFormatting sqref="A9:J9">
    <cfRule type="cellIs" dxfId="501" priority="71" stopIfTrue="1" operator="equal">
      <formula>0</formula>
    </cfRule>
  </conditionalFormatting>
  <conditionalFormatting sqref="A11:J11">
    <cfRule type="cellIs" dxfId="500" priority="66" stopIfTrue="1" operator="equal">
      <formula>0</formula>
    </cfRule>
  </conditionalFormatting>
  <conditionalFormatting sqref="A13:J13">
    <cfRule type="cellIs" dxfId="499" priority="61" stopIfTrue="1" operator="equal">
      <formula>0</formula>
    </cfRule>
  </conditionalFormatting>
  <conditionalFormatting sqref="A15:J15">
    <cfRule type="cellIs" dxfId="498" priority="56" stopIfTrue="1" operator="equal">
      <formula>0</formula>
    </cfRule>
  </conditionalFormatting>
  <conditionalFormatting sqref="A17:J17">
    <cfRule type="cellIs" dxfId="497" priority="51" stopIfTrue="1" operator="equal">
      <formula>0</formula>
    </cfRule>
  </conditionalFormatting>
  <conditionalFormatting sqref="A19:J19">
    <cfRule type="cellIs" dxfId="496" priority="46" stopIfTrue="1" operator="equal">
      <formula>0</formula>
    </cfRule>
  </conditionalFormatting>
  <conditionalFormatting sqref="A21:J21">
    <cfRule type="cellIs" dxfId="495" priority="41" stopIfTrue="1" operator="equal">
      <formula>0</formula>
    </cfRule>
  </conditionalFormatting>
  <conditionalFormatting sqref="A23:J23">
    <cfRule type="cellIs" dxfId="494" priority="36" stopIfTrue="1" operator="equal">
      <formula>0</formula>
    </cfRule>
  </conditionalFormatting>
  <conditionalFormatting sqref="A25:J25">
    <cfRule type="cellIs" dxfId="493" priority="31" stopIfTrue="1" operator="equal">
      <formula>0</formula>
    </cfRule>
  </conditionalFormatting>
  <conditionalFormatting sqref="A27:J27">
    <cfRule type="cellIs" dxfId="492" priority="26" stopIfTrue="1" operator="equal">
      <formula>0</formula>
    </cfRule>
  </conditionalFormatting>
  <conditionalFormatting sqref="A29:J29">
    <cfRule type="cellIs" dxfId="491" priority="21" stopIfTrue="1" operator="equal">
      <formula>0</formula>
    </cfRule>
  </conditionalFormatting>
  <conditionalFormatting sqref="A31:J31">
    <cfRule type="cellIs" dxfId="490" priority="16" stopIfTrue="1" operator="equal">
      <formula>0</formula>
    </cfRule>
  </conditionalFormatting>
  <conditionalFormatting sqref="A33:J33">
    <cfRule type="cellIs" dxfId="489" priority="11" stopIfTrue="1" operator="equal">
      <formula>0</formula>
    </cfRule>
  </conditionalFormatting>
  <conditionalFormatting sqref="A35:J35">
    <cfRule type="cellIs" dxfId="488" priority="6" stopIfTrue="1" operator="equal">
      <formula>0</formula>
    </cfRule>
  </conditionalFormatting>
  <conditionalFormatting sqref="B7:J7">
    <cfRule type="cellIs" dxfId="487" priority="76" stopIfTrue="1" operator="equal">
      <formula>0</formula>
    </cfRule>
  </conditionalFormatting>
  <conditionalFormatting sqref="B37:J37">
    <cfRule type="cellIs" dxfId="486" priority="1" stopIfTrue="1" operator="equal">
      <formula>0</formula>
    </cfRule>
  </conditionalFormatting>
  <conditionalFormatting sqref="E6:J6">
    <cfRule type="cellIs" dxfId="485" priority="85" stopIfTrue="1" operator="lessThan">
      <formula>0.0005</formula>
    </cfRule>
  </conditionalFormatting>
  <conditionalFormatting sqref="E8:J8">
    <cfRule type="cellIs" dxfId="484" priority="77" stopIfTrue="1" operator="lessThan">
      <formula>0.0005</formula>
    </cfRule>
  </conditionalFormatting>
  <conditionalFormatting sqref="E10:J10">
    <cfRule type="cellIs" dxfId="483" priority="72" stopIfTrue="1" operator="lessThan">
      <formula>0.0005</formula>
    </cfRule>
  </conditionalFormatting>
  <conditionalFormatting sqref="E12:J12">
    <cfRule type="cellIs" dxfId="482" priority="67" stopIfTrue="1" operator="lessThan">
      <formula>0.0005</formula>
    </cfRule>
  </conditionalFormatting>
  <conditionalFormatting sqref="E14:J14">
    <cfRule type="cellIs" dxfId="481" priority="62" stopIfTrue="1" operator="lessThan">
      <formula>0.0005</formula>
    </cfRule>
  </conditionalFormatting>
  <conditionalFormatting sqref="E16:J16">
    <cfRule type="cellIs" dxfId="480" priority="57" stopIfTrue="1" operator="lessThan">
      <formula>0.0005</formula>
    </cfRule>
  </conditionalFormatting>
  <conditionalFormatting sqref="E18:J18">
    <cfRule type="cellIs" dxfId="479" priority="52" stopIfTrue="1" operator="lessThan">
      <formula>0.0005</formula>
    </cfRule>
  </conditionalFormatting>
  <conditionalFormatting sqref="E20:J20">
    <cfRule type="cellIs" dxfId="478" priority="47" stopIfTrue="1" operator="lessThan">
      <formula>0.0005</formula>
    </cfRule>
  </conditionalFormatting>
  <conditionalFormatting sqref="E22:J22">
    <cfRule type="cellIs" dxfId="477" priority="42" stopIfTrue="1" operator="lessThan">
      <formula>0.0005</formula>
    </cfRule>
  </conditionalFormatting>
  <conditionalFormatting sqref="E24:J24">
    <cfRule type="cellIs" dxfId="476" priority="37" stopIfTrue="1" operator="lessThan">
      <formula>0.0005</formula>
    </cfRule>
  </conditionalFormatting>
  <conditionalFormatting sqref="E26:J26">
    <cfRule type="cellIs" dxfId="475" priority="32" stopIfTrue="1" operator="lessThan">
      <formula>0.0005</formula>
    </cfRule>
  </conditionalFormatting>
  <conditionalFormatting sqref="E28:J28">
    <cfRule type="cellIs" dxfId="474" priority="27" stopIfTrue="1" operator="lessThan">
      <formula>0.0005</formula>
    </cfRule>
  </conditionalFormatting>
  <conditionalFormatting sqref="E30:J30">
    <cfRule type="cellIs" dxfId="473" priority="22" stopIfTrue="1" operator="lessThan">
      <formula>0.0005</formula>
    </cfRule>
  </conditionalFormatting>
  <conditionalFormatting sqref="E32:J32">
    <cfRule type="cellIs" dxfId="472" priority="17" stopIfTrue="1" operator="lessThan">
      <formula>0.0005</formula>
    </cfRule>
  </conditionalFormatting>
  <conditionalFormatting sqref="E34:J34">
    <cfRule type="cellIs" dxfId="471" priority="12" stopIfTrue="1" operator="lessThan">
      <formula>0.0005</formula>
    </cfRule>
  </conditionalFormatting>
  <conditionalFormatting sqref="E36:J36">
    <cfRule type="cellIs" dxfId="470" priority="7" stopIfTrue="1" operator="lessThan">
      <formula>0.0005</formula>
    </cfRule>
  </conditionalFormatting>
  <conditionalFormatting sqref="E38:J38">
    <cfRule type="cellIs" dxfId="469" priority="2" stopIfTrue="1" operator="lessThan">
      <formula>0.0005</formula>
    </cfRule>
  </conditionalFormatting>
  <hyperlinks>
    <hyperlink ref="E44" r:id="rId1" xr:uid="{C1CAFAF8-3ED9-4C7E-97ED-0E54AEAC1D80}"/>
    <hyperlink ref="A46" r:id="rId2" display="Publikation und Tabellen stehen unter der Lizenz CC BY-SA DEED 4.0." xr:uid="{408E5E3F-59EE-4826-9C41-190145B44995}"/>
  </hyperlinks>
  <pageMargins left="0.7" right="0.7" top="0.78740157499999996" bottom="0.78740157499999996" header="0.3" footer="0.3"/>
  <pageSetup paperSize="9" scale="78" orientation="portrait" horizontalDpi="4294967295" verticalDpi="4294967295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C0DF-9232-47F3-BF7A-B1C270ADA669}">
  <dimension ref="A1:AC45"/>
  <sheetViews>
    <sheetView view="pageBreakPreview" zoomScaleNormal="100" zoomScaleSheetLayoutView="100" workbookViewId="0">
      <selection activeCell="A40" sqref="A40:F45"/>
    </sheetView>
  </sheetViews>
  <sheetFormatPr baseColWidth="10" defaultRowHeight="12.75"/>
  <cols>
    <col min="1" max="1" width="17" style="24" customWidth="1"/>
    <col min="2" max="13" width="8.7109375" style="24" customWidth="1"/>
    <col min="14" max="14" width="17.140625" style="24" customWidth="1"/>
    <col min="15" max="26" width="8.7109375" style="24" customWidth="1"/>
    <col min="27" max="28" width="7.5703125" style="36" customWidth="1"/>
    <col min="29" max="29" width="9.140625" style="36" customWidth="1"/>
    <col min="30" max="16384" width="11.42578125" style="24"/>
  </cols>
  <sheetData>
    <row r="1" spans="1:29" s="23" customFormat="1" ht="39.950000000000003" customHeight="1" thickBot="1">
      <c r="A1" s="793" t="str">
        <f>"Tabelle 18: Studienfahrten, Unterrichtsstunden und Teilnehmende nach Ländern und Programmbereichen " &amp;Hilfswerte!B1</f>
        <v>Tabelle 18: Studienfahrten, Unterrichtsstunden und Teilnehmende nach Ländern und Programmbereichen 2020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 t="str">
        <f>"noch Tabelle 18: Studienfahrten, Unterrichtsstunden und Teilnehmende nach Ländern und Programmbereichen " &amp;Hilfswerte!B1</f>
        <v>noch Tabelle 18: Studienfahrten, Unterrichtsstunden und Teilnehmende nach Ländern und Programmbereichen 2020</v>
      </c>
      <c r="O1" s="793"/>
      <c r="P1" s="793"/>
      <c r="Q1" s="793"/>
      <c r="R1" s="793"/>
      <c r="S1" s="793"/>
      <c r="T1" s="793"/>
      <c r="U1" s="793"/>
      <c r="V1" s="793"/>
      <c r="W1" s="793"/>
      <c r="X1" s="793"/>
      <c r="Y1" s="793"/>
      <c r="Z1" s="793"/>
      <c r="AA1" s="53"/>
      <c r="AB1" s="53"/>
      <c r="AC1" s="53"/>
    </row>
    <row r="2" spans="1:29" s="23" customFormat="1" ht="25.5" customHeight="1">
      <c r="A2" s="735" t="s">
        <v>14</v>
      </c>
      <c r="B2" s="807" t="s">
        <v>28</v>
      </c>
      <c r="C2" s="827"/>
      <c r="D2" s="834"/>
      <c r="E2" s="829" t="s">
        <v>59</v>
      </c>
      <c r="F2" s="1013"/>
      <c r="G2" s="1013"/>
      <c r="H2" s="1013"/>
      <c r="I2" s="1013"/>
      <c r="J2" s="1013"/>
      <c r="K2" s="1013"/>
      <c r="L2" s="1013"/>
      <c r="M2" s="1013"/>
      <c r="N2" s="830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29" s="63" customFormat="1" ht="52.5" customHeight="1">
      <c r="A3" s="736"/>
      <c r="B3" s="808"/>
      <c r="C3" s="828"/>
      <c r="D3" s="835"/>
      <c r="E3" s="1015" t="s">
        <v>113</v>
      </c>
      <c r="F3" s="1016"/>
      <c r="G3" s="1016"/>
      <c r="H3" s="1016" t="s">
        <v>137</v>
      </c>
      <c r="I3" s="1016"/>
      <c r="J3" s="1016"/>
      <c r="K3" s="1016" t="s">
        <v>21</v>
      </c>
      <c r="L3" s="1016"/>
      <c r="M3" s="1016"/>
      <c r="N3" s="831"/>
      <c r="O3" s="1016" t="s">
        <v>22</v>
      </c>
      <c r="P3" s="1016"/>
      <c r="Q3" s="1016"/>
      <c r="R3" s="1016" t="s">
        <v>422</v>
      </c>
      <c r="S3" s="1016"/>
      <c r="T3" s="1016"/>
      <c r="U3" s="1016" t="s">
        <v>42</v>
      </c>
      <c r="V3" s="1016"/>
      <c r="W3" s="1017"/>
      <c r="X3" s="1017" t="s">
        <v>43</v>
      </c>
      <c r="Y3" s="1018"/>
      <c r="Z3" s="1019"/>
    </row>
    <row r="4" spans="1:29" ht="33.75">
      <c r="A4" s="736"/>
      <c r="B4" s="26" t="s">
        <v>6</v>
      </c>
      <c r="C4" s="17" t="s">
        <v>326</v>
      </c>
      <c r="D4" s="17" t="s">
        <v>403</v>
      </c>
      <c r="E4" s="26" t="s">
        <v>6</v>
      </c>
      <c r="F4" s="17" t="s">
        <v>326</v>
      </c>
      <c r="G4" s="17" t="s">
        <v>403</v>
      </c>
      <c r="H4" s="26" t="s">
        <v>6</v>
      </c>
      <c r="I4" s="17" t="s">
        <v>326</v>
      </c>
      <c r="J4" s="17" t="s">
        <v>403</v>
      </c>
      <c r="K4" s="26" t="s">
        <v>6</v>
      </c>
      <c r="L4" s="17" t="s">
        <v>326</v>
      </c>
      <c r="M4" s="17" t="s">
        <v>403</v>
      </c>
      <c r="N4" s="1014"/>
      <c r="O4" s="26" t="s">
        <v>6</v>
      </c>
      <c r="P4" s="17" t="s">
        <v>326</v>
      </c>
      <c r="Q4" s="17" t="s">
        <v>403</v>
      </c>
      <c r="R4" s="26" t="s">
        <v>6</v>
      </c>
      <c r="S4" s="17" t="s">
        <v>326</v>
      </c>
      <c r="T4" s="17" t="s">
        <v>403</v>
      </c>
      <c r="U4" s="26" t="s">
        <v>6</v>
      </c>
      <c r="V4" s="17" t="s">
        <v>326</v>
      </c>
      <c r="W4" s="17" t="s">
        <v>403</v>
      </c>
      <c r="X4" s="111" t="s">
        <v>6</v>
      </c>
      <c r="Y4" s="17" t="s">
        <v>326</v>
      </c>
      <c r="Z4" s="19" t="s">
        <v>403</v>
      </c>
      <c r="AA4" s="24"/>
      <c r="AB4" s="24"/>
      <c r="AC4" s="24"/>
    </row>
    <row r="5" spans="1:29" s="30" customFormat="1" ht="12.75" customHeight="1">
      <c r="A5" s="747" t="s">
        <v>79</v>
      </c>
      <c r="B5" s="418">
        <v>965</v>
      </c>
      <c r="C5" s="417">
        <v>4594</v>
      </c>
      <c r="D5" s="289">
        <v>13897</v>
      </c>
      <c r="E5" s="417">
        <v>636</v>
      </c>
      <c r="F5" s="417">
        <v>2868</v>
      </c>
      <c r="G5" s="289">
        <v>9271</v>
      </c>
      <c r="H5" s="418">
        <v>230</v>
      </c>
      <c r="I5" s="417">
        <v>1165</v>
      </c>
      <c r="J5" s="289">
        <v>3740</v>
      </c>
      <c r="K5" s="418">
        <v>89</v>
      </c>
      <c r="L5" s="417">
        <v>523</v>
      </c>
      <c r="M5" s="289">
        <v>790</v>
      </c>
      <c r="N5" s="826" t="s">
        <v>79</v>
      </c>
      <c r="O5" s="418">
        <v>7</v>
      </c>
      <c r="P5" s="417">
        <v>20</v>
      </c>
      <c r="Q5" s="417">
        <v>77</v>
      </c>
      <c r="R5" s="418">
        <v>1</v>
      </c>
      <c r="S5" s="417">
        <v>2</v>
      </c>
      <c r="T5" s="289">
        <v>6</v>
      </c>
      <c r="U5" s="418">
        <v>0</v>
      </c>
      <c r="V5" s="417">
        <v>0</v>
      </c>
      <c r="W5" s="289">
        <v>0</v>
      </c>
      <c r="X5" s="417">
        <v>2</v>
      </c>
      <c r="Y5" s="417">
        <v>16</v>
      </c>
      <c r="Z5" s="419">
        <v>13</v>
      </c>
    </row>
    <row r="6" spans="1:29" s="30" customFormat="1" ht="12.75" customHeight="1">
      <c r="A6" s="731"/>
      <c r="B6" s="420">
        <v>1</v>
      </c>
      <c r="C6" s="421">
        <v>1</v>
      </c>
      <c r="D6" s="422">
        <v>1</v>
      </c>
      <c r="E6" s="181">
        <v>0.65907000000000004</v>
      </c>
      <c r="F6" s="181">
        <v>0.62429000000000001</v>
      </c>
      <c r="G6" s="239">
        <v>0.66712000000000005</v>
      </c>
      <c r="H6" s="249">
        <v>0.23834</v>
      </c>
      <c r="I6" s="181">
        <v>0.25358999999999998</v>
      </c>
      <c r="J6" s="239">
        <v>0.26912000000000003</v>
      </c>
      <c r="K6" s="249">
        <v>9.2230000000000006E-2</v>
      </c>
      <c r="L6" s="181">
        <v>0.11384</v>
      </c>
      <c r="M6" s="239">
        <v>5.6849999999999998E-2</v>
      </c>
      <c r="N6" s="822"/>
      <c r="O6" s="249">
        <v>7.2500000000000004E-3</v>
      </c>
      <c r="P6" s="181">
        <v>4.3499999999999997E-3</v>
      </c>
      <c r="Q6" s="239">
        <v>5.5399999999999998E-3</v>
      </c>
      <c r="R6" s="249">
        <v>1.0399999999999999E-3</v>
      </c>
      <c r="S6" s="181">
        <v>4.4000000000000002E-4</v>
      </c>
      <c r="T6" s="239">
        <v>4.2999999999999999E-4</v>
      </c>
      <c r="U6" s="249" t="s">
        <v>501</v>
      </c>
      <c r="V6" s="181" t="s">
        <v>501</v>
      </c>
      <c r="W6" s="239" t="s">
        <v>501</v>
      </c>
      <c r="X6" s="181">
        <v>2.0699999999999998E-3</v>
      </c>
      <c r="Y6" s="181">
        <v>3.48E-3</v>
      </c>
      <c r="Z6" s="281">
        <v>9.3999999999999997E-4</v>
      </c>
    </row>
    <row r="7" spans="1:29" s="30" customFormat="1" ht="12.75" customHeight="1">
      <c r="A7" s="731" t="s">
        <v>80</v>
      </c>
      <c r="B7" s="240">
        <v>248</v>
      </c>
      <c r="C7" s="231">
        <v>1050</v>
      </c>
      <c r="D7" s="241">
        <v>5689</v>
      </c>
      <c r="E7" s="231">
        <v>107</v>
      </c>
      <c r="F7" s="231">
        <v>528</v>
      </c>
      <c r="G7" s="241">
        <v>2212</v>
      </c>
      <c r="H7" s="240">
        <v>134</v>
      </c>
      <c r="I7" s="231">
        <v>508</v>
      </c>
      <c r="J7" s="241">
        <v>3340</v>
      </c>
      <c r="K7" s="240">
        <v>7</v>
      </c>
      <c r="L7" s="231">
        <v>14</v>
      </c>
      <c r="M7" s="241">
        <v>137</v>
      </c>
      <c r="N7" s="822" t="s">
        <v>80</v>
      </c>
      <c r="O7" s="240">
        <v>0</v>
      </c>
      <c r="P7" s="231">
        <v>0</v>
      </c>
      <c r="Q7" s="241">
        <v>0</v>
      </c>
      <c r="R7" s="240">
        <v>0</v>
      </c>
      <c r="S7" s="231">
        <v>0</v>
      </c>
      <c r="T7" s="241">
        <v>0</v>
      </c>
      <c r="U7" s="240">
        <v>0</v>
      </c>
      <c r="V7" s="231">
        <v>0</v>
      </c>
      <c r="W7" s="241">
        <v>0</v>
      </c>
      <c r="X7" s="231">
        <v>0</v>
      </c>
      <c r="Y7" s="231">
        <v>0</v>
      </c>
      <c r="Z7" s="277">
        <v>0</v>
      </c>
    </row>
    <row r="8" spans="1:29" s="30" customFormat="1" ht="12.75" customHeight="1">
      <c r="A8" s="731"/>
      <c r="B8" s="420">
        <v>1</v>
      </c>
      <c r="C8" s="421">
        <v>1</v>
      </c>
      <c r="D8" s="422">
        <v>1</v>
      </c>
      <c r="E8" s="181">
        <v>0.43145</v>
      </c>
      <c r="F8" s="181">
        <v>0.50285999999999997</v>
      </c>
      <c r="G8" s="239">
        <v>0.38882</v>
      </c>
      <c r="H8" s="249">
        <v>0.54032000000000002</v>
      </c>
      <c r="I8" s="181">
        <v>0.48381000000000002</v>
      </c>
      <c r="J8" s="239">
        <v>0.58709999999999996</v>
      </c>
      <c r="K8" s="249">
        <v>2.8230000000000002E-2</v>
      </c>
      <c r="L8" s="181">
        <v>1.333E-2</v>
      </c>
      <c r="M8" s="239">
        <v>2.4080000000000001E-2</v>
      </c>
      <c r="N8" s="822"/>
      <c r="O8" s="249" t="s">
        <v>501</v>
      </c>
      <c r="P8" s="181" t="s">
        <v>501</v>
      </c>
      <c r="Q8" s="239" t="s">
        <v>501</v>
      </c>
      <c r="R8" s="249" t="s">
        <v>501</v>
      </c>
      <c r="S8" s="181" t="s">
        <v>501</v>
      </c>
      <c r="T8" s="239" t="s">
        <v>501</v>
      </c>
      <c r="U8" s="249" t="s">
        <v>501</v>
      </c>
      <c r="V8" s="181" t="s">
        <v>501</v>
      </c>
      <c r="W8" s="239" t="s">
        <v>501</v>
      </c>
      <c r="X8" s="181" t="s">
        <v>501</v>
      </c>
      <c r="Y8" s="181" t="s">
        <v>501</v>
      </c>
      <c r="Z8" s="281" t="s">
        <v>501</v>
      </c>
    </row>
    <row r="9" spans="1:29" s="30" customFormat="1" ht="12.75" customHeight="1">
      <c r="A9" s="731" t="s">
        <v>81</v>
      </c>
      <c r="B9" s="240">
        <v>109</v>
      </c>
      <c r="C9" s="231">
        <v>507</v>
      </c>
      <c r="D9" s="241">
        <v>937</v>
      </c>
      <c r="E9" s="231">
        <v>104</v>
      </c>
      <c r="F9" s="231">
        <v>480</v>
      </c>
      <c r="G9" s="241">
        <v>903</v>
      </c>
      <c r="H9" s="240">
        <v>3</v>
      </c>
      <c r="I9" s="231">
        <v>20</v>
      </c>
      <c r="J9" s="241">
        <v>19</v>
      </c>
      <c r="K9" s="240">
        <v>0</v>
      </c>
      <c r="L9" s="231">
        <v>0</v>
      </c>
      <c r="M9" s="241">
        <v>0</v>
      </c>
      <c r="N9" s="822" t="s">
        <v>81</v>
      </c>
      <c r="O9" s="240">
        <v>2</v>
      </c>
      <c r="P9" s="231">
        <v>7</v>
      </c>
      <c r="Q9" s="241">
        <v>15</v>
      </c>
      <c r="R9" s="240">
        <v>0</v>
      </c>
      <c r="S9" s="231">
        <v>0</v>
      </c>
      <c r="T9" s="241">
        <v>0</v>
      </c>
      <c r="U9" s="240">
        <v>0</v>
      </c>
      <c r="V9" s="231">
        <v>0</v>
      </c>
      <c r="W9" s="241">
        <v>0</v>
      </c>
      <c r="X9" s="231">
        <v>0</v>
      </c>
      <c r="Y9" s="231">
        <v>0</v>
      </c>
      <c r="Z9" s="277">
        <v>0</v>
      </c>
    </row>
    <row r="10" spans="1:29" s="30" customFormat="1" ht="12.75" customHeight="1">
      <c r="A10" s="731"/>
      <c r="B10" s="420">
        <v>1</v>
      </c>
      <c r="C10" s="421">
        <v>1</v>
      </c>
      <c r="D10" s="422">
        <v>1</v>
      </c>
      <c r="E10" s="181">
        <v>0.95413000000000003</v>
      </c>
      <c r="F10" s="181">
        <v>0.94674999999999998</v>
      </c>
      <c r="G10" s="239">
        <v>0.96370999999999996</v>
      </c>
      <c r="H10" s="249">
        <v>2.7519999999999999E-2</v>
      </c>
      <c r="I10" s="181">
        <v>3.9449999999999999E-2</v>
      </c>
      <c r="J10" s="239">
        <v>2.0279999999999999E-2</v>
      </c>
      <c r="K10" s="249" t="s">
        <v>501</v>
      </c>
      <c r="L10" s="181" t="s">
        <v>501</v>
      </c>
      <c r="M10" s="239" t="s">
        <v>501</v>
      </c>
      <c r="N10" s="822"/>
      <c r="O10" s="249">
        <v>1.8350000000000002E-2</v>
      </c>
      <c r="P10" s="181">
        <v>1.3809999999999999E-2</v>
      </c>
      <c r="Q10" s="239">
        <v>1.601E-2</v>
      </c>
      <c r="R10" s="249" t="s">
        <v>501</v>
      </c>
      <c r="S10" s="181" t="s">
        <v>501</v>
      </c>
      <c r="T10" s="239" t="s">
        <v>501</v>
      </c>
      <c r="U10" s="249" t="s">
        <v>501</v>
      </c>
      <c r="V10" s="181" t="s">
        <v>501</v>
      </c>
      <c r="W10" s="239" t="s">
        <v>501</v>
      </c>
      <c r="X10" s="181" t="s">
        <v>501</v>
      </c>
      <c r="Y10" s="181" t="s">
        <v>501</v>
      </c>
      <c r="Z10" s="281" t="s">
        <v>501</v>
      </c>
    </row>
    <row r="11" spans="1:29" s="30" customFormat="1" ht="12.75" customHeight="1">
      <c r="A11" s="731" t="s">
        <v>82</v>
      </c>
      <c r="B11" s="240">
        <v>16</v>
      </c>
      <c r="C11" s="231">
        <v>98</v>
      </c>
      <c r="D11" s="241">
        <v>177</v>
      </c>
      <c r="E11" s="231">
        <v>16</v>
      </c>
      <c r="F11" s="231">
        <v>98</v>
      </c>
      <c r="G11" s="241">
        <v>177</v>
      </c>
      <c r="H11" s="240">
        <v>0</v>
      </c>
      <c r="I11" s="231">
        <v>0</v>
      </c>
      <c r="J11" s="241">
        <v>0</v>
      </c>
      <c r="K11" s="240">
        <v>0</v>
      </c>
      <c r="L11" s="231">
        <v>0</v>
      </c>
      <c r="M11" s="241">
        <v>0</v>
      </c>
      <c r="N11" s="822" t="s">
        <v>82</v>
      </c>
      <c r="O11" s="240">
        <v>0</v>
      </c>
      <c r="P11" s="231">
        <v>0</v>
      </c>
      <c r="Q11" s="241">
        <v>0</v>
      </c>
      <c r="R11" s="240">
        <v>0</v>
      </c>
      <c r="S11" s="231">
        <v>0</v>
      </c>
      <c r="T11" s="241">
        <v>0</v>
      </c>
      <c r="U11" s="240">
        <v>0</v>
      </c>
      <c r="V11" s="231">
        <v>0</v>
      </c>
      <c r="W11" s="241">
        <v>0</v>
      </c>
      <c r="X11" s="231">
        <v>0</v>
      </c>
      <c r="Y11" s="231">
        <v>0</v>
      </c>
      <c r="Z11" s="277">
        <v>0</v>
      </c>
    </row>
    <row r="12" spans="1:29" s="30" customFormat="1" ht="12.75" customHeight="1">
      <c r="A12" s="731"/>
      <c r="B12" s="420">
        <v>1</v>
      </c>
      <c r="C12" s="421">
        <v>1</v>
      </c>
      <c r="D12" s="422">
        <v>1</v>
      </c>
      <c r="E12" s="181">
        <v>1</v>
      </c>
      <c r="F12" s="181">
        <v>1</v>
      </c>
      <c r="G12" s="239">
        <v>1</v>
      </c>
      <c r="H12" s="249" t="s">
        <v>501</v>
      </c>
      <c r="I12" s="181" t="s">
        <v>501</v>
      </c>
      <c r="J12" s="239" t="s">
        <v>501</v>
      </c>
      <c r="K12" s="249" t="s">
        <v>501</v>
      </c>
      <c r="L12" s="181" t="s">
        <v>501</v>
      </c>
      <c r="M12" s="239" t="s">
        <v>501</v>
      </c>
      <c r="N12" s="822"/>
      <c r="O12" s="249" t="s">
        <v>501</v>
      </c>
      <c r="P12" s="181" t="s">
        <v>501</v>
      </c>
      <c r="Q12" s="239" t="s">
        <v>501</v>
      </c>
      <c r="R12" s="249" t="s">
        <v>501</v>
      </c>
      <c r="S12" s="181" t="s">
        <v>501</v>
      </c>
      <c r="T12" s="239" t="s">
        <v>501</v>
      </c>
      <c r="U12" s="249" t="s">
        <v>501</v>
      </c>
      <c r="V12" s="181" t="s">
        <v>501</v>
      </c>
      <c r="W12" s="239" t="s">
        <v>501</v>
      </c>
      <c r="X12" s="181" t="s">
        <v>501</v>
      </c>
      <c r="Y12" s="181" t="s">
        <v>501</v>
      </c>
      <c r="Z12" s="281" t="s">
        <v>501</v>
      </c>
    </row>
    <row r="13" spans="1:29" s="30" customFormat="1" ht="12.75" customHeight="1">
      <c r="A13" s="731" t="s">
        <v>83</v>
      </c>
      <c r="B13" s="240">
        <v>16</v>
      </c>
      <c r="C13" s="231">
        <v>44</v>
      </c>
      <c r="D13" s="241">
        <v>179</v>
      </c>
      <c r="E13" s="231">
        <v>16</v>
      </c>
      <c r="F13" s="231">
        <v>44</v>
      </c>
      <c r="G13" s="241">
        <v>179</v>
      </c>
      <c r="H13" s="240">
        <v>0</v>
      </c>
      <c r="I13" s="231">
        <v>0</v>
      </c>
      <c r="J13" s="241">
        <v>0</v>
      </c>
      <c r="K13" s="240">
        <v>0</v>
      </c>
      <c r="L13" s="231">
        <v>0</v>
      </c>
      <c r="M13" s="241">
        <v>0</v>
      </c>
      <c r="N13" s="822" t="s">
        <v>83</v>
      </c>
      <c r="O13" s="240">
        <v>0</v>
      </c>
      <c r="P13" s="231">
        <v>0</v>
      </c>
      <c r="Q13" s="241">
        <v>0</v>
      </c>
      <c r="R13" s="240">
        <v>0</v>
      </c>
      <c r="S13" s="231">
        <v>0</v>
      </c>
      <c r="T13" s="241">
        <v>0</v>
      </c>
      <c r="U13" s="240">
        <v>0</v>
      </c>
      <c r="V13" s="231">
        <v>0</v>
      </c>
      <c r="W13" s="241">
        <v>0</v>
      </c>
      <c r="X13" s="231">
        <v>0</v>
      </c>
      <c r="Y13" s="231">
        <v>0</v>
      </c>
      <c r="Z13" s="277">
        <v>0</v>
      </c>
    </row>
    <row r="14" spans="1:29" s="30" customFormat="1" ht="12.75" customHeight="1">
      <c r="A14" s="731"/>
      <c r="B14" s="420">
        <v>1</v>
      </c>
      <c r="C14" s="421">
        <v>1</v>
      </c>
      <c r="D14" s="422">
        <v>1</v>
      </c>
      <c r="E14" s="181">
        <v>1</v>
      </c>
      <c r="F14" s="181">
        <v>1</v>
      </c>
      <c r="G14" s="239">
        <v>1</v>
      </c>
      <c r="H14" s="249" t="s">
        <v>501</v>
      </c>
      <c r="I14" s="181" t="s">
        <v>501</v>
      </c>
      <c r="J14" s="239" t="s">
        <v>501</v>
      </c>
      <c r="K14" s="249" t="s">
        <v>501</v>
      </c>
      <c r="L14" s="181" t="s">
        <v>501</v>
      </c>
      <c r="M14" s="239" t="s">
        <v>501</v>
      </c>
      <c r="N14" s="822"/>
      <c r="O14" s="249" t="s">
        <v>501</v>
      </c>
      <c r="P14" s="181" t="s">
        <v>501</v>
      </c>
      <c r="Q14" s="239" t="s">
        <v>501</v>
      </c>
      <c r="R14" s="249" t="s">
        <v>501</v>
      </c>
      <c r="S14" s="181" t="s">
        <v>501</v>
      </c>
      <c r="T14" s="239" t="s">
        <v>501</v>
      </c>
      <c r="U14" s="249" t="s">
        <v>501</v>
      </c>
      <c r="V14" s="181" t="s">
        <v>501</v>
      </c>
      <c r="W14" s="239" t="s">
        <v>501</v>
      </c>
      <c r="X14" s="181" t="s">
        <v>501</v>
      </c>
      <c r="Y14" s="181" t="s">
        <v>501</v>
      </c>
      <c r="Z14" s="281" t="s">
        <v>501</v>
      </c>
    </row>
    <row r="15" spans="1:29" s="30" customFormat="1" ht="12.75" customHeight="1">
      <c r="A15" s="731" t="s">
        <v>84</v>
      </c>
      <c r="B15" s="240">
        <v>20</v>
      </c>
      <c r="C15" s="231">
        <v>30</v>
      </c>
      <c r="D15" s="241">
        <v>160</v>
      </c>
      <c r="E15" s="231">
        <v>20</v>
      </c>
      <c r="F15" s="231">
        <v>30</v>
      </c>
      <c r="G15" s="241">
        <v>160</v>
      </c>
      <c r="H15" s="240">
        <v>0</v>
      </c>
      <c r="I15" s="231">
        <v>0</v>
      </c>
      <c r="J15" s="241">
        <v>0</v>
      </c>
      <c r="K15" s="240">
        <v>0</v>
      </c>
      <c r="L15" s="231">
        <v>0</v>
      </c>
      <c r="M15" s="241">
        <v>0</v>
      </c>
      <c r="N15" s="822" t="s">
        <v>84</v>
      </c>
      <c r="O15" s="240">
        <v>0</v>
      </c>
      <c r="P15" s="231">
        <v>0</v>
      </c>
      <c r="Q15" s="241">
        <v>0</v>
      </c>
      <c r="R15" s="240">
        <v>0</v>
      </c>
      <c r="S15" s="231">
        <v>0</v>
      </c>
      <c r="T15" s="241">
        <v>0</v>
      </c>
      <c r="U15" s="240">
        <v>0</v>
      </c>
      <c r="V15" s="231">
        <v>0</v>
      </c>
      <c r="W15" s="241">
        <v>0</v>
      </c>
      <c r="X15" s="231">
        <v>0</v>
      </c>
      <c r="Y15" s="231">
        <v>0</v>
      </c>
      <c r="Z15" s="277">
        <v>0</v>
      </c>
    </row>
    <row r="16" spans="1:29" s="30" customFormat="1" ht="12.75" customHeight="1">
      <c r="A16" s="731"/>
      <c r="B16" s="420">
        <v>1</v>
      </c>
      <c r="C16" s="421">
        <v>1</v>
      </c>
      <c r="D16" s="422">
        <v>1</v>
      </c>
      <c r="E16" s="181">
        <v>1</v>
      </c>
      <c r="F16" s="181">
        <v>1</v>
      </c>
      <c r="G16" s="239">
        <v>1</v>
      </c>
      <c r="H16" s="249" t="s">
        <v>501</v>
      </c>
      <c r="I16" s="181" t="s">
        <v>501</v>
      </c>
      <c r="J16" s="239" t="s">
        <v>501</v>
      </c>
      <c r="K16" s="249" t="s">
        <v>501</v>
      </c>
      <c r="L16" s="181" t="s">
        <v>501</v>
      </c>
      <c r="M16" s="239" t="s">
        <v>501</v>
      </c>
      <c r="N16" s="822"/>
      <c r="O16" s="249" t="s">
        <v>501</v>
      </c>
      <c r="P16" s="181" t="s">
        <v>501</v>
      </c>
      <c r="Q16" s="239" t="s">
        <v>501</v>
      </c>
      <c r="R16" s="249" t="s">
        <v>501</v>
      </c>
      <c r="S16" s="181" t="s">
        <v>501</v>
      </c>
      <c r="T16" s="239" t="s">
        <v>501</v>
      </c>
      <c r="U16" s="249" t="s">
        <v>501</v>
      </c>
      <c r="V16" s="181" t="s">
        <v>501</v>
      </c>
      <c r="W16" s="239" t="s">
        <v>501</v>
      </c>
      <c r="X16" s="181" t="s">
        <v>501</v>
      </c>
      <c r="Y16" s="181" t="s">
        <v>501</v>
      </c>
      <c r="Z16" s="281" t="s">
        <v>501</v>
      </c>
    </row>
    <row r="17" spans="1:26" s="30" customFormat="1" ht="12.75" customHeight="1">
      <c r="A17" s="731" t="s">
        <v>85</v>
      </c>
      <c r="B17" s="240">
        <v>161</v>
      </c>
      <c r="C17" s="231">
        <v>746</v>
      </c>
      <c r="D17" s="241">
        <v>2558</v>
      </c>
      <c r="E17" s="231">
        <v>139</v>
      </c>
      <c r="F17" s="231">
        <v>627</v>
      </c>
      <c r="G17" s="241">
        <v>2188</v>
      </c>
      <c r="H17" s="240">
        <v>15</v>
      </c>
      <c r="I17" s="231">
        <v>79</v>
      </c>
      <c r="J17" s="241">
        <v>256</v>
      </c>
      <c r="K17" s="240">
        <v>6</v>
      </c>
      <c r="L17" s="231">
        <v>36</v>
      </c>
      <c r="M17" s="241">
        <v>102</v>
      </c>
      <c r="N17" s="822" t="s">
        <v>85</v>
      </c>
      <c r="O17" s="240">
        <v>1</v>
      </c>
      <c r="P17" s="231">
        <v>4</v>
      </c>
      <c r="Q17" s="241">
        <v>12</v>
      </c>
      <c r="R17" s="240">
        <v>0</v>
      </c>
      <c r="S17" s="231">
        <v>0</v>
      </c>
      <c r="T17" s="241">
        <v>0</v>
      </c>
      <c r="U17" s="240">
        <v>0</v>
      </c>
      <c r="V17" s="231">
        <v>0</v>
      </c>
      <c r="W17" s="241">
        <v>0</v>
      </c>
      <c r="X17" s="231">
        <v>0</v>
      </c>
      <c r="Y17" s="231">
        <v>0</v>
      </c>
      <c r="Z17" s="277">
        <v>0</v>
      </c>
    </row>
    <row r="18" spans="1:26" s="30" customFormat="1" ht="12.75" customHeight="1">
      <c r="A18" s="731"/>
      <c r="B18" s="420">
        <v>1</v>
      </c>
      <c r="C18" s="421">
        <v>1</v>
      </c>
      <c r="D18" s="422">
        <v>1</v>
      </c>
      <c r="E18" s="181">
        <v>0.86334999999999995</v>
      </c>
      <c r="F18" s="181">
        <v>0.84048</v>
      </c>
      <c r="G18" s="239">
        <v>0.85536000000000001</v>
      </c>
      <c r="H18" s="249">
        <v>9.3170000000000003E-2</v>
      </c>
      <c r="I18" s="181">
        <v>0.10589999999999999</v>
      </c>
      <c r="J18" s="239">
        <v>0.10008</v>
      </c>
      <c r="K18" s="249">
        <v>3.7269999999999998E-2</v>
      </c>
      <c r="L18" s="181">
        <v>4.8259999999999997E-2</v>
      </c>
      <c r="M18" s="239">
        <v>3.9870000000000003E-2</v>
      </c>
      <c r="N18" s="822"/>
      <c r="O18" s="249">
        <v>6.2100000000000002E-3</v>
      </c>
      <c r="P18" s="181">
        <v>5.3600000000000002E-3</v>
      </c>
      <c r="Q18" s="239">
        <v>4.6899999999999997E-3</v>
      </c>
      <c r="R18" s="249" t="s">
        <v>501</v>
      </c>
      <c r="S18" s="181" t="s">
        <v>501</v>
      </c>
      <c r="T18" s="239" t="s">
        <v>501</v>
      </c>
      <c r="U18" s="249" t="s">
        <v>501</v>
      </c>
      <c r="V18" s="181" t="s">
        <v>501</v>
      </c>
      <c r="W18" s="239" t="s">
        <v>501</v>
      </c>
      <c r="X18" s="181" t="s">
        <v>501</v>
      </c>
      <c r="Y18" s="181" t="s">
        <v>501</v>
      </c>
      <c r="Z18" s="281" t="s">
        <v>501</v>
      </c>
    </row>
    <row r="19" spans="1:26" s="30" customFormat="1" ht="12.75" customHeight="1">
      <c r="A19" s="731" t="s">
        <v>86</v>
      </c>
      <c r="B19" s="240">
        <v>5</v>
      </c>
      <c r="C19" s="231">
        <v>28</v>
      </c>
      <c r="D19" s="241">
        <v>83</v>
      </c>
      <c r="E19" s="231">
        <v>5</v>
      </c>
      <c r="F19" s="231">
        <v>28</v>
      </c>
      <c r="G19" s="241">
        <v>83</v>
      </c>
      <c r="H19" s="240">
        <v>0</v>
      </c>
      <c r="I19" s="231">
        <v>0</v>
      </c>
      <c r="J19" s="241">
        <v>0</v>
      </c>
      <c r="K19" s="240">
        <v>0</v>
      </c>
      <c r="L19" s="231">
        <v>0</v>
      </c>
      <c r="M19" s="241">
        <v>0</v>
      </c>
      <c r="N19" s="822" t="s">
        <v>86</v>
      </c>
      <c r="O19" s="240">
        <v>0</v>
      </c>
      <c r="P19" s="231">
        <v>0</v>
      </c>
      <c r="Q19" s="241">
        <v>0</v>
      </c>
      <c r="R19" s="240">
        <v>0</v>
      </c>
      <c r="S19" s="231">
        <v>0</v>
      </c>
      <c r="T19" s="241">
        <v>0</v>
      </c>
      <c r="U19" s="240">
        <v>0</v>
      </c>
      <c r="V19" s="231">
        <v>0</v>
      </c>
      <c r="W19" s="241">
        <v>0</v>
      </c>
      <c r="X19" s="231">
        <v>0</v>
      </c>
      <c r="Y19" s="231">
        <v>0</v>
      </c>
      <c r="Z19" s="277">
        <v>0</v>
      </c>
    </row>
    <row r="20" spans="1:26" s="30" customFormat="1" ht="12.75" customHeight="1">
      <c r="A20" s="731"/>
      <c r="B20" s="420">
        <v>1</v>
      </c>
      <c r="C20" s="421">
        <v>1</v>
      </c>
      <c r="D20" s="422">
        <v>1</v>
      </c>
      <c r="E20" s="181">
        <v>1</v>
      </c>
      <c r="F20" s="181">
        <v>1</v>
      </c>
      <c r="G20" s="239">
        <v>1</v>
      </c>
      <c r="H20" s="249" t="s">
        <v>501</v>
      </c>
      <c r="I20" s="181" t="s">
        <v>501</v>
      </c>
      <c r="J20" s="239" t="s">
        <v>501</v>
      </c>
      <c r="K20" s="249" t="s">
        <v>501</v>
      </c>
      <c r="L20" s="181" t="s">
        <v>501</v>
      </c>
      <c r="M20" s="239" t="s">
        <v>501</v>
      </c>
      <c r="N20" s="822"/>
      <c r="O20" s="249" t="s">
        <v>501</v>
      </c>
      <c r="P20" s="181" t="s">
        <v>501</v>
      </c>
      <c r="Q20" s="239" t="s">
        <v>501</v>
      </c>
      <c r="R20" s="249" t="s">
        <v>501</v>
      </c>
      <c r="S20" s="181" t="s">
        <v>501</v>
      </c>
      <c r="T20" s="239" t="s">
        <v>501</v>
      </c>
      <c r="U20" s="249" t="s">
        <v>501</v>
      </c>
      <c r="V20" s="181" t="s">
        <v>501</v>
      </c>
      <c r="W20" s="239" t="s">
        <v>501</v>
      </c>
      <c r="X20" s="181" t="s">
        <v>501</v>
      </c>
      <c r="Y20" s="181" t="s">
        <v>501</v>
      </c>
      <c r="Z20" s="281" t="s">
        <v>501</v>
      </c>
    </row>
    <row r="21" spans="1:26" s="30" customFormat="1" ht="12.75" customHeight="1">
      <c r="A21" s="731" t="s">
        <v>87</v>
      </c>
      <c r="B21" s="240">
        <v>53</v>
      </c>
      <c r="C21" s="231">
        <v>273</v>
      </c>
      <c r="D21" s="241">
        <v>822</v>
      </c>
      <c r="E21" s="231">
        <v>28</v>
      </c>
      <c r="F21" s="231">
        <v>127</v>
      </c>
      <c r="G21" s="241">
        <v>438</v>
      </c>
      <c r="H21" s="240">
        <v>16</v>
      </c>
      <c r="I21" s="231">
        <v>85</v>
      </c>
      <c r="J21" s="241">
        <v>305</v>
      </c>
      <c r="K21" s="240">
        <v>9</v>
      </c>
      <c r="L21" s="231">
        <v>61</v>
      </c>
      <c r="M21" s="241">
        <v>79</v>
      </c>
      <c r="N21" s="822" t="s">
        <v>87</v>
      </c>
      <c r="O21" s="240">
        <v>0</v>
      </c>
      <c r="P21" s="231">
        <v>0</v>
      </c>
      <c r="Q21" s="241">
        <v>0</v>
      </c>
      <c r="R21" s="240">
        <v>0</v>
      </c>
      <c r="S21" s="231">
        <v>0</v>
      </c>
      <c r="T21" s="241">
        <v>0</v>
      </c>
      <c r="U21" s="240">
        <v>0</v>
      </c>
      <c r="V21" s="231">
        <v>0</v>
      </c>
      <c r="W21" s="241">
        <v>0</v>
      </c>
      <c r="X21" s="231">
        <v>0</v>
      </c>
      <c r="Y21" s="231">
        <v>0</v>
      </c>
      <c r="Z21" s="277">
        <v>0</v>
      </c>
    </row>
    <row r="22" spans="1:26" s="30" customFormat="1" ht="12.75" customHeight="1">
      <c r="A22" s="731"/>
      <c r="B22" s="420">
        <v>1</v>
      </c>
      <c r="C22" s="421">
        <v>1</v>
      </c>
      <c r="D22" s="422">
        <v>1</v>
      </c>
      <c r="E22" s="181">
        <v>0.52829999999999999</v>
      </c>
      <c r="F22" s="181">
        <v>0.4652</v>
      </c>
      <c r="G22" s="239">
        <v>0.53285000000000005</v>
      </c>
      <c r="H22" s="249">
        <v>0.30188999999999999</v>
      </c>
      <c r="I22" s="181">
        <v>0.31136000000000003</v>
      </c>
      <c r="J22" s="239">
        <v>0.37104999999999999</v>
      </c>
      <c r="K22" s="249">
        <v>0.16980999999999999</v>
      </c>
      <c r="L22" s="181">
        <v>0.22344</v>
      </c>
      <c r="M22" s="239">
        <v>9.6110000000000001E-2</v>
      </c>
      <c r="N22" s="822"/>
      <c r="O22" s="249" t="s">
        <v>501</v>
      </c>
      <c r="P22" s="181" t="s">
        <v>501</v>
      </c>
      <c r="Q22" s="239" t="s">
        <v>501</v>
      </c>
      <c r="R22" s="249" t="s">
        <v>501</v>
      </c>
      <c r="S22" s="181" t="s">
        <v>501</v>
      </c>
      <c r="T22" s="239" t="s">
        <v>501</v>
      </c>
      <c r="U22" s="249" t="s">
        <v>501</v>
      </c>
      <c r="V22" s="181" t="s">
        <v>501</v>
      </c>
      <c r="W22" s="239" t="s">
        <v>501</v>
      </c>
      <c r="X22" s="181" t="s">
        <v>501</v>
      </c>
      <c r="Y22" s="181" t="s">
        <v>501</v>
      </c>
      <c r="Z22" s="281" t="s">
        <v>501</v>
      </c>
    </row>
    <row r="23" spans="1:26" s="30" customFormat="1" ht="12.75" customHeight="1">
      <c r="A23" s="731" t="s">
        <v>88</v>
      </c>
      <c r="B23" s="240">
        <v>521</v>
      </c>
      <c r="C23" s="231">
        <v>2420</v>
      </c>
      <c r="D23" s="241">
        <v>7466</v>
      </c>
      <c r="E23" s="231">
        <v>342</v>
      </c>
      <c r="F23" s="231">
        <v>1581</v>
      </c>
      <c r="G23" s="241">
        <v>4794</v>
      </c>
      <c r="H23" s="240">
        <v>143</v>
      </c>
      <c r="I23" s="231">
        <v>695</v>
      </c>
      <c r="J23" s="241">
        <v>2299</v>
      </c>
      <c r="K23" s="240">
        <v>29</v>
      </c>
      <c r="L23" s="231">
        <v>120</v>
      </c>
      <c r="M23" s="241">
        <v>260</v>
      </c>
      <c r="N23" s="822" t="s">
        <v>88</v>
      </c>
      <c r="O23" s="240">
        <v>6</v>
      </c>
      <c r="P23" s="231">
        <v>16</v>
      </c>
      <c r="Q23" s="241">
        <v>108</v>
      </c>
      <c r="R23" s="240">
        <v>1</v>
      </c>
      <c r="S23" s="231">
        <v>8</v>
      </c>
      <c r="T23" s="241">
        <v>5</v>
      </c>
      <c r="U23" s="240">
        <v>0</v>
      </c>
      <c r="V23" s="231">
        <v>0</v>
      </c>
      <c r="W23" s="241">
        <v>0</v>
      </c>
      <c r="X23" s="231">
        <v>0</v>
      </c>
      <c r="Y23" s="231">
        <v>0</v>
      </c>
      <c r="Z23" s="277">
        <v>0</v>
      </c>
    </row>
    <row r="24" spans="1:26" s="30" customFormat="1" ht="12.75" customHeight="1">
      <c r="A24" s="731"/>
      <c r="B24" s="420">
        <v>1</v>
      </c>
      <c r="C24" s="421">
        <v>1</v>
      </c>
      <c r="D24" s="422">
        <v>1</v>
      </c>
      <c r="E24" s="181">
        <v>0.65642999999999996</v>
      </c>
      <c r="F24" s="181">
        <v>0.65330999999999995</v>
      </c>
      <c r="G24" s="239">
        <v>0.64210999999999996</v>
      </c>
      <c r="H24" s="249">
        <v>0.27446999999999999</v>
      </c>
      <c r="I24" s="181">
        <v>0.28719</v>
      </c>
      <c r="J24" s="239">
        <v>0.30792999999999998</v>
      </c>
      <c r="K24" s="249">
        <v>5.5660000000000001E-2</v>
      </c>
      <c r="L24" s="181">
        <v>4.9590000000000002E-2</v>
      </c>
      <c r="M24" s="239">
        <v>3.4819999999999997E-2</v>
      </c>
      <c r="N24" s="822"/>
      <c r="O24" s="249">
        <v>1.1520000000000001E-2</v>
      </c>
      <c r="P24" s="181">
        <v>6.6100000000000004E-3</v>
      </c>
      <c r="Q24" s="239">
        <v>1.447E-2</v>
      </c>
      <c r="R24" s="249">
        <v>1.92E-3</v>
      </c>
      <c r="S24" s="181">
        <v>3.31E-3</v>
      </c>
      <c r="T24" s="239">
        <v>6.7000000000000002E-4</v>
      </c>
      <c r="U24" s="249" t="s">
        <v>501</v>
      </c>
      <c r="V24" s="181" t="s">
        <v>501</v>
      </c>
      <c r="W24" s="239" t="s">
        <v>501</v>
      </c>
      <c r="X24" s="181" t="s">
        <v>501</v>
      </c>
      <c r="Y24" s="181" t="s">
        <v>501</v>
      </c>
      <c r="Z24" s="281" t="s">
        <v>501</v>
      </c>
    </row>
    <row r="25" spans="1:26" s="30" customFormat="1" ht="12.75" customHeight="1">
      <c r="A25" s="731" t="s">
        <v>89</v>
      </c>
      <c r="B25" s="240">
        <v>97</v>
      </c>
      <c r="C25" s="231">
        <v>427</v>
      </c>
      <c r="D25" s="241">
        <v>1734</v>
      </c>
      <c r="E25" s="231">
        <v>65</v>
      </c>
      <c r="F25" s="231">
        <v>313</v>
      </c>
      <c r="G25" s="241">
        <v>1031</v>
      </c>
      <c r="H25" s="240">
        <v>31</v>
      </c>
      <c r="I25" s="231">
        <v>109</v>
      </c>
      <c r="J25" s="241">
        <v>691</v>
      </c>
      <c r="K25" s="240">
        <v>1</v>
      </c>
      <c r="L25" s="231">
        <v>5</v>
      </c>
      <c r="M25" s="241">
        <v>12</v>
      </c>
      <c r="N25" s="822" t="s">
        <v>89</v>
      </c>
      <c r="O25" s="240">
        <v>0</v>
      </c>
      <c r="P25" s="231">
        <v>0</v>
      </c>
      <c r="Q25" s="241">
        <v>0</v>
      </c>
      <c r="R25" s="240">
        <v>0</v>
      </c>
      <c r="S25" s="231">
        <v>0</v>
      </c>
      <c r="T25" s="241">
        <v>0</v>
      </c>
      <c r="U25" s="240">
        <v>0</v>
      </c>
      <c r="V25" s="231">
        <v>0</v>
      </c>
      <c r="W25" s="241">
        <v>0</v>
      </c>
      <c r="X25" s="231">
        <v>0</v>
      </c>
      <c r="Y25" s="231">
        <v>0</v>
      </c>
      <c r="Z25" s="277">
        <v>0</v>
      </c>
    </row>
    <row r="26" spans="1:26" s="30" customFormat="1" ht="12.75" customHeight="1">
      <c r="A26" s="731"/>
      <c r="B26" s="420">
        <v>1</v>
      </c>
      <c r="C26" s="421">
        <v>1</v>
      </c>
      <c r="D26" s="422">
        <v>1</v>
      </c>
      <c r="E26" s="181">
        <v>0.67010000000000003</v>
      </c>
      <c r="F26" s="181">
        <v>0.73302</v>
      </c>
      <c r="G26" s="239">
        <v>0.59458</v>
      </c>
      <c r="H26" s="249">
        <v>0.31958999999999999</v>
      </c>
      <c r="I26" s="181">
        <v>0.25527</v>
      </c>
      <c r="J26" s="239">
        <v>0.39850000000000002</v>
      </c>
      <c r="K26" s="249">
        <v>1.031E-2</v>
      </c>
      <c r="L26" s="181">
        <v>1.171E-2</v>
      </c>
      <c r="M26" s="239">
        <v>6.9199999999999999E-3</v>
      </c>
      <c r="N26" s="822"/>
      <c r="O26" s="249" t="s">
        <v>501</v>
      </c>
      <c r="P26" s="181" t="s">
        <v>501</v>
      </c>
      <c r="Q26" s="239" t="s">
        <v>501</v>
      </c>
      <c r="R26" s="249" t="s">
        <v>501</v>
      </c>
      <c r="S26" s="181" t="s">
        <v>501</v>
      </c>
      <c r="T26" s="239" t="s">
        <v>501</v>
      </c>
      <c r="U26" s="249" t="s">
        <v>501</v>
      </c>
      <c r="V26" s="181" t="s">
        <v>501</v>
      </c>
      <c r="W26" s="239" t="s">
        <v>501</v>
      </c>
      <c r="X26" s="181" t="s">
        <v>501</v>
      </c>
      <c r="Y26" s="181" t="s">
        <v>501</v>
      </c>
      <c r="Z26" s="281" t="s">
        <v>501</v>
      </c>
    </row>
    <row r="27" spans="1:26" s="30" customFormat="1" ht="12.75" customHeight="1">
      <c r="A27" s="731" t="s">
        <v>90</v>
      </c>
      <c r="B27" s="240">
        <v>72</v>
      </c>
      <c r="C27" s="231">
        <v>332</v>
      </c>
      <c r="D27" s="241">
        <v>1172</v>
      </c>
      <c r="E27" s="231">
        <v>60</v>
      </c>
      <c r="F27" s="231">
        <v>275</v>
      </c>
      <c r="G27" s="241">
        <v>1028</v>
      </c>
      <c r="H27" s="240">
        <v>4</v>
      </c>
      <c r="I27" s="231">
        <v>11</v>
      </c>
      <c r="J27" s="241">
        <v>56</v>
      </c>
      <c r="K27" s="240">
        <v>8</v>
      </c>
      <c r="L27" s="231">
        <v>46</v>
      </c>
      <c r="M27" s="241">
        <v>88</v>
      </c>
      <c r="N27" s="822" t="s">
        <v>90</v>
      </c>
      <c r="O27" s="240">
        <v>0</v>
      </c>
      <c r="P27" s="231">
        <v>0</v>
      </c>
      <c r="Q27" s="241">
        <v>0</v>
      </c>
      <c r="R27" s="240">
        <v>0</v>
      </c>
      <c r="S27" s="231">
        <v>0</v>
      </c>
      <c r="T27" s="241">
        <v>0</v>
      </c>
      <c r="U27" s="240">
        <v>0</v>
      </c>
      <c r="V27" s="231">
        <v>0</v>
      </c>
      <c r="W27" s="241">
        <v>0</v>
      </c>
      <c r="X27" s="231">
        <v>0</v>
      </c>
      <c r="Y27" s="231">
        <v>0</v>
      </c>
      <c r="Z27" s="277">
        <v>0</v>
      </c>
    </row>
    <row r="28" spans="1:26" s="30" customFormat="1" ht="12.75" customHeight="1">
      <c r="A28" s="731"/>
      <c r="B28" s="420">
        <v>1</v>
      </c>
      <c r="C28" s="421">
        <v>1</v>
      </c>
      <c r="D28" s="422">
        <v>1</v>
      </c>
      <c r="E28" s="181">
        <v>0.83333000000000002</v>
      </c>
      <c r="F28" s="181">
        <v>0.82830999999999999</v>
      </c>
      <c r="G28" s="239">
        <v>0.87712999999999997</v>
      </c>
      <c r="H28" s="249">
        <v>5.5559999999999998E-2</v>
      </c>
      <c r="I28" s="181">
        <v>3.313E-2</v>
      </c>
      <c r="J28" s="239">
        <v>4.7780000000000003E-2</v>
      </c>
      <c r="K28" s="249">
        <v>0.11111</v>
      </c>
      <c r="L28" s="181">
        <v>0.13855000000000001</v>
      </c>
      <c r="M28" s="239">
        <v>7.5090000000000004E-2</v>
      </c>
      <c r="N28" s="822"/>
      <c r="O28" s="249" t="s">
        <v>501</v>
      </c>
      <c r="P28" s="181" t="s">
        <v>501</v>
      </c>
      <c r="Q28" s="239" t="s">
        <v>501</v>
      </c>
      <c r="R28" s="249" t="s">
        <v>501</v>
      </c>
      <c r="S28" s="181" t="s">
        <v>501</v>
      </c>
      <c r="T28" s="239" t="s">
        <v>501</v>
      </c>
      <c r="U28" s="249" t="s">
        <v>501</v>
      </c>
      <c r="V28" s="181" t="s">
        <v>501</v>
      </c>
      <c r="W28" s="239" t="s">
        <v>501</v>
      </c>
      <c r="X28" s="181" t="s">
        <v>501</v>
      </c>
      <c r="Y28" s="181" t="s">
        <v>501</v>
      </c>
      <c r="Z28" s="281" t="s">
        <v>501</v>
      </c>
    </row>
    <row r="29" spans="1:26" s="30" customFormat="1" ht="12.75" customHeight="1">
      <c r="A29" s="731" t="s">
        <v>91</v>
      </c>
      <c r="B29" s="240">
        <v>10</v>
      </c>
      <c r="C29" s="231">
        <v>74</v>
      </c>
      <c r="D29" s="241">
        <v>228</v>
      </c>
      <c r="E29" s="231">
        <v>4</v>
      </c>
      <c r="F29" s="231">
        <v>26</v>
      </c>
      <c r="G29" s="241">
        <v>41</v>
      </c>
      <c r="H29" s="240">
        <v>6</v>
      </c>
      <c r="I29" s="231">
        <v>48</v>
      </c>
      <c r="J29" s="241">
        <v>187</v>
      </c>
      <c r="K29" s="240">
        <v>0</v>
      </c>
      <c r="L29" s="231">
        <v>0</v>
      </c>
      <c r="M29" s="241">
        <v>0</v>
      </c>
      <c r="N29" s="822" t="s">
        <v>91</v>
      </c>
      <c r="O29" s="240">
        <v>0</v>
      </c>
      <c r="P29" s="231">
        <v>0</v>
      </c>
      <c r="Q29" s="241">
        <v>0</v>
      </c>
      <c r="R29" s="240">
        <v>0</v>
      </c>
      <c r="S29" s="231">
        <v>0</v>
      </c>
      <c r="T29" s="241">
        <v>0</v>
      </c>
      <c r="U29" s="240">
        <v>0</v>
      </c>
      <c r="V29" s="231">
        <v>0</v>
      </c>
      <c r="W29" s="241">
        <v>0</v>
      </c>
      <c r="X29" s="231">
        <v>0</v>
      </c>
      <c r="Y29" s="231">
        <v>0</v>
      </c>
      <c r="Z29" s="277">
        <v>0</v>
      </c>
    </row>
    <row r="30" spans="1:26" s="30" customFormat="1" ht="12.75" customHeight="1">
      <c r="A30" s="731"/>
      <c r="B30" s="420">
        <v>1</v>
      </c>
      <c r="C30" s="421">
        <v>1</v>
      </c>
      <c r="D30" s="422">
        <v>1</v>
      </c>
      <c r="E30" s="181">
        <v>0.4</v>
      </c>
      <c r="F30" s="181">
        <v>0.35135</v>
      </c>
      <c r="G30" s="239">
        <v>0.17982000000000001</v>
      </c>
      <c r="H30" s="249">
        <v>0.6</v>
      </c>
      <c r="I30" s="181">
        <v>0.64864999999999995</v>
      </c>
      <c r="J30" s="239">
        <v>0.82018000000000002</v>
      </c>
      <c r="K30" s="249" t="s">
        <v>501</v>
      </c>
      <c r="L30" s="181" t="s">
        <v>501</v>
      </c>
      <c r="M30" s="239" t="s">
        <v>501</v>
      </c>
      <c r="N30" s="822"/>
      <c r="O30" s="249" t="s">
        <v>501</v>
      </c>
      <c r="P30" s="181" t="s">
        <v>501</v>
      </c>
      <c r="Q30" s="239" t="s">
        <v>501</v>
      </c>
      <c r="R30" s="249" t="s">
        <v>501</v>
      </c>
      <c r="S30" s="181" t="s">
        <v>501</v>
      </c>
      <c r="T30" s="239" t="s">
        <v>501</v>
      </c>
      <c r="U30" s="249" t="s">
        <v>501</v>
      </c>
      <c r="V30" s="181" t="s">
        <v>501</v>
      </c>
      <c r="W30" s="239" t="s">
        <v>501</v>
      </c>
      <c r="X30" s="181" t="s">
        <v>501</v>
      </c>
      <c r="Y30" s="181" t="s">
        <v>501</v>
      </c>
      <c r="Z30" s="281" t="s">
        <v>501</v>
      </c>
    </row>
    <row r="31" spans="1:26" s="30" customFormat="1" ht="12.75" customHeight="1">
      <c r="A31" s="731" t="s">
        <v>92</v>
      </c>
      <c r="B31" s="240">
        <v>1</v>
      </c>
      <c r="C31" s="231">
        <v>5</v>
      </c>
      <c r="D31" s="241">
        <v>9</v>
      </c>
      <c r="E31" s="231">
        <v>0</v>
      </c>
      <c r="F31" s="231">
        <v>0</v>
      </c>
      <c r="G31" s="241">
        <v>0</v>
      </c>
      <c r="H31" s="240">
        <v>1</v>
      </c>
      <c r="I31" s="231">
        <v>5</v>
      </c>
      <c r="J31" s="241">
        <v>9</v>
      </c>
      <c r="K31" s="240">
        <v>0</v>
      </c>
      <c r="L31" s="231">
        <v>0</v>
      </c>
      <c r="M31" s="241">
        <v>0</v>
      </c>
      <c r="N31" s="822" t="s">
        <v>92</v>
      </c>
      <c r="O31" s="240">
        <v>0</v>
      </c>
      <c r="P31" s="231">
        <v>0</v>
      </c>
      <c r="Q31" s="241">
        <v>0</v>
      </c>
      <c r="R31" s="240">
        <v>0</v>
      </c>
      <c r="S31" s="231">
        <v>0</v>
      </c>
      <c r="T31" s="241">
        <v>0</v>
      </c>
      <c r="U31" s="240">
        <v>0</v>
      </c>
      <c r="V31" s="231">
        <v>0</v>
      </c>
      <c r="W31" s="241">
        <v>0</v>
      </c>
      <c r="X31" s="231">
        <v>0</v>
      </c>
      <c r="Y31" s="231">
        <v>0</v>
      </c>
      <c r="Z31" s="277">
        <v>0</v>
      </c>
    </row>
    <row r="32" spans="1:26" s="30" customFormat="1" ht="12.75" customHeight="1">
      <c r="A32" s="731"/>
      <c r="B32" s="420">
        <v>1</v>
      </c>
      <c r="C32" s="421">
        <v>1</v>
      </c>
      <c r="D32" s="422">
        <v>1</v>
      </c>
      <c r="E32" s="181" t="s">
        <v>501</v>
      </c>
      <c r="F32" s="181" t="s">
        <v>501</v>
      </c>
      <c r="G32" s="239" t="s">
        <v>501</v>
      </c>
      <c r="H32" s="249">
        <v>1</v>
      </c>
      <c r="I32" s="181">
        <v>1</v>
      </c>
      <c r="J32" s="239">
        <v>1</v>
      </c>
      <c r="K32" s="249" t="s">
        <v>501</v>
      </c>
      <c r="L32" s="181" t="s">
        <v>501</v>
      </c>
      <c r="M32" s="239" t="s">
        <v>501</v>
      </c>
      <c r="N32" s="822"/>
      <c r="O32" s="249" t="s">
        <v>501</v>
      </c>
      <c r="P32" s="181" t="s">
        <v>501</v>
      </c>
      <c r="Q32" s="239" t="s">
        <v>501</v>
      </c>
      <c r="R32" s="249" t="s">
        <v>501</v>
      </c>
      <c r="S32" s="181" t="s">
        <v>501</v>
      </c>
      <c r="T32" s="239" t="s">
        <v>501</v>
      </c>
      <c r="U32" s="249" t="s">
        <v>501</v>
      </c>
      <c r="V32" s="181" t="s">
        <v>501</v>
      </c>
      <c r="W32" s="239" t="s">
        <v>501</v>
      </c>
      <c r="X32" s="181" t="s">
        <v>501</v>
      </c>
      <c r="Y32" s="181" t="s">
        <v>501</v>
      </c>
      <c r="Z32" s="281" t="s">
        <v>501</v>
      </c>
    </row>
    <row r="33" spans="1:29" s="30" customFormat="1" ht="12.75" customHeight="1">
      <c r="A33" s="731" t="s">
        <v>93</v>
      </c>
      <c r="B33" s="240">
        <v>74</v>
      </c>
      <c r="C33" s="231">
        <v>310</v>
      </c>
      <c r="D33" s="241">
        <v>1118</v>
      </c>
      <c r="E33" s="231">
        <v>45</v>
      </c>
      <c r="F33" s="231">
        <v>152</v>
      </c>
      <c r="G33" s="241">
        <v>468</v>
      </c>
      <c r="H33" s="240">
        <v>21</v>
      </c>
      <c r="I33" s="231">
        <v>118</v>
      </c>
      <c r="J33" s="241">
        <v>602</v>
      </c>
      <c r="K33" s="240">
        <v>6</v>
      </c>
      <c r="L33" s="231">
        <v>36</v>
      </c>
      <c r="M33" s="241">
        <v>38</v>
      </c>
      <c r="N33" s="822" t="s">
        <v>93</v>
      </c>
      <c r="O33" s="240">
        <v>2</v>
      </c>
      <c r="P33" s="231">
        <v>4</v>
      </c>
      <c r="Q33" s="241">
        <v>10</v>
      </c>
      <c r="R33" s="240">
        <v>0</v>
      </c>
      <c r="S33" s="231">
        <v>0</v>
      </c>
      <c r="T33" s="241">
        <v>0</v>
      </c>
      <c r="U33" s="240">
        <v>0</v>
      </c>
      <c r="V33" s="231">
        <v>0</v>
      </c>
      <c r="W33" s="241">
        <v>0</v>
      </c>
      <c r="X33" s="231">
        <v>0</v>
      </c>
      <c r="Y33" s="231">
        <v>0</v>
      </c>
      <c r="Z33" s="277">
        <v>0</v>
      </c>
    </row>
    <row r="34" spans="1:29" s="30" customFormat="1" ht="12.75" customHeight="1">
      <c r="A34" s="731"/>
      <c r="B34" s="420">
        <v>1</v>
      </c>
      <c r="C34" s="421">
        <v>1</v>
      </c>
      <c r="D34" s="422">
        <v>1</v>
      </c>
      <c r="E34" s="181">
        <v>0.60811000000000004</v>
      </c>
      <c r="F34" s="181">
        <v>0.49031999999999998</v>
      </c>
      <c r="G34" s="239">
        <v>0.41860000000000003</v>
      </c>
      <c r="H34" s="249">
        <v>0.28377999999999998</v>
      </c>
      <c r="I34" s="181">
        <v>0.38064999999999999</v>
      </c>
      <c r="J34" s="239">
        <v>0.53846000000000005</v>
      </c>
      <c r="K34" s="249">
        <v>8.1079999999999999E-2</v>
      </c>
      <c r="L34" s="181">
        <v>0.11613</v>
      </c>
      <c r="M34" s="239">
        <v>3.3989999999999999E-2</v>
      </c>
      <c r="N34" s="822"/>
      <c r="O34" s="249">
        <v>2.7029999999999998E-2</v>
      </c>
      <c r="P34" s="181">
        <v>1.29E-2</v>
      </c>
      <c r="Q34" s="239">
        <v>8.94E-3</v>
      </c>
      <c r="R34" s="249" t="s">
        <v>501</v>
      </c>
      <c r="S34" s="181" t="s">
        <v>501</v>
      </c>
      <c r="T34" s="239" t="s">
        <v>501</v>
      </c>
      <c r="U34" s="249" t="s">
        <v>501</v>
      </c>
      <c r="V34" s="181" t="s">
        <v>501</v>
      </c>
      <c r="W34" s="239" t="s">
        <v>501</v>
      </c>
      <c r="X34" s="181" t="s">
        <v>501</v>
      </c>
      <c r="Y34" s="181" t="s">
        <v>501</v>
      </c>
      <c r="Z34" s="281" t="s">
        <v>501</v>
      </c>
    </row>
    <row r="35" spans="1:29" s="30" customFormat="1" ht="12.75" customHeight="1">
      <c r="A35" s="748" t="s">
        <v>94</v>
      </c>
      <c r="B35" s="240">
        <v>4</v>
      </c>
      <c r="C35" s="231">
        <v>24</v>
      </c>
      <c r="D35" s="241">
        <v>114</v>
      </c>
      <c r="E35" s="231">
        <v>3</v>
      </c>
      <c r="F35" s="231">
        <v>18</v>
      </c>
      <c r="G35" s="241">
        <v>70</v>
      </c>
      <c r="H35" s="240">
        <v>1</v>
      </c>
      <c r="I35" s="231">
        <v>6</v>
      </c>
      <c r="J35" s="241">
        <v>44</v>
      </c>
      <c r="K35" s="240">
        <v>0</v>
      </c>
      <c r="L35" s="231">
        <v>0</v>
      </c>
      <c r="M35" s="241">
        <v>0</v>
      </c>
      <c r="N35" s="1020" t="s">
        <v>94</v>
      </c>
      <c r="O35" s="240">
        <v>0</v>
      </c>
      <c r="P35" s="231">
        <v>0</v>
      </c>
      <c r="Q35" s="241">
        <v>0</v>
      </c>
      <c r="R35" s="240">
        <v>0</v>
      </c>
      <c r="S35" s="231">
        <v>0</v>
      </c>
      <c r="T35" s="241">
        <v>0</v>
      </c>
      <c r="U35" s="240">
        <v>0</v>
      </c>
      <c r="V35" s="231">
        <v>0</v>
      </c>
      <c r="W35" s="241">
        <v>0</v>
      </c>
      <c r="X35" s="231">
        <v>0</v>
      </c>
      <c r="Y35" s="231">
        <v>0</v>
      </c>
      <c r="Z35" s="277">
        <v>0</v>
      </c>
    </row>
    <row r="36" spans="1:29" s="30" customFormat="1" ht="12.75" customHeight="1">
      <c r="A36" s="733"/>
      <c r="B36" s="423">
        <v>1</v>
      </c>
      <c r="C36" s="424">
        <v>1</v>
      </c>
      <c r="D36" s="425">
        <v>1</v>
      </c>
      <c r="E36" s="188">
        <v>0.75</v>
      </c>
      <c r="F36" s="188">
        <v>0.75</v>
      </c>
      <c r="G36" s="243">
        <v>0.61404000000000003</v>
      </c>
      <c r="H36" s="187">
        <v>0.25</v>
      </c>
      <c r="I36" s="188">
        <v>0.25</v>
      </c>
      <c r="J36" s="243">
        <v>0.38596000000000003</v>
      </c>
      <c r="K36" s="187" t="s">
        <v>501</v>
      </c>
      <c r="L36" s="188" t="s">
        <v>501</v>
      </c>
      <c r="M36" s="243" t="s">
        <v>501</v>
      </c>
      <c r="N36" s="819"/>
      <c r="O36" s="187" t="s">
        <v>501</v>
      </c>
      <c r="P36" s="188" t="s">
        <v>501</v>
      </c>
      <c r="Q36" s="188" t="s">
        <v>501</v>
      </c>
      <c r="R36" s="187" t="s">
        <v>501</v>
      </c>
      <c r="S36" s="188" t="s">
        <v>501</v>
      </c>
      <c r="T36" s="243" t="s">
        <v>501</v>
      </c>
      <c r="U36" s="187" t="s">
        <v>501</v>
      </c>
      <c r="V36" s="188" t="s">
        <v>501</v>
      </c>
      <c r="W36" s="243" t="s">
        <v>501</v>
      </c>
      <c r="X36" s="188" t="s">
        <v>501</v>
      </c>
      <c r="Y36" s="188" t="s">
        <v>501</v>
      </c>
      <c r="Z36" s="426" t="s">
        <v>501</v>
      </c>
    </row>
    <row r="37" spans="1:29" s="30" customFormat="1" ht="12.75" customHeight="1">
      <c r="A37" s="784" t="s">
        <v>109</v>
      </c>
      <c r="B37" s="233">
        <v>2372</v>
      </c>
      <c r="C37" s="234">
        <v>10962</v>
      </c>
      <c r="D37" s="244">
        <v>36343</v>
      </c>
      <c r="E37" s="234">
        <v>1590</v>
      </c>
      <c r="F37" s="234">
        <v>7195</v>
      </c>
      <c r="G37" s="244">
        <v>23043</v>
      </c>
      <c r="H37" s="234">
        <v>605</v>
      </c>
      <c r="I37" s="234">
        <v>2849</v>
      </c>
      <c r="J37" s="244">
        <v>11548</v>
      </c>
      <c r="K37" s="234">
        <v>155</v>
      </c>
      <c r="L37" s="234">
        <v>841</v>
      </c>
      <c r="M37" s="244">
        <v>1506</v>
      </c>
      <c r="N37" s="836" t="s">
        <v>109</v>
      </c>
      <c r="O37" s="233">
        <v>18</v>
      </c>
      <c r="P37" s="234">
        <v>51</v>
      </c>
      <c r="Q37" s="244">
        <v>222</v>
      </c>
      <c r="R37" s="234">
        <v>2</v>
      </c>
      <c r="S37" s="234">
        <v>10</v>
      </c>
      <c r="T37" s="244">
        <v>11</v>
      </c>
      <c r="U37" s="234">
        <v>0</v>
      </c>
      <c r="V37" s="234">
        <v>0</v>
      </c>
      <c r="W37" s="234">
        <v>0</v>
      </c>
      <c r="X37" s="233">
        <v>2</v>
      </c>
      <c r="Y37" s="234">
        <v>16</v>
      </c>
      <c r="Z37" s="286">
        <v>13</v>
      </c>
    </row>
    <row r="38" spans="1:29" ht="12.75" customHeight="1" thickBot="1">
      <c r="A38" s="785"/>
      <c r="B38" s="427">
        <v>1</v>
      </c>
      <c r="C38" s="428">
        <v>1</v>
      </c>
      <c r="D38" s="429">
        <v>1</v>
      </c>
      <c r="E38" s="430">
        <v>0.67032000000000003</v>
      </c>
      <c r="F38" s="430">
        <v>0.65636000000000005</v>
      </c>
      <c r="G38" s="431">
        <v>0.63404000000000005</v>
      </c>
      <c r="H38" s="432">
        <v>0.25506000000000001</v>
      </c>
      <c r="I38" s="430">
        <v>0.25990000000000002</v>
      </c>
      <c r="J38" s="431">
        <v>0.31774999999999998</v>
      </c>
      <c r="K38" s="432">
        <v>6.5350000000000005E-2</v>
      </c>
      <c r="L38" s="430">
        <v>7.6719999999999997E-2</v>
      </c>
      <c r="M38" s="431">
        <v>4.1439999999999998E-2</v>
      </c>
      <c r="N38" s="821"/>
      <c r="O38" s="432">
        <v>7.5900000000000004E-3</v>
      </c>
      <c r="P38" s="430">
        <v>4.6499999999999996E-3</v>
      </c>
      <c r="Q38" s="431">
        <v>6.11E-3</v>
      </c>
      <c r="R38" s="432">
        <v>8.4000000000000003E-4</v>
      </c>
      <c r="S38" s="430">
        <v>9.1E-4</v>
      </c>
      <c r="T38" s="431">
        <v>2.9999999999999997E-4</v>
      </c>
      <c r="U38" s="432" t="s">
        <v>501</v>
      </c>
      <c r="V38" s="430" t="s">
        <v>501</v>
      </c>
      <c r="W38" s="430" t="s">
        <v>501</v>
      </c>
      <c r="X38" s="432">
        <v>8.4000000000000003E-4</v>
      </c>
      <c r="Y38" s="430">
        <v>1.4599999999999999E-3</v>
      </c>
      <c r="Z38" s="433">
        <v>3.6000000000000002E-4</v>
      </c>
    </row>
    <row r="39" spans="1:29" s="500" customFormat="1">
      <c r="AA39" s="1165"/>
      <c r="AB39" s="1165"/>
      <c r="AC39" s="1165"/>
    </row>
    <row r="40" spans="1:29" s="500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D40" s="1165"/>
      <c r="E40" s="1166"/>
      <c r="N40" s="1158" t="str">
        <f>"Anmerkungen. Datengrundlage: Volkshochschul-Statistik "&amp;Hilfswerte!$B$2&amp;"; Basis: "&amp;Tabelle1!$C$36&amp;" VHS."</f>
        <v>Anmerkungen. Datengrundlage: Volkshochschul-Statistik ; Basis: 852 VHS.</v>
      </c>
      <c r="Q40" s="1165"/>
      <c r="R40" s="1166"/>
      <c r="AA40" s="1165"/>
      <c r="AB40" s="1165"/>
      <c r="AC40" s="1165"/>
    </row>
    <row r="41" spans="1:29" s="500" customFormat="1" ht="11.25" customHeight="1">
      <c r="AA41" s="1165"/>
      <c r="AB41" s="1165"/>
      <c r="AC41" s="1165"/>
    </row>
    <row r="42" spans="1:29" s="500" customFormat="1">
      <c r="A42" s="1158" t="s">
        <v>518</v>
      </c>
      <c r="B42" s="1159"/>
      <c r="C42" s="1159"/>
      <c r="D42" s="1159"/>
      <c r="E42" s="1159"/>
      <c r="N42" s="1158" t="s">
        <v>518</v>
      </c>
      <c r="O42" s="1159"/>
      <c r="P42" s="1159"/>
      <c r="Q42" s="1159"/>
      <c r="R42" s="1159"/>
      <c r="AA42" s="1165"/>
      <c r="AB42" s="1165"/>
      <c r="AC42" s="1165"/>
    </row>
    <row r="43" spans="1:29" s="500" customFormat="1">
      <c r="A43" s="1158" t="s">
        <v>519</v>
      </c>
      <c r="B43" s="1159"/>
      <c r="C43" s="1159"/>
      <c r="D43" s="1159"/>
      <c r="E43" s="1167" t="s">
        <v>506</v>
      </c>
      <c r="N43" s="1158" t="s">
        <v>519</v>
      </c>
      <c r="O43" s="1159"/>
      <c r="P43" s="1159"/>
      <c r="Q43" s="1159"/>
      <c r="R43" s="1167" t="s">
        <v>506</v>
      </c>
      <c r="AA43" s="1165"/>
      <c r="AB43" s="1165"/>
      <c r="AC43" s="1165"/>
    </row>
    <row r="44" spans="1:29" s="500" customFormat="1">
      <c r="A44" s="1160"/>
      <c r="B44" s="1159"/>
      <c r="C44" s="1159"/>
      <c r="D44" s="1159"/>
      <c r="E44" s="1159"/>
      <c r="N44" s="1160"/>
      <c r="O44" s="1159"/>
      <c r="P44" s="1159"/>
      <c r="Q44" s="1159"/>
      <c r="R44" s="1159"/>
      <c r="AA44" s="1165"/>
      <c r="AB44" s="1165"/>
      <c r="AC44" s="1165"/>
    </row>
    <row r="45" spans="1:29" s="500" customFormat="1">
      <c r="A45" s="1161" t="s">
        <v>520</v>
      </c>
      <c r="B45" s="1159"/>
      <c r="C45" s="1159"/>
      <c r="D45" s="1159"/>
      <c r="E45" s="1159"/>
      <c r="N45" s="1161" t="s">
        <v>520</v>
      </c>
      <c r="O45" s="1159"/>
      <c r="P45" s="1159"/>
      <c r="Q45" s="1159"/>
      <c r="R45" s="1159"/>
      <c r="AA45" s="1165"/>
      <c r="AB45" s="1165"/>
      <c r="AC45" s="1165"/>
    </row>
  </sheetData>
  <mergeCells count="48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468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467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466" priority="3" stopIfTrue="1" operator="equal">
      <formula>0</formula>
    </cfRule>
  </conditionalFormatting>
  <conditionalFormatting sqref="A38:Z38">
    <cfRule type="cellIs" dxfId="465" priority="7" stopIfTrue="1" operator="lessThan">
      <formula>0.0005</formula>
    </cfRule>
  </conditionalFormatting>
  <conditionalFormatting sqref="B7:M7 O7:Z7 A37:Z37">
    <cfRule type="cellIs" dxfId="464" priority="8" stopIfTrue="1" operator="equal">
      <formula>0</formula>
    </cfRule>
  </conditionalFormatting>
  <conditionalFormatting sqref="N6 N8 N10 N12 N14 N16 N18 N20 N22 N24 N26 N28 N30 N32 N34 N36">
    <cfRule type="cellIs" dxfId="463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462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461" priority="16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460" priority="15" stopIfTrue="1" operator="lessThan">
      <formula>0.0005</formula>
    </cfRule>
  </conditionalFormatting>
  <hyperlinks>
    <hyperlink ref="E43" r:id="rId1" xr:uid="{9328E779-8A39-48F1-B6C2-E7A5B696CBBC}"/>
    <hyperlink ref="A45" r:id="rId2" display="Publikation und Tabellen stehen unter der Lizenz CC BY-SA DEED 4.0." xr:uid="{810934B0-6041-4FAE-8CEE-E743BC2B7A72}"/>
    <hyperlink ref="R43" r:id="rId3" xr:uid="{C9B1D735-8F7D-4869-8153-9E57EEC445B7}"/>
    <hyperlink ref="N45" r:id="rId4" display="Publikation und Tabellen stehen unter der Lizenz CC BY-SA DEED 4.0." xr:uid="{AA22EDF8-8751-4714-B7B6-2760CB53D219}"/>
  </hyperlinks>
  <pageMargins left="0.78740157480314965" right="0.78740157480314965" top="0.98425196850393704" bottom="0.98425196850393704" header="0.51181102362204722" footer="0.51181102362204722"/>
  <pageSetup paperSize="9" scale="69" orientation="portrait" r:id="rId5"/>
  <headerFooter scaleWithDoc="0" alignWithMargins="0"/>
  <colBreaks count="1" manualBreakCount="1">
    <brk id="13" max="44" man="1"/>
  </colBreaks>
  <legacyDrawingHF r:id="rId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AFFD-8864-4681-873B-A8315F87E3B5}">
  <dimension ref="A1:AL45"/>
  <sheetViews>
    <sheetView view="pageBreakPreview" zoomScaleNormal="100" zoomScaleSheetLayoutView="100" workbookViewId="0">
      <selection activeCell="A40" sqref="A40:F45"/>
    </sheetView>
  </sheetViews>
  <sheetFormatPr baseColWidth="10" defaultRowHeight="12.75"/>
  <cols>
    <col min="1" max="1" width="16.85546875" style="24" customWidth="1"/>
    <col min="2" max="17" width="7.85546875" style="24" customWidth="1"/>
    <col min="18" max="18" width="17.85546875" style="24" customWidth="1"/>
    <col min="19" max="34" width="7.85546875" style="24" customWidth="1"/>
    <col min="35" max="35" width="6.5703125" style="36" customWidth="1"/>
    <col min="36" max="36" width="8.5703125" style="36" customWidth="1"/>
    <col min="37" max="37" width="8" style="36" customWidth="1"/>
    <col min="38" max="38" width="8.140625" style="36" customWidth="1"/>
    <col min="39" max="16384" width="11.42578125" style="24"/>
  </cols>
  <sheetData>
    <row r="1" spans="1:38" s="23" customFormat="1" ht="39.950000000000003" customHeight="1" thickBot="1">
      <c r="A1" s="734" t="str">
        <f>"Tabelle 19: Studienreisen, Unterrichtsstunden, Tage und Teilnehmende nach Ländern und Programmbereichen " &amp;Hilfswerte!B1</f>
        <v>Tabelle 19: Studienreisen, Unterrichtsstunden, Tage und Teilnehmende nach Ländern und Programmbereichen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2020</v>
      </c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734"/>
      <c r="AH1" s="734"/>
      <c r="AI1" s="53"/>
      <c r="AJ1" s="53"/>
      <c r="AK1" s="53"/>
      <c r="AL1" s="53"/>
    </row>
    <row r="2" spans="1:38" s="23" customFormat="1" ht="25.5" customHeight="1">
      <c r="A2" s="754" t="s">
        <v>14</v>
      </c>
      <c r="B2" s="1023" t="s">
        <v>28</v>
      </c>
      <c r="C2" s="827"/>
      <c r="D2" s="827"/>
      <c r="E2" s="834"/>
      <c r="F2" s="815" t="s">
        <v>59</v>
      </c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7"/>
      <c r="R2" s="749" t="s">
        <v>14</v>
      </c>
      <c r="S2" s="807" t="s">
        <v>59</v>
      </c>
      <c r="T2" s="827"/>
      <c r="U2" s="827"/>
      <c r="V2" s="827"/>
      <c r="W2" s="827"/>
      <c r="X2" s="827"/>
      <c r="Y2" s="827"/>
      <c r="Z2" s="827"/>
      <c r="AA2" s="827"/>
      <c r="AB2" s="827"/>
      <c r="AC2" s="827"/>
      <c r="AD2" s="827"/>
      <c r="AE2" s="827"/>
      <c r="AF2" s="827"/>
      <c r="AG2" s="827"/>
      <c r="AH2" s="833"/>
    </row>
    <row r="3" spans="1:38" s="63" customFormat="1" ht="43.5" customHeight="1">
      <c r="A3" s="1021"/>
      <c r="B3" s="1024"/>
      <c r="C3" s="828"/>
      <c r="D3" s="828"/>
      <c r="E3" s="835"/>
      <c r="F3" s="1025" t="s">
        <v>303</v>
      </c>
      <c r="G3" s="1025"/>
      <c r="H3" s="1025"/>
      <c r="I3" s="1026"/>
      <c r="J3" s="1017" t="s">
        <v>304</v>
      </c>
      <c r="K3" s="1025"/>
      <c r="L3" s="1025"/>
      <c r="M3" s="1026"/>
      <c r="N3" s="1017" t="s">
        <v>21</v>
      </c>
      <c r="O3" s="1018"/>
      <c r="P3" s="1018"/>
      <c r="Q3" s="1019"/>
      <c r="R3" s="750"/>
      <c r="S3" s="1017" t="s">
        <v>22</v>
      </c>
      <c r="T3" s="1018"/>
      <c r="U3" s="1018"/>
      <c r="V3" s="1015"/>
      <c r="W3" s="1017" t="s">
        <v>422</v>
      </c>
      <c r="X3" s="1018"/>
      <c r="Y3" s="1018"/>
      <c r="Z3" s="1015"/>
      <c r="AA3" s="1017" t="s">
        <v>42</v>
      </c>
      <c r="AB3" s="1018"/>
      <c r="AC3" s="1018"/>
      <c r="AD3" s="1015"/>
      <c r="AE3" s="1017" t="s">
        <v>43</v>
      </c>
      <c r="AF3" s="1018"/>
      <c r="AG3" s="1018"/>
      <c r="AH3" s="1019"/>
    </row>
    <row r="4" spans="1:38" ht="33.75">
      <c r="A4" s="1022"/>
      <c r="B4" s="113" t="s">
        <v>6</v>
      </c>
      <c r="C4" s="109" t="s">
        <v>19</v>
      </c>
      <c r="D4" s="109" t="s">
        <v>330</v>
      </c>
      <c r="E4" s="26" t="s">
        <v>329</v>
      </c>
      <c r="F4" s="111" t="s">
        <v>6</v>
      </c>
      <c r="G4" s="109" t="s">
        <v>19</v>
      </c>
      <c r="H4" s="109" t="s">
        <v>330</v>
      </c>
      <c r="I4" s="110" t="s">
        <v>329</v>
      </c>
      <c r="J4" s="109" t="s">
        <v>6</v>
      </c>
      <c r="K4" s="109" t="s">
        <v>19</v>
      </c>
      <c r="L4" s="109" t="s">
        <v>330</v>
      </c>
      <c r="M4" s="110" t="s">
        <v>329</v>
      </c>
      <c r="N4" s="109" t="s">
        <v>6</v>
      </c>
      <c r="O4" s="109" t="s">
        <v>19</v>
      </c>
      <c r="P4" s="109" t="s">
        <v>330</v>
      </c>
      <c r="Q4" s="112" t="s">
        <v>329</v>
      </c>
      <c r="R4" s="751"/>
      <c r="S4" s="109" t="s">
        <v>6</v>
      </c>
      <c r="T4" s="109" t="s">
        <v>19</v>
      </c>
      <c r="U4" s="109" t="s">
        <v>330</v>
      </c>
      <c r="V4" s="110" t="s">
        <v>329</v>
      </c>
      <c r="W4" s="47" t="s">
        <v>6</v>
      </c>
      <c r="X4" s="47" t="s">
        <v>19</v>
      </c>
      <c r="Y4" s="47" t="s">
        <v>330</v>
      </c>
      <c r="Z4" s="26" t="s">
        <v>329</v>
      </c>
      <c r="AA4" s="47" t="s">
        <v>6</v>
      </c>
      <c r="AB4" s="47" t="s">
        <v>19</v>
      </c>
      <c r="AC4" s="26" t="s">
        <v>330</v>
      </c>
      <c r="AD4" s="26" t="s">
        <v>329</v>
      </c>
      <c r="AE4" s="47" t="s">
        <v>6</v>
      </c>
      <c r="AF4" s="47" t="s">
        <v>19</v>
      </c>
      <c r="AG4" s="26" t="s">
        <v>330</v>
      </c>
      <c r="AH4" s="29" t="s">
        <v>329</v>
      </c>
      <c r="AI4" s="24"/>
      <c r="AJ4" s="24"/>
      <c r="AK4" s="24"/>
      <c r="AL4" s="24"/>
    </row>
    <row r="5" spans="1:38" s="30" customFormat="1" ht="12.75" customHeight="1">
      <c r="A5" s="747" t="s">
        <v>79</v>
      </c>
      <c r="B5" s="441">
        <v>28</v>
      </c>
      <c r="C5" s="417">
        <v>1156</v>
      </c>
      <c r="D5" s="417">
        <v>167</v>
      </c>
      <c r="E5" s="289">
        <v>257</v>
      </c>
      <c r="F5" s="417">
        <v>16</v>
      </c>
      <c r="G5" s="417">
        <v>848</v>
      </c>
      <c r="H5" s="417">
        <v>114</v>
      </c>
      <c r="I5" s="289">
        <v>132</v>
      </c>
      <c r="J5" s="418">
        <v>7</v>
      </c>
      <c r="K5" s="417">
        <v>176</v>
      </c>
      <c r="L5" s="417">
        <v>25</v>
      </c>
      <c r="M5" s="289">
        <v>54</v>
      </c>
      <c r="N5" s="417">
        <v>5</v>
      </c>
      <c r="O5" s="417">
        <v>132</v>
      </c>
      <c r="P5" s="417">
        <v>28</v>
      </c>
      <c r="Q5" s="419">
        <v>71</v>
      </c>
      <c r="R5" s="747" t="s">
        <v>79</v>
      </c>
      <c r="S5" s="417">
        <v>0</v>
      </c>
      <c r="T5" s="417">
        <v>0</v>
      </c>
      <c r="U5" s="417">
        <v>0</v>
      </c>
      <c r="V5" s="289">
        <v>0</v>
      </c>
      <c r="W5" s="418">
        <v>0</v>
      </c>
      <c r="X5" s="417">
        <v>0</v>
      </c>
      <c r="Y5" s="417">
        <v>0</v>
      </c>
      <c r="Z5" s="289">
        <v>0</v>
      </c>
      <c r="AA5" s="417">
        <v>0</v>
      </c>
      <c r="AB5" s="417">
        <v>0</v>
      </c>
      <c r="AC5" s="417">
        <v>0</v>
      </c>
      <c r="AD5" s="289">
        <v>0</v>
      </c>
      <c r="AE5" s="417">
        <v>0</v>
      </c>
      <c r="AF5" s="417">
        <v>0</v>
      </c>
      <c r="AG5" s="417">
        <v>0</v>
      </c>
      <c r="AH5" s="419">
        <v>0</v>
      </c>
    </row>
    <row r="6" spans="1:38" s="30" customFormat="1" ht="12.75" customHeight="1">
      <c r="A6" s="731"/>
      <c r="B6" s="435">
        <v>1</v>
      </c>
      <c r="C6" s="421">
        <v>1</v>
      </c>
      <c r="D6" s="421">
        <v>1</v>
      </c>
      <c r="E6" s="422">
        <v>1</v>
      </c>
      <c r="F6" s="181">
        <v>0.57142999999999999</v>
      </c>
      <c r="G6" s="181">
        <v>0.73355999999999999</v>
      </c>
      <c r="H6" s="181">
        <v>0.68262999999999996</v>
      </c>
      <c r="I6" s="239">
        <v>0.51361999999999997</v>
      </c>
      <c r="J6" s="249">
        <v>0.25</v>
      </c>
      <c r="K6" s="181">
        <v>0.15225</v>
      </c>
      <c r="L6" s="181">
        <v>0.1497</v>
      </c>
      <c r="M6" s="239">
        <v>0.21012</v>
      </c>
      <c r="N6" s="181">
        <v>0.17857000000000001</v>
      </c>
      <c r="O6" s="181">
        <v>0.11419</v>
      </c>
      <c r="P6" s="181">
        <v>0.16766</v>
      </c>
      <c r="Q6" s="281">
        <v>0.27626000000000001</v>
      </c>
      <c r="R6" s="731"/>
      <c r="S6" s="181" t="s">
        <v>501</v>
      </c>
      <c r="T6" s="181" t="s">
        <v>501</v>
      </c>
      <c r="U6" s="181" t="s">
        <v>501</v>
      </c>
      <c r="V6" s="239" t="s">
        <v>501</v>
      </c>
      <c r="W6" s="249" t="s">
        <v>501</v>
      </c>
      <c r="X6" s="181" t="s">
        <v>501</v>
      </c>
      <c r="Y6" s="181" t="s">
        <v>501</v>
      </c>
      <c r="Z6" s="239" t="s">
        <v>501</v>
      </c>
      <c r="AA6" s="181" t="s">
        <v>501</v>
      </c>
      <c r="AB6" s="181" t="s">
        <v>501</v>
      </c>
      <c r="AC6" s="181" t="s">
        <v>501</v>
      </c>
      <c r="AD6" s="239" t="s">
        <v>501</v>
      </c>
      <c r="AE6" s="181" t="s">
        <v>501</v>
      </c>
      <c r="AF6" s="181" t="s">
        <v>501</v>
      </c>
      <c r="AG6" s="181" t="s">
        <v>501</v>
      </c>
      <c r="AH6" s="281" t="s">
        <v>501</v>
      </c>
    </row>
    <row r="7" spans="1:38" s="30" customFormat="1" ht="12.75" customHeight="1">
      <c r="A7" s="731" t="s">
        <v>80</v>
      </c>
      <c r="B7" s="442">
        <v>38</v>
      </c>
      <c r="C7" s="231">
        <v>1394</v>
      </c>
      <c r="D7" s="231">
        <v>243</v>
      </c>
      <c r="E7" s="241">
        <v>706</v>
      </c>
      <c r="F7" s="231">
        <v>29</v>
      </c>
      <c r="G7" s="231">
        <v>1168</v>
      </c>
      <c r="H7" s="231">
        <v>208</v>
      </c>
      <c r="I7" s="241">
        <v>526</v>
      </c>
      <c r="J7" s="240">
        <v>9</v>
      </c>
      <c r="K7" s="231">
        <v>226</v>
      </c>
      <c r="L7" s="231">
        <v>35</v>
      </c>
      <c r="M7" s="241">
        <v>180</v>
      </c>
      <c r="N7" s="231">
        <v>0</v>
      </c>
      <c r="O7" s="231">
        <v>0</v>
      </c>
      <c r="P7" s="231">
        <v>0</v>
      </c>
      <c r="Q7" s="277">
        <v>0</v>
      </c>
      <c r="R7" s="731" t="s">
        <v>80</v>
      </c>
      <c r="S7" s="231">
        <v>0</v>
      </c>
      <c r="T7" s="231">
        <v>0</v>
      </c>
      <c r="U7" s="231">
        <v>0</v>
      </c>
      <c r="V7" s="241">
        <v>0</v>
      </c>
      <c r="W7" s="240">
        <v>0</v>
      </c>
      <c r="X7" s="231">
        <v>0</v>
      </c>
      <c r="Y7" s="231">
        <v>0</v>
      </c>
      <c r="Z7" s="241">
        <v>0</v>
      </c>
      <c r="AA7" s="231">
        <v>0</v>
      </c>
      <c r="AB7" s="231">
        <v>0</v>
      </c>
      <c r="AC7" s="231">
        <v>0</v>
      </c>
      <c r="AD7" s="241">
        <v>0</v>
      </c>
      <c r="AE7" s="231">
        <v>0</v>
      </c>
      <c r="AF7" s="231">
        <v>0</v>
      </c>
      <c r="AG7" s="231">
        <v>0</v>
      </c>
      <c r="AH7" s="277">
        <v>0</v>
      </c>
    </row>
    <row r="8" spans="1:38" s="30" customFormat="1" ht="12.75" customHeight="1">
      <c r="A8" s="731"/>
      <c r="B8" s="435">
        <v>1</v>
      </c>
      <c r="C8" s="421">
        <v>1</v>
      </c>
      <c r="D8" s="421">
        <v>1</v>
      </c>
      <c r="E8" s="422">
        <v>1</v>
      </c>
      <c r="F8" s="181">
        <v>0.76315999999999995</v>
      </c>
      <c r="G8" s="181">
        <v>0.83787999999999996</v>
      </c>
      <c r="H8" s="181">
        <v>0.85597000000000001</v>
      </c>
      <c r="I8" s="239">
        <v>0.74504000000000004</v>
      </c>
      <c r="J8" s="249">
        <v>0.23683999999999999</v>
      </c>
      <c r="K8" s="181">
        <v>0.16211999999999999</v>
      </c>
      <c r="L8" s="181">
        <v>0.14402999999999999</v>
      </c>
      <c r="M8" s="239">
        <v>0.25496000000000002</v>
      </c>
      <c r="N8" s="181" t="s">
        <v>501</v>
      </c>
      <c r="O8" s="181" t="s">
        <v>501</v>
      </c>
      <c r="P8" s="181" t="s">
        <v>501</v>
      </c>
      <c r="Q8" s="281" t="s">
        <v>501</v>
      </c>
      <c r="R8" s="731"/>
      <c r="S8" s="181" t="s">
        <v>501</v>
      </c>
      <c r="T8" s="181" t="s">
        <v>501</v>
      </c>
      <c r="U8" s="181" t="s">
        <v>501</v>
      </c>
      <c r="V8" s="239" t="s">
        <v>501</v>
      </c>
      <c r="W8" s="249" t="s">
        <v>501</v>
      </c>
      <c r="X8" s="181" t="s">
        <v>501</v>
      </c>
      <c r="Y8" s="181" t="s">
        <v>501</v>
      </c>
      <c r="Z8" s="239" t="s">
        <v>501</v>
      </c>
      <c r="AA8" s="181" t="s">
        <v>501</v>
      </c>
      <c r="AB8" s="181" t="s">
        <v>501</v>
      </c>
      <c r="AC8" s="181" t="s">
        <v>501</v>
      </c>
      <c r="AD8" s="239" t="s">
        <v>501</v>
      </c>
      <c r="AE8" s="181" t="s">
        <v>501</v>
      </c>
      <c r="AF8" s="181" t="s">
        <v>501</v>
      </c>
      <c r="AG8" s="181" t="s">
        <v>501</v>
      </c>
      <c r="AH8" s="281" t="s">
        <v>501</v>
      </c>
    </row>
    <row r="9" spans="1:38" s="30" customFormat="1" ht="12.75" customHeight="1">
      <c r="A9" s="731" t="s">
        <v>81</v>
      </c>
      <c r="B9" s="442">
        <v>7</v>
      </c>
      <c r="C9" s="231">
        <v>235</v>
      </c>
      <c r="D9" s="231">
        <v>39</v>
      </c>
      <c r="E9" s="241">
        <v>63</v>
      </c>
      <c r="F9" s="231">
        <v>0</v>
      </c>
      <c r="G9" s="231">
        <v>0</v>
      </c>
      <c r="H9" s="231">
        <v>0</v>
      </c>
      <c r="I9" s="241">
        <v>0</v>
      </c>
      <c r="J9" s="240">
        <v>5</v>
      </c>
      <c r="K9" s="231">
        <v>175</v>
      </c>
      <c r="L9" s="231">
        <v>26</v>
      </c>
      <c r="M9" s="241">
        <v>43</v>
      </c>
      <c r="N9" s="231">
        <v>1</v>
      </c>
      <c r="O9" s="231">
        <v>52</v>
      </c>
      <c r="P9" s="231">
        <v>12</v>
      </c>
      <c r="Q9" s="277">
        <v>10</v>
      </c>
      <c r="R9" s="731" t="s">
        <v>81</v>
      </c>
      <c r="S9" s="231">
        <v>1</v>
      </c>
      <c r="T9" s="231">
        <v>8</v>
      </c>
      <c r="U9" s="231">
        <v>1</v>
      </c>
      <c r="V9" s="241">
        <v>10</v>
      </c>
      <c r="W9" s="240">
        <v>0</v>
      </c>
      <c r="X9" s="231">
        <v>0</v>
      </c>
      <c r="Y9" s="231">
        <v>0</v>
      </c>
      <c r="Z9" s="241">
        <v>0</v>
      </c>
      <c r="AA9" s="231">
        <v>0</v>
      </c>
      <c r="AB9" s="231">
        <v>0</v>
      </c>
      <c r="AC9" s="231">
        <v>0</v>
      </c>
      <c r="AD9" s="241">
        <v>0</v>
      </c>
      <c r="AE9" s="231">
        <v>0</v>
      </c>
      <c r="AF9" s="231">
        <v>0</v>
      </c>
      <c r="AG9" s="231">
        <v>0</v>
      </c>
      <c r="AH9" s="277">
        <v>0</v>
      </c>
    </row>
    <row r="10" spans="1:38" s="30" customFormat="1" ht="12.75" customHeight="1">
      <c r="A10" s="731"/>
      <c r="B10" s="435">
        <v>1</v>
      </c>
      <c r="C10" s="421">
        <v>1</v>
      </c>
      <c r="D10" s="421">
        <v>1</v>
      </c>
      <c r="E10" s="422">
        <v>1</v>
      </c>
      <c r="F10" s="181" t="s">
        <v>501</v>
      </c>
      <c r="G10" s="181" t="s">
        <v>501</v>
      </c>
      <c r="H10" s="181" t="s">
        <v>501</v>
      </c>
      <c r="I10" s="239" t="s">
        <v>501</v>
      </c>
      <c r="J10" s="249">
        <v>0.71428999999999998</v>
      </c>
      <c r="K10" s="181">
        <v>0.74468000000000001</v>
      </c>
      <c r="L10" s="181">
        <v>0.66666999999999998</v>
      </c>
      <c r="M10" s="239">
        <v>0.68254000000000004</v>
      </c>
      <c r="N10" s="181">
        <v>0.14285999999999999</v>
      </c>
      <c r="O10" s="181">
        <v>0.22128</v>
      </c>
      <c r="P10" s="181">
        <v>0.30769000000000002</v>
      </c>
      <c r="Q10" s="281">
        <v>0.15873000000000001</v>
      </c>
      <c r="R10" s="731"/>
      <c r="S10" s="181">
        <v>0.14285999999999999</v>
      </c>
      <c r="T10" s="181">
        <v>3.4040000000000001E-2</v>
      </c>
      <c r="U10" s="181">
        <v>2.564E-2</v>
      </c>
      <c r="V10" s="239">
        <v>0.15873000000000001</v>
      </c>
      <c r="W10" s="249" t="s">
        <v>501</v>
      </c>
      <c r="X10" s="181" t="s">
        <v>501</v>
      </c>
      <c r="Y10" s="181" t="s">
        <v>501</v>
      </c>
      <c r="Z10" s="239" t="s">
        <v>501</v>
      </c>
      <c r="AA10" s="181" t="s">
        <v>501</v>
      </c>
      <c r="AB10" s="181" t="s">
        <v>501</v>
      </c>
      <c r="AC10" s="181" t="s">
        <v>501</v>
      </c>
      <c r="AD10" s="239" t="s">
        <v>501</v>
      </c>
      <c r="AE10" s="181" t="s">
        <v>501</v>
      </c>
      <c r="AF10" s="181" t="s">
        <v>501</v>
      </c>
      <c r="AG10" s="181" t="s">
        <v>501</v>
      </c>
      <c r="AH10" s="281" t="s">
        <v>501</v>
      </c>
    </row>
    <row r="11" spans="1:38" s="30" customFormat="1" ht="12.75" customHeight="1">
      <c r="A11" s="731" t="s">
        <v>82</v>
      </c>
      <c r="B11" s="442">
        <v>0</v>
      </c>
      <c r="C11" s="231">
        <v>0</v>
      </c>
      <c r="D11" s="231">
        <v>0</v>
      </c>
      <c r="E11" s="241">
        <v>0</v>
      </c>
      <c r="F11" s="231">
        <v>0</v>
      </c>
      <c r="G11" s="231">
        <v>0</v>
      </c>
      <c r="H11" s="231">
        <v>0</v>
      </c>
      <c r="I11" s="241">
        <v>0</v>
      </c>
      <c r="J11" s="240">
        <v>0</v>
      </c>
      <c r="K11" s="231">
        <v>0</v>
      </c>
      <c r="L11" s="231">
        <v>0</v>
      </c>
      <c r="M11" s="241">
        <v>0</v>
      </c>
      <c r="N11" s="231">
        <v>0</v>
      </c>
      <c r="O11" s="231">
        <v>0</v>
      </c>
      <c r="P11" s="231">
        <v>0</v>
      </c>
      <c r="Q11" s="277">
        <v>0</v>
      </c>
      <c r="R11" s="731" t="s">
        <v>82</v>
      </c>
      <c r="S11" s="231">
        <v>0</v>
      </c>
      <c r="T11" s="231">
        <v>0</v>
      </c>
      <c r="U11" s="231">
        <v>0</v>
      </c>
      <c r="V11" s="241">
        <v>0</v>
      </c>
      <c r="W11" s="240">
        <v>0</v>
      </c>
      <c r="X11" s="231">
        <v>0</v>
      </c>
      <c r="Y11" s="231">
        <v>0</v>
      </c>
      <c r="Z11" s="241">
        <v>0</v>
      </c>
      <c r="AA11" s="231">
        <v>0</v>
      </c>
      <c r="AB11" s="231">
        <v>0</v>
      </c>
      <c r="AC11" s="231">
        <v>0</v>
      </c>
      <c r="AD11" s="241">
        <v>0</v>
      </c>
      <c r="AE11" s="231">
        <v>0</v>
      </c>
      <c r="AF11" s="231">
        <v>0</v>
      </c>
      <c r="AG11" s="231">
        <v>0</v>
      </c>
      <c r="AH11" s="277">
        <v>0</v>
      </c>
    </row>
    <row r="12" spans="1:38" s="30" customFormat="1" ht="12.75" customHeight="1">
      <c r="A12" s="731"/>
      <c r="B12" s="435" t="s">
        <v>501</v>
      </c>
      <c r="C12" s="421" t="s">
        <v>501</v>
      </c>
      <c r="D12" s="421" t="s">
        <v>501</v>
      </c>
      <c r="E12" s="422" t="s">
        <v>501</v>
      </c>
      <c r="F12" s="181" t="s">
        <v>501</v>
      </c>
      <c r="G12" s="181" t="s">
        <v>501</v>
      </c>
      <c r="H12" s="181" t="s">
        <v>501</v>
      </c>
      <c r="I12" s="239" t="s">
        <v>501</v>
      </c>
      <c r="J12" s="249" t="s">
        <v>501</v>
      </c>
      <c r="K12" s="181" t="s">
        <v>501</v>
      </c>
      <c r="L12" s="181" t="s">
        <v>501</v>
      </c>
      <c r="M12" s="239" t="s">
        <v>501</v>
      </c>
      <c r="N12" s="181" t="s">
        <v>501</v>
      </c>
      <c r="O12" s="181" t="s">
        <v>501</v>
      </c>
      <c r="P12" s="181" t="s">
        <v>501</v>
      </c>
      <c r="Q12" s="281" t="s">
        <v>501</v>
      </c>
      <c r="R12" s="731"/>
      <c r="S12" s="181" t="s">
        <v>501</v>
      </c>
      <c r="T12" s="181" t="s">
        <v>501</v>
      </c>
      <c r="U12" s="181" t="s">
        <v>501</v>
      </c>
      <c r="V12" s="239" t="s">
        <v>501</v>
      </c>
      <c r="W12" s="249" t="s">
        <v>501</v>
      </c>
      <c r="X12" s="181" t="s">
        <v>501</v>
      </c>
      <c r="Y12" s="181" t="s">
        <v>501</v>
      </c>
      <c r="Z12" s="239" t="s">
        <v>501</v>
      </c>
      <c r="AA12" s="181" t="s">
        <v>501</v>
      </c>
      <c r="AB12" s="181" t="s">
        <v>501</v>
      </c>
      <c r="AC12" s="181" t="s">
        <v>501</v>
      </c>
      <c r="AD12" s="239" t="s">
        <v>501</v>
      </c>
      <c r="AE12" s="181" t="s">
        <v>501</v>
      </c>
      <c r="AF12" s="181" t="s">
        <v>501</v>
      </c>
      <c r="AG12" s="181" t="s">
        <v>501</v>
      </c>
      <c r="AH12" s="281" t="s">
        <v>501</v>
      </c>
    </row>
    <row r="13" spans="1:38" s="30" customFormat="1" ht="12.75" customHeight="1">
      <c r="A13" s="731" t="s">
        <v>83</v>
      </c>
      <c r="B13" s="442">
        <v>0</v>
      </c>
      <c r="C13" s="231">
        <v>0</v>
      </c>
      <c r="D13" s="231">
        <v>0</v>
      </c>
      <c r="E13" s="241">
        <v>0</v>
      </c>
      <c r="F13" s="231">
        <v>0</v>
      </c>
      <c r="G13" s="231">
        <v>0</v>
      </c>
      <c r="H13" s="231">
        <v>0</v>
      </c>
      <c r="I13" s="241">
        <v>0</v>
      </c>
      <c r="J13" s="240">
        <v>0</v>
      </c>
      <c r="K13" s="231">
        <v>0</v>
      </c>
      <c r="L13" s="231">
        <v>0</v>
      </c>
      <c r="M13" s="241">
        <v>0</v>
      </c>
      <c r="N13" s="231">
        <v>0</v>
      </c>
      <c r="O13" s="231">
        <v>0</v>
      </c>
      <c r="P13" s="231">
        <v>0</v>
      </c>
      <c r="Q13" s="277">
        <v>0</v>
      </c>
      <c r="R13" s="731" t="s">
        <v>83</v>
      </c>
      <c r="S13" s="231">
        <v>0</v>
      </c>
      <c r="T13" s="231">
        <v>0</v>
      </c>
      <c r="U13" s="231">
        <v>0</v>
      </c>
      <c r="V13" s="241">
        <v>0</v>
      </c>
      <c r="W13" s="240">
        <v>0</v>
      </c>
      <c r="X13" s="231">
        <v>0</v>
      </c>
      <c r="Y13" s="231">
        <v>0</v>
      </c>
      <c r="Z13" s="241">
        <v>0</v>
      </c>
      <c r="AA13" s="231">
        <v>0</v>
      </c>
      <c r="AB13" s="231">
        <v>0</v>
      </c>
      <c r="AC13" s="231">
        <v>0</v>
      </c>
      <c r="AD13" s="241">
        <v>0</v>
      </c>
      <c r="AE13" s="231">
        <v>0</v>
      </c>
      <c r="AF13" s="231">
        <v>0</v>
      </c>
      <c r="AG13" s="231">
        <v>0</v>
      </c>
      <c r="AH13" s="277">
        <v>0</v>
      </c>
    </row>
    <row r="14" spans="1:38" s="30" customFormat="1" ht="12.75" customHeight="1">
      <c r="A14" s="731"/>
      <c r="B14" s="435" t="s">
        <v>501</v>
      </c>
      <c r="C14" s="421" t="s">
        <v>501</v>
      </c>
      <c r="D14" s="421" t="s">
        <v>501</v>
      </c>
      <c r="E14" s="422" t="s">
        <v>501</v>
      </c>
      <c r="F14" s="181" t="s">
        <v>501</v>
      </c>
      <c r="G14" s="181" t="s">
        <v>501</v>
      </c>
      <c r="H14" s="181" t="s">
        <v>501</v>
      </c>
      <c r="I14" s="239" t="s">
        <v>501</v>
      </c>
      <c r="J14" s="249" t="s">
        <v>501</v>
      </c>
      <c r="K14" s="181" t="s">
        <v>501</v>
      </c>
      <c r="L14" s="181" t="s">
        <v>501</v>
      </c>
      <c r="M14" s="239" t="s">
        <v>501</v>
      </c>
      <c r="N14" s="181" t="s">
        <v>501</v>
      </c>
      <c r="O14" s="181" t="s">
        <v>501</v>
      </c>
      <c r="P14" s="181" t="s">
        <v>501</v>
      </c>
      <c r="Q14" s="281" t="s">
        <v>501</v>
      </c>
      <c r="R14" s="731"/>
      <c r="S14" s="181" t="s">
        <v>501</v>
      </c>
      <c r="T14" s="181" t="s">
        <v>501</v>
      </c>
      <c r="U14" s="181" t="s">
        <v>501</v>
      </c>
      <c r="V14" s="239" t="s">
        <v>501</v>
      </c>
      <c r="W14" s="249" t="s">
        <v>501</v>
      </c>
      <c r="X14" s="181" t="s">
        <v>501</v>
      </c>
      <c r="Y14" s="181" t="s">
        <v>501</v>
      </c>
      <c r="Z14" s="239" t="s">
        <v>501</v>
      </c>
      <c r="AA14" s="181" t="s">
        <v>501</v>
      </c>
      <c r="AB14" s="181" t="s">
        <v>501</v>
      </c>
      <c r="AC14" s="181" t="s">
        <v>501</v>
      </c>
      <c r="AD14" s="239" t="s">
        <v>501</v>
      </c>
      <c r="AE14" s="181" t="s">
        <v>501</v>
      </c>
      <c r="AF14" s="181" t="s">
        <v>501</v>
      </c>
      <c r="AG14" s="181" t="s">
        <v>501</v>
      </c>
      <c r="AH14" s="281" t="s">
        <v>501</v>
      </c>
    </row>
    <row r="15" spans="1:38" s="30" customFormat="1" ht="12.75" customHeight="1">
      <c r="A15" s="731" t="s">
        <v>84</v>
      </c>
      <c r="B15" s="442">
        <v>0</v>
      </c>
      <c r="C15" s="231">
        <v>0</v>
      </c>
      <c r="D15" s="231">
        <v>0</v>
      </c>
      <c r="E15" s="241">
        <v>0</v>
      </c>
      <c r="F15" s="231">
        <v>0</v>
      </c>
      <c r="G15" s="231">
        <v>0</v>
      </c>
      <c r="H15" s="231">
        <v>0</v>
      </c>
      <c r="I15" s="241">
        <v>0</v>
      </c>
      <c r="J15" s="240">
        <v>0</v>
      </c>
      <c r="K15" s="231">
        <v>0</v>
      </c>
      <c r="L15" s="231">
        <v>0</v>
      </c>
      <c r="M15" s="241">
        <v>0</v>
      </c>
      <c r="N15" s="231">
        <v>0</v>
      </c>
      <c r="O15" s="231">
        <v>0</v>
      </c>
      <c r="P15" s="231">
        <v>0</v>
      </c>
      <c r="Q15" s="277">
        <v>0</v>
      </c>
      <c r="R15" s="731" t="s">
        <v>84</v>
      </c>
      <c r="S15" s="231">
        <v>0</v>
      </c>
      <c r="T15" s="231">
        <v>0</v>
      </c>
      <c r="U15" s="231">
        <v>0</v>
      </c>
      <c r="V15" s="241">
        <v>0</v>
      </c>
      <c r="W15" s="240">
        <v>0</v>
      </c>
      <c r="X15" s="231">
        <v>0</v>
      </c>
      <c r="Y15" s="231">
        <v>0</v>
      </c>
      <c r="Z15" s="241">
        <v>0</v>
      </c>
      <c r="AA15" s="231">
        <v>0</v>
      </c>
      <c r="AB15" s="231">
        <v>0</v>
      </c>
      <c r="AC15" s="231">
        <v>0</v>
      </c>
      <c r="AD15" s="241">
        <v>0</v>
      </c>
      <c r="AE15" s="231">
        <v>0</v>
      </c>
      <c r="AF15" s="231">
        <v>0</v>
      </c>
      <c r="AG15" s="231">
        <v>0</v>
      </c>
      <c r="AH15" s="277">
        <v>0</v>
      </c>
    </row>
    <row r="16" spans="1:38" s="30" customFormat="1" ht="12.75" customHeight="1">
      <c r="A16" s="731"/>
      <c r="B16" s="435" t="s">
        <v>501</v>
      </c>
      <c r="C16" s="421" t="s">
        <v>501</v>
      </c>
      <c r="D16" s="421" t="s">
        <v>501</v>
      </c>
      <c r="E16" s="422" t="s">
        <v>501</v>
      </c>
      <c r="F16" s="181" t="s">
        <v>501</v>
      </c>
      <c r="G16" s="181" t="s">
        <v>501</v>
      </c>
      <c r="H16" s="181" t="s">
        <v>501</v>
      </c>
      <c r="I16" s="239" t="s">
        <v>501</v>
      </c>
      <c r="J16" s="249" t="s">
        <v>501</v>
      </c>
      <c r="K16" s="181" t="s">
        <v>501</v>
      </c>
      <c r="L16" s="181" t="s">
        <v>501</v>
      </c>
      <c r="M16" s="239" t="s">
        <v>501</v>
      </c>
      <c r="N16" s="181" t="s">
        <v>501</v>
      </c>
      <c r="O16" s="181" t="s">
        <v>501</v>
      </c>
      <c r="P16" s="181" t="s">
        <v>501</v>
      </c>
      <c r="Q16" s="281" t="s">
        <v>501</v>
      </c>
      <c r="R16" s="731"/>
      <c r="S16" s="181" t="s">
        <v>501</v>
      </c>
      <c r="T16" s="181" t="s">
        <v>501</v>
      </c>
      <c r="U16" s="181" t="s">
        <v>501</v>
      </c>
      <c r="V16" s="239" t="s">
        <v>501</v>
      </c>
      <c r="W16" s="249" t="s">
        <v>501</v>
      </c>
      <c r="X16" s="181" t="s">
        <v>501</v>
      </c>
      <c r="Y16" s="181" t="s">
        <v>501</v>
      </c>
      <c r="Z16" s="239" t="s">
        <v>501</v>
      </c>
      <c r="AA16" s="181" t="s">
        <v>501</v>
      </c>
      <c r="AB16" s="181" t="s">
        <v>501</v>
      </c>
      <c r="AC16" s="181" t="s">
        <v>501</v>
      </c>
      <c r="AD16" s="239" t="s">
        <v>501</v>
      </c>
      <c r="AE16" s="181" t="s">
        <v>501</v>
      </c>
      <c r="AF16" s="181" t="s">
        <v>501</v>
      </c>
      <c r="AG16" s="181" t="s">
        <v>501</v>
      </c>
      <c r="AH16" s="281" t="s">
        <v>501</v>
      </c>
    </row>
    <row r="17" spans="1:34" s="30" customFormat="1" ht="12.75" customHeight="1">
      <c r="A17" s="731" t="s">
        <v>85</v>
      </c>
      <c r="B17" s="442">
        <v>17</v>
      </c>
      <c r="C17" s="231">
        <v>706</v>
      </c>
      <c r="D17" s="231">
        <v>96</v>
      </c>
      <c r="E17" s="241">
        <v>247</v>
      </c>
      <c r="F17" s="231">
        <v>9</v>
      </c>
      <c r="G17" s="231">
        <v>370</v>
      </c>
      <c r="H17" s="231">
        <v>51</v>
      </c>
      <c r="I17" s="241">
        <v>148</v>
      </c>
      <c r="J17" s="240">
        <v>3</v>
      </c>
      <c r="K17" s="231">
        <v>120</v>
      </c>
      <c r="L17" s="231">
        <v>17</v>
      </c>
      <c r="M17" s="241">
        <v>24</v>
      </c>
      <c r="N17" s="231">
        <v>5</v>
      </c>
      <c r="O17" s="231">
        <v>216</v>
      </c>
      <c r="P17" s="231">
        <v>28</v>
      </c>
      <c r="Q17" s="277">
        <v>75</v>
      </c>
      <c r="R17" s="731" t="s">
        <v>85</v>
      </c>
      <c r="S17" s="231">
        <v>0</v>
      </c>
      <c r="T17" s="231">
        <v>0</v>
      </c>
      <c r="U17" s="231">
        <v>0</v>
      </c>
      <c r="V17" s="241">
        <v>0</v>
      </c>
      <c r="W17" s="240">
        <v>0</v>
      </c>
      <c r="X17" s="231">
        <v>0</v>
      </c>
      <c r="Y17" s="231">
        <v>0</v>
      </c>
      <c r="Z17" s="241">
        <v>0</v>
      </c>
      <c r="AA17" s="231">
        <v>0</v>
      </c>
      <c r="AB17" s="231">
        <v>0</v>
      </c>
      <c r="AC17" s="231">
        <v>0</v>
      </c>
      <c r="AD17" s="241">
        <v>0</v>
      </c>
      <c r="AE17" s="231">
        <v>0</v>
      </c>
      <c r="AF17" s="231">
        <v>0</v>
      </c>
      <c r="AG17" s="231">
        <v>0</v>
      </c>
      <c r="AH17" s="277">
        <v>0</v>
      </c>
    </row>
    <row r="18" spans="1:34" s="30" customFormat="1" ht="12.75" customHeight="1">
      <c r="A18" s="731"/>
      <c r="B18" s="435">
        <v>1</v>
      </c>
      <c r="C18" s="421">
        <v>1</v>
      </c>
      <c r="D18" s="421">
        <v>1</v>
      </c>
      <c r="E18" s="422">
        <v>1</v>
      </c>
      <c r="F18" s="181">
        <v>0.52941000000000005</v>
      </c>
      <c r="G18" s="181">
        <v>0.52407999999999999</v>
      </c>
      <c r="H18" s="181">
        <v>0.53125</v>
      </c>
      <c r="I18" s="239">
        <v>0.59919</v>
      </c>
      <c r="J18" s="249">
        <v>0.17646999999999999</v>
      </c>
      <c r="K18" s="181">
        <v>0.16997000000000001</v>
      </c>
      <c r="L18" s="181">
        <v>0.17707999999999999</v>
      </c>
      <c r="M18" s="239">
        <v>9.7170000000000006E-2</v>
      </c>
      <c r="N18" s="181">
        <v>0.29411999999999999</v>
      </c>
      <c r="O18" s="181">
        <v>0.30595</v>
      </c>
      <c r="P18" s="181">
        <v>0.29166999999999998</v>
      </c>
      <c r="Q18" s="281">
        <v>0.30364000000000002</v>
      </c>
      <c r="R18" s="731"/>
      <c r="S18" s="181" t="s">
        <v>501</v>
      </c>
      <c r="T18" s="181" t="s">
        <v>501</v>
      </c>
      <c r="U18" s="181" t="s">
        <v>501</v>
      </c>
      <c r="V18" s="239" t="s">
        <v>501</v>
      </c>
      <c r="W18" s="249" t="s">
        <v>501</v>
      </c>
      <c r="X18" s="181" t="s">
        <v>501</v>
      </c>
      <c r="Y18" s="181" t="s">
        <v>501</v>
      </c>
      <c r="Z18" s="239" t="s">
        <v>501</v>
      </c>
      <c r="AA18" s="181" t="s">
        <v>501</v>
      </c>
      <c r="AB18" s="181" t="s">
        <v>501</v>
      </c>
      <c r="AC18" s="181" t="s">
        <v>501</v>
      </c>
      <c r="AD18" s="239" t="s">
        <v>501</v>
      </c>
      <c r="AE18" s="181" t="s">
        <v>501</v>
      </c>
      <c r="AF18" s="181" t="s">
        <v>501</v>
      </c>
      <c r="AG18" s="181" t="s">
        <v>501</v>
      </c>
      <c r="AH18" s="281" t="s">
        <v>501</v>
      </c>
    </row>
    <row r="19" spans="1:34" s="30" customFormat="1" ht="12.75" customHeight="1">
      <c r="A19" s="731" t="s">
        <v>86</v>
      </c>
      <c r="B19" s="442">
        <v>0</v>
      </c>
      <c r="C19" s="231">
        <v>0</v>
      </c>
      <c r="D19" s="231">
        <v>0</v>
      </c>
      <c r="E19" s="241">
        <v>0</v>
      </c>
      <c r="F19" s="231">
        <v>0</v>
      </c>
      <c r="G19" s="231">
        <v>0</v>
      </c>
      <c r="H19" s="231">
        <v>0</v>
      </c>
      <c r="I19" s="241">
        <v>0</v>
      </c>
      <c r="J19" s="240">
        <v>0</v>
      </c>
      <c r="K19" s="231">
        <v>0</v>
      </c>
      <c r="L19" s="231">
        <v>0</v>
      </c>
      <c r="M19" s="241">
        <v>0</v>
      </c>
      <c r="N19" s="231">
        <v>0</v>
      </c>
      <c r="O19" s="231">
        <v>0</v>
      </c>
      <c r="P19" s="231">
        <v>0</v>
      </c>
      <c r="Q19" s="277">
        <v>0</v>
      </c>
      <c r="R19" s="731" t="s">
        <v>86</v>
      </c>
      <c r="S19" s="231">
        <v>0</v>
      </c>
      <c r="T19" s="231">
        <v>0</v>
      </c>
      <c r="U19" s="231">
        <v>0</v>
      </c>
      <c r="V19" s="241">
        <v>0</v>
      </c>
      <c r="W19" s="240">
        <v>0</v>
      </c>
      <c r="X19" s="231">
        <v>0</v>
      </c>
      <c r="Y19" s="231">
        <v>0</v>
      </c>
      <c r="Z19" s="241">
        <v>0</v>
      </c>
      <c r="AA19" s="231">
        <v>0</v>
      </c>
      <c r="AB19" s="231">
        <v>0</v>
      </c>
      <c r="AC19" s="231">
        <v>0</v>
      </c>
      <c r="AD19" s="241">
        <v>0</v>
      </c>
      <c r="AE19" s="231">
        <v>0</v>
      </c>
      <c r="AF19" s="231">
        <v>0</v>
      </c>
      <c r="AG19" s="231">
        <v>0</v>
      </c>
      <c r="AH19" s="277">
        <v>0</v>
      </c>
    </row>
    <row r="20" spans="1:34" s="30" customFormat="1" ht="12.75" customHeight="1">
      <c r="A20" s="731"/>
      <c r="B20" s="435" t="s">
        <v>501</v>
      </c>
      <c r="C20" s="421" t="s">
        <v>501</v>
      </c>
      <c r="D20" s="421" t="s">
        <v>501</v>
      </c>
      <c r="E20" s="422" t="s">
        <v>501</v>
      </c>
      <c r="F20" s="181" t="s">
        <v>501</v>
      </c>
      <c r="G20" s="181" t="s">
        <v>501</v>
      </c>
      <c r="H20" s="181" t="s">
        <v>501</v>
      </c>
      <c r="I20" s="239" t="s">
        <v>501</v>
      </c>
      <c r="J20" s="249" t="s">
        <v>501</v>
      </c>
      <c r="K20" s="181" t="s">
        <v>501</v>
      </c>
      <c r="L20" s="181" t="s">
        <v>501</v>
      </c>
      <c r="M20" s="239" t="s">
        <v>501</v>
      </c>
      <c r="N20" s="181" t="s">
        <v>501</v>
      </c>
      <c r="O20" s="181" t="s">
        <v>501</v>
      </c>
      <c r="P20" s="181" t="s">
        <v>501</v>
      </c>
      <c r="Q20" s="281" t="s">
        <v>501</v>
      </c>
      <c r="R20" s="731"/>
      <c r="S20" s="181" t="s">
        <v>501</v>
      </c>
      <c r="T20" s="181" t="s">
        <v>501</v>
      </c>
      <c r="U20" s="181" t="s">
        <v>501</v>
      </c>
      <c r="V20" s="239" t="s">
        <v>501</v>
      </c>
      <c r="W20" s="249" t="s">
        <v>501</v>
      </c>
      <c r="X20" s="181" t="s">
        <v>501</v>
      </c>
      <c r="Y20" s="181" t="s">
        <v>501</v>
      </c>
      <c r="Z20" s="239" t="s">
        <v>501</v>
      </c>
      <c r="AA20" s="181" t="s">
        <v>501</v>
      </c>
      <c r="AB20" s="181" t="s">
        <v>501</v>
      </c>
      <c r="AC20" s="181" t="s">
        <v>501</v>
      </c>
      <c r="AD20" s="239" t="s">
        <v>501</v>
      </c>
      <c r="AE20" s="181" t="s">
        <v>501</v>
      </c>
      <c r="AF20" s="181" t="s">
        <v>501</v>
      </c>
      <c r="AG20" s="181" t="s">
        <v>501</v>
      </c>
      <c r="AH20" s="281" t="s">
        <v>501</v>
      </c>
    </row>
    <row r="21" spans="1:34" s="30" customFormat="1" ht="12.75" customHeight="1">
      <c r="A21" s="731" t="s">
        <v>87</v>
      </c>
      <c r="B21" s="442">
        <v>16</v>
      </c>
      <c r="C21" s="231">
        <v>211</v>
      </c>
      <c r="D21" s="231">
        <v>36</v>
      </c>
      <c r="E21" s="241">
        <v>167</v>
      </c>
      <c r="F21" s="231">
        <v>9</v>
      </c>
      <c r="G21" s="231">
        <v>85</v>
      </c>
      <c r="H21" s="231">
        <v>17</v>
      </c>
      <c r="I21" s="241">
        <v>89</v>
      </c>
      <c r="J21" s="240">
        <v>4</v>
      </c>
      <c r="K21" s="231">
        <v>48</v>
      </c>
      <c r="L21" s="231">
        <v>6</v>
      </c>
      <c r="M21" s="241">
        <v>41</v>
      </c>
      <c r="N21" s="231">
        <v>3</v>
      </c>
      <c r="O21" s="231">
        <v>78</v>
      </c>
      <c r="P21" s="231">
        <v>13</v>
      </c>
      <c r="Q21" s="277">
        <v>37</v>
      </c>
      <c r="R21" s="731" t="s">
        <v>87</v>
      </c>
      <c r="S21" s="231">
        <v>0</v>
      </c>
      <c r="T21" s="231">
        <v>0</v>
      </c>
      <c r="U21" s="231">
        <v>0</v>
      </c>
      <c r="V21" s="241">
        <v>0</v>
      </c>
      <c r="W21" s="240">
        <v>0</v>
      </c>
      <c r="X21" s="231">
        <v>0</v>
      </c>
      <c r="Y21" s="231">
        <v>0</v>
      </c>
      <c r="Z21" s="241">
        <v>0</v>
      </c>
      <c r="AA21" s="231">
        <v>0</v>
      </c>
      <c r="AB21" s="231">
        <v>0</v>
      </c>
      <c r="AC21" s="231">
        <v>0</v>
      </c>
      <c r="AD21" s="241">
        <v>0</v>
      </c>
      <c r="AE21" s="231">
        <v>0</v>
      </c>
      <c r="AF21" s="231">
        <v>0</v>
      </c>
      <c r="AG21" s="231">
        <v>0</v>
      </c>
      <c r="AH21" s="277">
        <v>0</v>
      </c>
    </row>
    <row r="22" spans="1:34" s="30" customFormat="1" ht="12.75" customHeight="1">
      <c r="A22" s="731"/>
      <c r="B22" s="435">
        <v>1</v>
      </c>
      <c r="C22" s="421">
        <v>1</v>
      </c>
      <c r="D22" s="421">
        <v>1</v>
      </c>
      <c r="E22" s="422">
        <v>1</v>
      </c>
      <c r="F22" s="181">
        <v>0.5625</v>
      </c>
      <c r="G22" s="181">
        <v>0.40283999999999998</v>
      </c>
      <c r="H22" s="181">
        <v>0.47221999999999997</v>
      </c>
      <c r="I22" s="239">
        <v>0.53293000000000001</v>
      </c>
      <c r="J22" s="249">
        <v>0.25</v>
      </c>
      <c r="K22" s="181">
        <v>0.22749</v>
      </c>
      <c r="L22" s="181">
        <v>0.16667000000000001</v>
      </c>
      <c r="M22" s="239">
        <v>0.24551000000000001</v>
      </c>
      <c r="N22" s="181">
        <v>0.1875</v>
      </c>
      <c r="O22" s="181">
        <v>0.36967</v>
      </c>
      <c r="P22" s="181">
        <v>0.36110999999999999</v>
      </c>
      <c r="Q22" s="281">
        <v>0.22156000000000001</v>
      </c>
      <c r="R22" s="731"/>
      <c r="S22" s="181" t="s">
        <v>501</v>
      </c>
      <c r="T22" s="181" t="s">
        <v>501</v>
      </c>
      <c r="U22" s="181" t="s">
        <v>501</v>
      </c>
      <c r="V22" s="239" t="s">
        <v>501</v>
      </c>
      <c r="W22" s="249" t="s">
        <v>501</v>
      </c>
      <c r="X22" s="181" t="s">
        <v>501</v>
      </c>
      <c r="Y22" s="181" t="s">
        <v>501</v>
      </c>
      <c r="Z22" s="239" t="s">
        <v>501</v>
      </c>
      <c r="AA22" s="181" t="s">
        <v>501</v>
      </c>
      <c r="AB22" s="181" t="s">
        <v>501</v>
      </c>
      <c r="AC22" s="181" t="s">
        <v>501</v>
      </c>
      <c r="AD22" s="239" t="s">
        <v>501</v>
      </c>
      <c r="AE22" s="181" t="s">
        <v>501</v>
      </c>
      <c r="AF22" s="181" t="s">
        <v>501</v>
      </c>
      <c r="AG22" s="181" t="s">
        <v>501</v>
      </c>
      <c r="AH22" s="281" t="s">
        <v>501</v>
      </c>
    </row>
    <row r="23" spans="1:34" s="30" customFormat="1" ht="12.75" customHeight="1">
      <c r="A23" s="731" t="s">
        <v>88</v>
      </c>
      <c r="B23" s="442">
        <v>20</v>
      </c>
      <c r="C23" s="231">
        <v>640</v>
      </c>
      <c r="D23" s="231">
        <v>106</v>
      </c>
      <c r="E23" s="241">
        <v>368</v>
      </c>
      <c r="F23" s="231">
        <v>8</v>
      </c>
      <c r="G23" s="231">
        <v>264</v>
      </c>
      <c r="H23" s="231">
        <v>40</v>
      </c>
      <c r="I23" s="241">
        <v>189</v>
      </c>
      <c r="J23" s="240">
        <v>3</v>
      </c>
      <c r="K23" s="231">
        <v>64</v>
      </c>
      <c r="L23" s="231">
        <v>9</v>
      </c>
      <c r="M23" s="241">
        <v>71</v>
      </c>
      <c r="N23" s="231">
        <v>9</v>
      </c>
      <c r="O23" s="231">
        <v>312</v>
      </c>
      <c r="P23" s="231">
        <v>57</v>
      </c>
      <c r="Q23" s="277">
        <v>108</v>
      </c>
      <c r="R23" s="731" t="s">
        <v>88</v>
      </c>
      <c r="S23" s="231">
        <v>0</v>
      </c>
      <c r="T23" s="231">
        <v>0</v>
      </c>
      <c r="U23" s="231">
        <v>0</v>
      </c>
      <c r="V23" s="241">
        <v>0</v>
      </c>
      <c r="W23" s="240">
        <v>0</v>
      </c>
      <c r="X23" s="231">
        <v>0</v>
      </c>
      <c r="Y23" s="231">
        <v>0</v>
      </c>
      <c r="Z23" s="241">
        <v>0</v>
      </c>
      <c r="AA23" s="231">
        <v>0</v>
      </c>
      <c r="AB23" s="231">
        <v>0</v>
      </c>
      <c r="AC23" s="231">
        <v>0</v>
      </c>
      <c r="AD23" s="241">
        <v>0</v>
      </c>
      <c r="AE23" s="231">
        <v>0</v>
      </c>
      <c r="AF23" s="231">
        <v>0</v>
      </c>
      <c r="AG23" s="231">
        <v>0</v>
      </c>
      <c r="AH23" s="277">
        <v>0</v>
      </c>
    </row>
    <row r="24" spans="1:34" s="30" customFormat="1" ht="12.75" customHeight="1">
      <c r="A24" s="731"/>
      <c r="B24" s="435">
        <v>1</v>
      </c>
      <c r="C24" s="421">
        <v>1</v>
      </c>
      <c r="D24" s="421">
        <v>1</v>
      </c>
      <c r="E24" s="422">
        <v>1</v>
      </c>
      <c r="F24" s="181">
        <v>0.4</v>
      </c>
      <c r="G24" s="181">
        <v>0.41249999999999998</v>
      </c>
      <c r="H24" s="181">
        <v>0.37735999999999997</v>
      </c>
      <c r="I24" s="239">
        <v>0.51358999999999999</v>
      </c>
      <c r="J24" s="249">
        <v>0.15</v>
      </c>
      <c r="K24" s="181">
        <v>0.1</v>
      </c>
      <c r="L24" s="181">
        <v>8.4909999999999999E-2</v>
      </c>
      <c r="M24" s="239">
        <v>0.19292999999999999</v>
      </c>
      <c r="N24" s="181">
        <v>0.45</v>
      </c>
      <c r="O24" s="181">
        <v>0.48749999999999999</v>
      </c>
      <c r="P24" s="181">
        <v>0.53774</v>
      </c>
      <c r="Q24" s="281">
        <v>0.29348000000000002</v>
      </c>
      <c r="R24" s="731"/>
      <c r="S24" s="181" t="s">
        <v>501</v>
      </c>
      <c r="T24" s="181" t="s">
        <v>501</v>
      </c>
      <c r="U24" s="181" t="s">
        <v>501</v>
      </c>
      <c r="V24" s="239" t="s">
        <v>501</v>
      </c>
      <c r="W24" s="249" t="s">
        <v>501</v>
      </c>
      <c r="X24" s="181" t="s">
        <v>501</v>
      </c>
      <c r="Y24" s="181" t="s">
        <v>501</v>
      </c>
      <c r="Z24" s="239" t="s">
        <v>501</v>
      </c>
      <c r="AA24" s="181" t="s">
        <v>501</v>
      </c>
      <c r="AB24" s="181" t="s">
        <v>501</v>
      </c>
      <c r="AC24" s="181" t="s">
        <v>501</v>
      </c>
      <c r="AD24" s="239" t="s">
        <v>501</v>
      </c>
      <c r="AE24" s="181" t="s">
        <v>501</v>
      </c>
      <c r="AF24" s="181" t="s">
        <v>501</v>
      </c>
      <c r="AG24" s="181" t="s">
        <v>501</v>
      </c>
      <c r="AH24" s="281" t="s">
        <v>501</v>
      </c>
    </row>
    <row r="25" spans="1:34" s="30" customFormat="1" ht="12.75" customHeight="1">
      <c r="A25" s="731" t="s">
        <v>89</v>
      </c>
      <c r="B25" s="442">
        <v>8</v>
      </c>
      <c r="C25" s="231">
        <v>205</v>
      </c>
      <c r="D25" s="231">
        <v>43</v>
      </c>
      <c r="E25" s="241">
        <v>172</v>
      </c>
      <c r="F25" s="231">
        <v>8</v>
      </c>
      <c r="G25" s="231">
        <v>205</v>
      </c>
      <c r="H25" s="231">
        <v>43</v>
      </c>
      <c r="I25" s="241">
        <v>172</v>
      </c>
      <c r="J25" s="240">
        <v>0</v>
      </c>
      <c r="K25" s="231">
        <v>0</v>
      </c>
      <c r="L25" s="231">
        <v>0</v>
      </c>
      <c r="M25" s="241">
        <v>0</v>
      </c>
      <c r="N25" s="231">
        <v>0</v>
      </c>
      <c r="O25" s="231">
        <v>0</v>
      </c>
      <c r="P25" s="231">
        <v>0</v>
      </c>
      <c r="Q25" s="277">
        <v>0</v>
      </c>
      <c r="R25" s="731" t="s">
        <v>89</v>
      </c>
      <c r="S25" s="231">
        <v>0</v>
      </c>
      <c r="T25" s="231">
        <v>0</v>
      </c>
      <c r="U25" s="231">
        <v>0</v>
      </c>
      <c r="V25" s="241">
        <v>0</v>
      </c>
      <c r="W25" s="240">
        <v>0</v>
      </c>
      <c r="X25" s="231">
        <v>0</v>
      </c>
      <c r="Y25" s="231">
        <v>0</v>
      </c>
      <c r="Z25" s="241">
        <v>0</v>
      </c>
      <c r="AA25" s="231">
        <v>0</v>
      </c>
      <c r="AB25" s="231">
        <v>0</v>
      </c>
      <c r="AC25" s="231">
        <v>0</v>
      </c>
      <c r="AD25" s="241">
        <v>0</v>
      </c>
      <c r="AE25" s="231">
        <v>0</v>
      </c>
      <c r="AF25" s="231">
        <v>0</v>
      </c>
      <c r="AG25" s="231">
        <v>0</v>
      </c>
      <c r="AH25" s="277">
        <v>0</v>
      </c>
    </row>
    <row r="26" spans="1:34" s="30" customFormat="1" ht="12.75" customHeight="1">
      <c r="A26" s="731"/>
      <c r="B26" s="435">
        <v>1</v>
      </c>
      <c r="C26" s="421">
        <v>1</v>
      </c>
      <c r="D26" s="421">
        <v>1</v>
      </c>
      <c r="E26" s="422">
        <v>1</v>
      </c>
      <c r="F26" s="181">
        <v>1</v>
      </c>
      <c r="G26" s="181">
        <v>1</v>
      </c>
      <c r="H26" s="181">
        <v>1</v>
      </c>
      <c r="I26" s="239">
        <v>1</v>
      </c>
      <c r="J26" s="249" t="s">
        <v>501</v>
      </c>
      <c r="K26" s="181" t="s">
        <v>501</v>
      </c>
      <c r="L26" s="181" t="s">
        <v>501</v>
      </c>
      <c r="M26" s="239" t="s">
        <v>501</v>
      </c>
      <c r="N26" s="181" t="s">
        <v>501</v>
      </c>
      <c r="O26" s="181" t="s">
        <v>501</v>
      </c>
      <c r="P26" s="181" t="s">
        <v>501</v>
      </c>
      <c r="Q26" s="281" t="s">
        <v>501</v>
      </c>
      <c r="R26" s="731"/>
      <c r="S26" s="181" t="s">
        <v>501</v>
      </c>
      <c r="T26" s="181" t="s">
        <v>501</v>
      </c>
      <c r="U26" s="181" t="s">
        <v>501</v>
      </c>
      <c r="V26" s="239" t="s">
        <v>501</v>
      </c>
      <c r="W26" s="249" t="s">
        <v>501</v>
      </c>
      <c r="X26" s="181" t="s">
        <v>501</v>
      </c>
      <c r="Y26" s="181" t="s">
        <v>501</v>
      </c>
      <c r="Z26" s="239" t="s">
        <v>501</v>
      </c>
      <c r="AA26" s="181" t="s">
        <v>501</v>
      </c>
      <c r="AB26" s="181" t="s">
        <v>501</v>
      </c>
      <c r="AC26" s="181" t="s">
        <v>501</v>
      </c>
      <c r="AD26" s="239" t="s">
        <v>501</v>
      </c>
      <c r="AE26" s="181" t="s">
        <v>501</v>
      </c>
      <c r="AF26" s="181" t="s">
        <v>501</v>
      </c>
      <c r="AG26" s="181" t="s">
        <v>501</v>
      </c>
      <c r="AH26" s="281" t="s">
        <v>501</v>
      </c>
    </row>
    <row r="27" spans="1:34" s="30" customFormat="1" ht="12.75" customHeight="1">
      <c r="A27" s="731" t="s">
        <v>90</v>
      </c>
      <c r="B27" s="442">
        <v>0</v>
      </c>
      <c r="C27" s="231">
        <v>0</v>
      </c>
      <c r="D27" s="231">
        <v>0</v>
      </c>
      <c r="E27" s="241">
        <v>0</v>
      </c>
      <c r="F27" s="231">
        <v>0</v>
      </c>
      <c r="G27" s="231">
        <v>0</v>
      </c>
      <c r="H27" s="231">
        <v>0</v>
      </c>
      <c r="I27" s="241">
        <v>0</v>
      </c>
      <c r="J27" s="240">
        <v>0</v>
      </c>
      <c r="K27" s="231">
        <v>0</v>
      </c>
      <c r="L27" s="231">
        <v>0</v>
      </c>
      <c r="M27" s="241">
        <v>0</v>
      </c>
      <c r="N27" s="231">
        <v>0</v>
      </c>
      <c r="O27" s="231">
        <v>0</v>
      </c>
      <c r="P27" s="231">
        <v>0</v>
      </c>
      <c r="Q27" s="277">
        <v>0</v>
      </c>
      <c r="R27" s="731" t="s">
        <v>90</v>
      </c>
      <c r="S27" s="231">
        <v>0</v>
      </c>
      <c r="T27" s="231">
        <v>0</v>
      </c>
      <c r="U27" s="231">
        <v>0</v>
      </c>
      <c r="V27" s="241">
        <v>0</v>
      </c>
      <c r="W27" s="240">
        <v>0</v>
      </c>
      <c r="X27" s="231">
        <v>0</v>
      </c>
      <c r="Y27" s="231">
        <v>0</v>
      </c>
      <c r="Z27" s="241">
        <v>0</v>
      </c>
      <c r="AA27" s="231">
        <v>0</v>
      </c>
      <c r="AB27" s="231">
        <v>0</v>
      </c>
      <c r="AC27" s="231">
        <v>0</v>
      </c>
      <c r="AD27" s="241">
        <v>0</v>
      </c>
      <c r="AE27" s="231">
        <v>0</v>
      </c>
      <c r="AF27" s="231">
        <v>0</v>
      </c>
      <c r="AG27" s="231">
        <v>0</v>
      </c>
      <c r="AH27" s="277">
        <v>0</v>
      </c>
    </row>
    <row r="28" spans="1:34" s="30" customFormat="1" ht="12.75" customHeight="1">
      <c r="A28" s="731"/>
      <c r="B28" s="435" t="s">
        <v>501</v>
      </c>
      <c r="C28" s="421" t="s">
        <v>501</v>
      </c>
      <c r="D28" s="421" t="s">
        <v>501</v>
      </c>
      <c r="E28" s="422" t="s">
        <v>501</v>
      </c>
      <c r="F28" s="181" t="s">
        <v>501</v>
      </c>
      <c r="G28" s="181" t="s">
        <v>501</v>
      </c>
      <c r="H28" s="181" t="s">
        <v>501</v>
      </c>
      <c r="I28" s="239" t="s">
        <v>501</v>
      </c>
      <c r="J28" s="249" t="s">
        <v>501</v>
      </c>
      <c r="K28" s="181" t="s">
        <v>501</v>
      </c>
      <c r="L28" s="181" t="s">
        <v>501</v>
      </c>
      <c r="M28" s="239" t="s">
        <v>501</v>
      </c>
      <c r="N28" s="181" t="s">
        <v>501</v>
      </c>
      <c r="O28" s="181" t="s">
        <v>501</v>
      </c>
      <c r="P28" s="181" t="s">
        <v>501</v>
      </c>
      <c r="Q28" s="281" t="s">
        <v>501</v>
      </c>
      <c r="R28" s="731"/>
      <c r="S28" s="181" t="s">
        <v>501</v>
      </c>
      <c r="T28" s="181" t="s">
        <v>501</v>
      </c>
      <c r="U28" s="181" t="s">
        <v>501</v>
      </c>
      <c r="V28" s="239" t="s">
        <v>501</v>
      </c>
      <c r="W28" s="249" t="s">
        <v>501</v>
      </c>
      <c r="X28" s="181" t="s">
        <v>501</v>
      </c>
      <c r="Y28" s="181" t="s">
        <v>501</v>
      </c>
      <c r="Z28" s="239" t="s">
        <v>501</v>
      </c>
      <c r="AA28" s="181" t="s">
        <v>501</v>
      </c>
      <c r="AB28" s="181" t="s">
        <v>501</v>
      </c>
      <c r="AC28" s="181" t="s">
        <v>501</v>
      </c>
      <c r="AD28" s="239" t="s">
        <v>501</v>
      </c>
      <c r="AE28" s="181" t="s">
        <v>501</v>
      </c>
      <c r="AF28" s="181" t="s">
        <v>501</v>
      </c>
      <c r="AG28" s="181" t="s">
        <v>501</v>
      </c>
      <c r="AH28" s="281" t="s">
        <v>501</v>
      </c>
    </row>
    <row r="29" spans="1:34" s="30" customFormat="1" ht="12.75" customHeight="1">
      <c r="A29" s="731" t="s">
        <v>91</v>
      </c>
      <c r="B29" s="442">
        <v>0</v>
      </c>
      <c r="C29" s="231">
        <v>0</v>
      </c>
      <c r="D29" s="231">
        <v>0</v>
      </c>
      <c r="E29" s="241">
        <v>0</v>
      </c>
      <c r="F29" s="231">
        <v>0</v>
      </c>
      <c r="G29" s="231">
        <v>0</v>
      </c>
      <c r="H29" s="231">
        <v>0</v>
      </c>
      <c r="I29" s="241">
        <v>0</v>
      </c>
      <c r="J29" s="240">
        <v>0</v>
      </c>
      <c r="K29" s="231">
        <v>0</v>
      </c>
      <c r="L29" s="231">
        <v>0</v>
      </c>
      <c r="M29" s="241">
        <v>0</v>
      </c>
      <c r="N29" s="231">
        <v>0</v>
      </c>
      <c r="O29" s="231">
        <v>0</v>
      </c>
      <c r="P29" s="231">
        <v>0</v>
      </c>
      <c r="Q29" s="277">
        <v>0</v>
      </c>
      <c r="R29" s="731" t="s">
        <v>91</v>
      </c>
      <c r="S29" s="231">
        <v>0</v>
      </c>
      <c r="T29" s="231">
        <v>0</v>
      </c>
      <c r="U29" s="231">
        <v>0</v>
      </c>
      <c r="V29" s="241">
        <v>0</v>
      </c>
      <c r="W29" s="240">
        <v>0</v>
      </c>
      <c r="X29" s="231">
        <v>0</v>
      </c>
      <c r="Y29" s="231">
        <v>0</v>
      </c>
      <c r="Z29" s="241">
        <v>0</v>
      </c>
      <c r="AA29" s="231">
        <v>0</v>
      </c>
      <c r="AB29" s="231">
        <v>0</v>
      </c>
      <c r="AC29" s="231">
        <v>0</v>
      </c>
      <c r="AD29" s="241">
        <v>0</v>
      </c>
      <c r="AE29" s="231">
        <v>0</v>
      </c>
      <c r="AF29" s="231">
        <v>0</v>
      </c>
      <c r="AG29" s="231">
        <v>0</v>
      </c>
      <c r="AH29" s="277">
        <v>0</v>
      </c>
    </row>
    <row r="30" spans="1:34" s="30" customFormat="1" ht="12.75" customHeight="1">
      <c r="A30" s="731"/>
      <c r="B30" s="435" t="s">
        <v>501</v>
      </c>
      <c r="C30" s="421" t="s">
        <v>501</v>
      </c>
      <c r="D30" s="421" t="s">
        <v>501</v>
      </c>
      <c r="E30" s="422" t="s">
        <v>501</v>
      </c>
      <c r="F30" s="181" t="s">
        <v>501</v>
      </c>
      <c r="G30" s="181" t="s">
        <v>501</v>
      </c>
      <c r="H30" s="181" t="s">
        <v>501</v>
      </c>
      <c r="I30" s="239" t="s">
        <v>501</v>
      </c>
      <c r="J30" s="249" t="s">
        <v>501</v>
      </c>
      <c r="K30" s="181" t="s">
        <v>501</v>
      </c>
      <c r="L30" s="181" t="s">
        <v>501</v>
      </c>
      <c r="M30" s="239" t="s">
        <v>501</v>
      </c>
      <c r="N30" s="181" t="s">
        <v>501</v>
      </c>
      <c r="O30" s="181" t="s">
        <v>501</v>
      </c>
      <c r="P30" s="181" t="s">
        <v>501</v>
      </c>
      <c r="Q30" s="281" t="s">
        <v>501</v>
      </c>
      <c r="R30" s="731"/>
      <c r="S30" s="181" t="s">
        <v>501</v>
      </c>
      <c r="T30" s="181" t="s">
        <v>501</v>
      </c>
      <c r="U30" s="181" t="s">
        <v>501</v>
      </c>
      <c r="V30" s="239" t="s">
        <v>501</v>
      </c>
      <c r="W30" s="249" t="s">
        <v>501</v>
      </c>
      <c r="X30" s="181" t="s">
        <v>501</v>
      </c>
      <c r="Y30" s="181" t="s">
        <v>501</v>
      </c>
      <c r="Z30" s="239" t="s">
        <v>501</v>
      </c>
      <c r="AA30" s="181" t="s">
        <v>501</v>
      </c>
      <c r="AB30" s="181" t="s">
        <v>501</v>
      </c>
      <c r="AC30" s="181" t="s">
        <v>501</v>
      </c>
      <c r="AD30" s="239" t="s">
        <v>501</v>
      </c>
      <c r="AE30" s="181" t="s">
        <v>501</v>
      </c>
      <c r="AF30" s="181" t="s">
        <v>501</v>
      </c>
      <c r="AG30" s="181" t="s">
        <v>501</v>
      </c>
      <c r="AH30" s="281" t="s">
        <v>501</v>
      </c>
    </row>
    <row r="31" spans="1:34" s="30" customFormat="1" ht="12.75" customHeight="1">
      <c r="A31" s="731" t="s">
        <v>92</v>
      </c>
      <c r="B31" s="442">
        <v>2</v>
      </c>
      <c r="C31" s="231">
        <v>48</v>
      </c>
      <c r="D31" s="231">
        <v>10</v>
      </c>
      <c r="E31" s="241">
        <v>15</v>
      </c>
      <c r="F31" s="231">
        <v>0</v>
      </c>
      <c r="G31" s="231">
        <v>0</v>
      </c>
      <c r="H31" s="231">
        <v>0</v>
      </c>
      <c r="I31" s="241">
        <v>0</v>
      </c>
      <c r="J31" s="240">
        <v>2</v>
      </c>
      <c r="K31" s="231">
        <v>48</v>
      </c>
      <c r="L31" s="231">
        <v>10</v>
      </c>
      <c r="M31" s="241">
        <v>15</v>
      </c>
      <c r="N31" s="231">
        <v>0</v>
      </c>
      <c r="O31" s="231">
        <v>0</v>
      </c>
      <c r="P31" s="231">
        <v>0</v>
      </c>
      <c r="Q31" s="277">
        <v>0</v>
      </c>
      <c r="R31" s="731" t="s">
        <v>92</v>
      </c>
      <c r="S31" s="231">
        <v>0</v>
      </c>
      <c r="T31" s="231">
        <v>0</v>
      </c>
      <c r="U31" s="231">
        <v>0</v>
      </c>
      <c r="V31" s="241">
        <v>0</v>
      </c>
      <c r="W31" s="240">
        <v>0</v>
      </c>
      <c r="X31" s="231">
        <v>0</v>
      </c>
      <c r="Y31" s="231">
        <v>0</v>
      </c>
      <c r="Z31" s="241">
        <v>0</v>
      </c>
      <c r="AA31" s="231">
        <v>0</v>
      </c>
      <c r="AB31" s="231">
        <v>0</v>
      </c>
      <c r="AC31" s="231">
        <v>0</v>
      </c>
      <c r="AD31" s="241">
        <v>0</v>
      </c>
      <c r="AE31" s="231">
        <v>0</v>
      </c>
      <c r="AF31" s="231">
        <v>0</v>
      </c>
      <c r="AG31" s="231">
        <v>0</v>
      </c>
      <c r="AH31" s="277">
        <v>0</v>
      </c>
    </row>
    <row r="32" spans="1:34" s="30" customFormat="1" ht="12.75" customHeight="1">
      <c r="A32" s="731"/>
      <c r="B32" s="435">
        <v>1</v>
      </c>
      <c r="C32" s="421">
        <v>1</v>
      </c>
      <c r="D32" s="421">
        <v>1</v>
      </c>
      <c r="E32" s="422">
        <v>1</v>
      </c>
      <c r="F32" s="181" t="s">
        <v>501</v>
      </c>
      <c r="G32" s="181" t="s">
        <v>501</v>
      </c>
      <c r="H32" s="181" t="s">
        <v>501</v>
      </c>
      <c r="I32" s="239" t="s">
        <v>501</v>
      </c>
      <c r="J32" s="249">
        <v>1</v>
      </c>
      <c r="K32" s="181">
        <v>1</v>
      </c>
      <c r="L32" s="181">
        <v>1</v>
      </c>
      <c r="M32" s="239">
        <v>1</v>
      </c>
      <c r="N32" s="181" t="s">
        <v>501</v>
      </c>
      <c r="O32" s="181" t="s">
        <v>501</v>
      </c>
      <c r="P32" s="181" t="s">
        <v>501</v>
      </c>
      <c r="Q32" s="281" t="s">
        <v>501</v>
      </c>
      <c r="R32" s="731"/>
      <c r="S32" s="181" t="s">
        <v>501</v>
      </c>
      <c r="T32" s="181" t="s">
        <v>501</v>
      </c>
      <c r="U32" s="181" t="s">
        <v>501</v>
      </c>
      <c r="V32" s="239" t="s">
        <v>501</v>
      </c>
      <c r="W32" s="249" t="s">
        <v>501</v>
      </c>
      <c r="X32" s="181" t="s">
        <v>501</v>
      </c>
      <c r="Y32" s="181" t="s">
        <v>501</v>
      </c>
      <c r="Z32" s="239" t="s">
        <v>501</v>
      </c>
      <c r="AA32" s="181" t="s">
        <v>501</v>
      </c>
      <c r="AB32" s="181" t="s">
        <v>501</v>
      </c>
      <c r="AC32" s="181" t="s">
        <v>501</v>
      </c>
      <c r="AD32" s="239" t="s">
        <v>501</v>
      </c>
      <c r="AE32" s="181" t="s">
        <v>501</v>
      </c>
      <c r="AF32" s="181" t="s">
        <v>501</v>
      </c>
      <c r="AG32" s="181" t="s">
        <v>501</v>
      </c>
      <c r="AH32" s="281" t="s">
        <v>501</v>
      </c>
    </row>
    <row r="33" spans="1:38" s="30" customFormat="1" ht="12.75" customHeight="1">
      <c r="A33" s="731" t="s">
        <v>93</v>
      </c>
      <c r="B33" s="442">
        <v>6</v>
      </c>
      <c r="C33" s="231">
        <v>264</v>
      </c>
      <c r="D33" s="231">
        <v>34</v>
      </c>
      <c r="E33" s="241">
        <v>91</v>
      </c>
      <c r="F33" s="231">
        <v>2</v>
      </c>
      <c r="G33" s="231">
        <v>128</v>
      </c>
      <c r="H33" s="231">
        <v>16</v>
      </c>
      <c r="I33" s="241">
        <v>40</v>
      </c>
      <c r="J33" s="240">
        <v>2</v>
      </c>
      <c r="K33" s="231">
        <v>64</v>
      </c>
      <c r="L33" s="231">
        <v>8</v>
      </c>
      <c r="M33" s="241">
        <v>24</v>
      </c>
      <c r="N33" s="231">
        <v>2</v>
      </c>
      <c r="O33" s="231">
        <v>72</v>
      </c>
      <c r="P33" s="231">
        <v>10</v>
      </c>
      <c r="Q33" s="277">
        <v>27</v>
      </c>
      <c r="R33" s="731" t="s">
        <v>93</v>
      </c>
      <c r="S33" s="231">
        <v>0</v>
      </c>
      <c r="T33" s="231">
        <v>0</v>
      </c>
      <c r="U33" s="231">
        <v>0</v>
      </c>
      <c r="V33" s="241">
        <v>0</v>
      </c>
      <c r="W33" s="240">
        <v>0</v>
      </c>
      <c r="X33" s="231">
        <v>0</v>
      </c>
      <c r="Y33" s="231">
        <v>0</v>
      </c>
      <c r="Z33" s="241">
        <v>0</v>
      </c>
      <c r="AA33" s="231">
        <v>0</v>
      </c>
      <c r="AB33" s="231">
        <v>0</v>
      </c>
      <c r="AC33" s="231">
        <v>0</v>
      </c>
      <c r="AD33" s="241">
        <v>0</v>
      </c>
      <c r="AE33" s="231">
        <v>0</v>
      </c>
      <c r="AF33" s="231">
        <v>0</v>
      </c>
      <c r="AG33" s="231">
        <v>0</v>
      </c>
      <c r="AH33" s="277">
        <v>0</v>
      </c>
    </row>
    <row r="34" spans="1:38" s="30" customFormat="1" ht="12.75" customHeight="1">
      <c r="A34" s="731"/>
      <c r="B34" s="435">
        <v>1</v>
      </c>
      <c r="C34" s="421">
        <v>1</v>
      </c>
      <c r="D34" s="421">
        <v>1</v>
      </c>
      <c r="E34" s="422">
        <v>1</v>
      </c>
      <c r="F34" s="181">
        <v>0.33333000000000002</v>
      </c>
      <c r="G34" s="181">
        <v>0.48485</v>
      </c>
      <c r="H34" s="181">
        <v>0.47059000000000001</v>
      </c>
      <c r="I34" s="239">
        <v>0.43956000000000001</v>
      </c>
      <c r="J34" s="249">
        <v>0.33333000000000002</v>
      </c>
      <c r="K34" s="181">
        <v>0.24242</v>
      </c>
      <c r="L34" s="181">
        <v>0.23529</v>
      </c>
      <c r="M34" s="239">
        <v>0.26373999999999997</v>
      </c>
      <c r="N34" s="181">
        <v>0.33333000000000002</v>
      </c>
      <c r="O34" s="181">
        <v>0.27272999999999997</v>
      </c>
      <c r="P34" s="181">
        <v>0.29411999999999999</v>
      </c>
      <c r="Q34" s="281">
        <v>0.29670000000000002</v>
      </c>
      <c r="R34" s="731"/>
      <c r="S34" s="181" t="s">
        <v>501</v>
      </c>
      <c r="T34" s="181" t="s">
        <v>501</v>
      </c>
      <c r="U34" s="181" t="s">
        <v>501</v>
      </c>
      <c r="V34" s="239" t="s">
        <v>501</v>
      </c>
      <c r="W34" s="249" t="s">
        <v>501</v>
      </c>
      <c r="X34" s="181" t="s">
        <v>501</v>
      </c>
      <c r="Y34" s="181" t="s">
        <v>501</v>
      </c>
      <c r="Z34" s="239" t="s">
        <v>501</v>
      </c>
      <c r="AA34" s="181" t="s">
        <v>501</v>
      </c>
      <c r="AB34" s="181" t="s">
        <v>501</v>
      </c>
      <c r="AC34" s="181" t="s">
        <v>501</v>
      </c>
      <c r="AD34" s="239" t="s">
        <v>501</v>
      </c>
      <c r="AE34" s="181" t="s">
        <v>501</v>
      </c>
      <c r="AF34" s="181" t="s">
        <v>501</v>
      </c>
      <c r="AG34" s="181" t="s">
        <v>501</v>
      </c>
      <c r="AH34" s="281" t="s">
        <v>501</v>
      </c>
    </row>
    <row r="35" spans="1:38" s="30" customFormat="1" ht="12.75" customHeight="1">
      <c r="A35" s="748" t="s">
        <v>94</v>
      </c>
      <c r="B35" s="442">
        <v>2</v>
      </c>
      <c r="C35" s="231">
        <v>42</v>
      </c>
      <c r="D35" s="231">
        <v>10</v>
      </c>
      <c r="E35" s="241">
        <v>37</v>
      </c>
      <c r="F35" s="231">
        <v>2</v>
      </c>
      <c r="G35" s="231">
        <v>42</v>
      </c>
      <c r="H35" s="231">
        <v>10</v>
      </c>
      <c r="I35" s="241">
        <v>37</v>
      </c>
      <c r="J35" s="240">
        <v>0</v>
      </c>
      <c r="K35" s="231">
        <v>0</v>
      </c>
      <c r="L35" s="231">
        <v>0</v>
      </c>
      <c r="M35" s="241">
        <v>0</v>
      </c>
      <c r="N35" s="231">
        <v>0</v>
      </c>
      <c r="O35" s="231">
        <v>0</v>
      </c>
      <c r="P35" s="231">
        <v>0</v>
      </c>
      <c r="Q35" s="277">
        <v>0</v>
      </c>
      <c r="R35" s="732" t="s">
        <v>94</v>
      </c>
      <c r="S35" s="231">
        <v>0</v>
      </c>
      <c r="T35" s="231">
        <v>0</v>
      </c>
      <c r="U35" s="231">
        <v>0</v>
      </c>
      <c r="V35" s="241">
        <v>0</v>
      </c>
      <c r="W35" s="240">
        <v>0</v>
      </c>
      <c r="X35" s="231">
        <v>0</v>
      </c>
      <c r="Y35" s="231">
        <v>0</v>
      </c>
      <c r="Z35" s="241">
        <v>0</v>
      </c>
      <c r="AA35" s="231">
        <v>0</v>
      </c>
      <c r="AB35" s="231">
        <v>0</v>
      </c>
      <c r="AC35" s="231">
        <v>0</v>
      </c>
      <c r="AD35" s="241">
        <v>0</v>
      </c>
      <c r="AE35" s="231">
        <v>0</v>
      </c>
      <c r="AF35" s="231">
        <v>0</v>
      </c>
      <c r="AG35" s="231">
        <v>0</v>
      </c>
      <c r="AH35" s="277">
        <v>0</v>
      </c>
    </row>
    <row r="36" spans="1:38" s="30" customFormat="1" ht="12.75" customHeight="1">
      <c r="A36" s="733"/>
      <c r="B36" s="436">
        <v>1</v>
      </c>
      <c r="C36" s="437">
        <v>1</v>
      </c>
      <c r="D36" s="424">
        <v>1</v>
      </c>
      <c r="E36" s="425">
        <v>1</v>
      </c>
      <c r="F36" s="188">
        <v>1</v>
      </c>
      <c r="G36" s="196">
        <v>1</v>
      </c>
      <c r="H36" s="188">
        <v>1</v>
      </c>
      <c r="I36" s="243">
        <v>1</v>
      </c>
      <c r="J36" s="187" t="s">
        <v>501</v>
      </c>
      <c r="K36" s="188" t="s">
        <v>501</v>
      </c>
      <c r="L36" s="188" t="s">
        <v>501</v>
      </c>
      <c r="M36" s="243" t="s">
        <v>501</v>
      </c>
      <c r="N36" s="421" t="s">
        <v>501</v>
      </c>
      <c r="O36" s="421" t="s">
        <v>501</v>
      </c>
      <c r="P36" s="421" t="s">
        <v>501</v>
      </c>
      <c r="Q36" s="438" t="s">
        <v>501</v>
      </c>
      <c r="R36" s="733"/>
      <c r="S36" s="188" t="s">
        <v>501</v>
      </c>
      <c r="T36" s="196" t="s">
        <v>501</v>
      </c>
      <c r="U36" s="188" t="s">
        <v>501</v>
      </c>
      <c r="V36" s="243" t="s">
        <v>501</v>
      </c>
      <c r="W36" s="187" t="s">
        <v>501</v>
      </c>
      <c r="X36" s="188" t="s">
        <v>501</v>
      </c>
      <c r="Y36" s="188" t="s">
        <v>501</v>
      </c>
      <c r="Z36" s="243" t="s">
        <v>501</v>
      </c>
      <c r="AA36" s="421" t="s">
        <v>501</v>
      </c>
      <c r="AB36" s="421" t="s">
        <v>501</v>
      </c>
      <c r="AC36" s="421" t="s">
        <v>501</v>
      </c>
      <c r="AD36" s="422" t="s">
        <v>501</v>
      </c>
      <c r="AE36" s="421" t="s">
        <v>501</v>
      </c>
      <c r="AF36" s="421" t="s">
        <v>501</v>
      </c>
      <c r="AG36" s="421" t="s">
        <v>501</v>
      </c>
      <c r="AH36" s="438" t="s">
        <v>501</v>
      </c>
    </row>
    <row r="37" spans="1:38" s="30" customFormat="1" ht="12.75" customHeight="1">
      <c r="A37" s="1027" t="s">
        <v>109</v>
      </c>
      <c r="B37" s="439">
        <v>144</v>
      </c>
      <c r="C37" s="234">
        <v>4901</v>
      </c>
      <c r="D37" s="234">
        <v>784</v>
      </c>
      <c r="E37" s="244">
        <v>2123</v>
      </c>
      <c r="F37" s="234">
        <v>83</v>
      </c>
      <c r="G37" s="234">
        <v>3110</v>
      </c>
      <c r="H37" s="234">
        <v>499</v>
      </c>
      <c r="I37" s="244">
        <v>1333</v>
      </c>
      <c r="J37" s="234">
        <v>35</v>
      </c>
      <c r="K37" s="234">
        <v>921</v>
      </c>
      <c r="L37" s="234">
        <v>136</v>
      </c>
      <c r="M37" s="244">
        <v>452</v>
      </c>
      <c r="N37" s="234">
        <v>25</v>
      </c>
      <c r="O37" s="234">
        <v>862</v>
      </c>
      <c r="P37" s="234">
        <v>148</v>
      </c>
      <c r="Q37" s="286">
        <v>328</v>
      </c>
      <c r="R37" s="784" t="s">
        <v>109</v>
      </c>
      <c r="S37" s="234">
        <v>1</v>
      </c>
      <c r="T37" s="234">
        <v>8</v>
      </c>
      <c r="U37" s="234">
        <v>1</v>
      </c>
      <c r="V37" s="244">
        <v>10</v>
      </c>
      <c r="W37" s="234">
        <v>0</v>
      </c>
      <c r="X37" s="234">
        <v>0</v>
      </c>
      <c r="Y37" s="234">
        <v>0</v>
      </c>
      <c r="Z37" s="244">
        <v>0</v>
      </c>
      <c r="AA37" s="234">
        <v>0</v>
      </c>
      <c r="AB37" s="234">
        <v>0</v>
      </c>
      <c r="AC37" s="234">
        <v>0</v>
      </c>
      <c r="AD37" s="244">
        <v>0</v>
      </c>
      <c r="AE37" s="234">
        <v>0</v>
      </c>
      <c r="AF37" s="234">
        <v>0</v>
      </c>
      <c r="AG37" s="234">
        <v>0</v>
      </c>
      <c r="AH37" s="286">
        <v>0</v>
      </c>
    </row>
    <row r="38" spans="1:38" ht="12.75" customHeight="1" thickBot="1">
      <c r="A38" s="1028"/>
      <c r="B38" s="440">
        <v>1</v>
      </c>
      <c r="C38" s="428">
        <v>1</v>
      </c>
      <c r="D38" s="428">
        <v>1</v>
      </c>
      <c r="E38" s="429">
        <v>1</v>
      </c>
      <c r="F38" s="430">
        <v>0.57638999999999996</v>
      </c>
      <c r="G38" s="430">
        <v>0.63456000000000001</v>
      </c>
      <c r="H38" s="430">
        <v>0.63648000000000005</v>
      </c>
      <c r="I38" s="431">
        <v>0.62788999999999995</v>
      </c>
      <c r="J38" s="432">
        <v>0.24306</v>
      </c>
      <c r="K38" s="430">
        <v>0.18792</v>
      </c>
      <c r="L38" s="430">
        <v>0.17347000000000001</v>
      </c>
      <c r="M38" s="431">
        <v>0.21290999999999999</v>
      </c>
      <c r="N38" s="430">
        <v>0.17360999999999999</v>
      </c>
      <c r="O38" s="430">
        <v>0.17588000000000001</v>
      </c>
      <c r="P38" s="430">
        <v>0.18878</v>
      </c>
      <c r="Q38" s="433">
        <v>0.1545</v>
      </c>
      <c r="R38" s="785"/>
      <c r="S38" s="430">
        <v>6.94E-3</v>
      </c>
      <c r="T38" s="430">
        <v>1.6299999999999999E-3</v>
      </c>
      <c r="U38" s="430">
        <v>1.2800000000000001E-3</v>
      </c>
      <c r="V38" s="431">
        <v>4.7099999999999998E-3</v>
      </c>
      <c r="W38" s="432" t="s">
        <v>501</v>
      </c>
      <c r="X38" s="430" t="s">
        <v>501</v>
      </c>
      <c r="Y38" s="430" t="s">
        <v>501</v>
      </c>
      <c r="Z38" s="431" t="s">
        <v>501</v>
      </c>
      <c r="AA38" s="430" t="s">
        <v>501</v>
      </c>
      <c r="AB38" s="430" t="s">
        <v>501</v>
      </c>
      <c r="AC38" s="430" t="s">
        <v>501</v>
      </c>
      <c r="AD38" s="431" t="s">
        <v>501</v>
      </c>
      <c r="AE38" s="430" t="s">
        <v>501</v>
      </c>
      <c r="AF38" s="430" t="s">
        <v>501</v>
      </c>
      <c r="AG38" s="430" t="s">
        <v>501</v>
      </c>
      <c r="AH38" s="433" t="s">
        <v>501</v>
      </c>
    </row>
    <row r="39" spans="1:38" s="500" customFormat="1" ht="12" customHeight="1">
      <c r="AI39" s="1165"/>
      <c r="AJ39" s="1165"/>
      <c r="AK39" s="1165"/>
      <c r="AL39" s="1165"/>
    </row>
    <row r="40" spans="1:38" s="500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D40" s="1165"/>
      <c r="E40" s="1166"/>
      <c r="R40" s="1158" t="str">
        <f>"Anmerkungen. Datengrundlage: Volkshochschul-Statistik "&amp;Hilfswerte!$B$2&amp;"; Basis: "&amp;Tabelle1!$C$36&amp;" VHS."</f>
        <v>Anmerkungen. Datengrundlage: Volkshochschul-Statistik ; Basis: 852 VHS.</v>
      </c>
      <c r="U40" s="1165"/>
      <c r="V40" s="1166"/>
      <c r="AI40" s="1165"/>
      <c r="AJ40" s="1165"/>
      <c r="AK40" s="1165"/>
      <c r="AL40" s="1165"/>
    </row>
    <row r="41" spans="1:38" s="500" customFormat="1">
      <c r="AI41" s="1165"/>
      <c r="AJ41" s="1165"/>
      <c r="AK41" s="1165"/>
      <c r="AL41" s="1165"/>
    </row>
    <row r="42" spans="1:38" s="500" customFormat="1">
      <c r="A42" s="1158" t="s">
        <v>518</v>
      </c>
      <c r="B42" s="1159"/>
      <c r="C42" s="1159"/>
      <c r="D42" s="1159"/>
      <c r="E42" s="1159"/>
      <c r="R42" s="1158" t="s">
        <v>518</v>
      </c>
      <c r="S42" s="1159"/>
      <c r="T42" s="1159"/>
      <c r="U42" s="1159"/>
      <c r="V42" s="1159"/>
      <c r="AI42" s="1165"/>
      <c r="AJ42" s="1165"/>
      <c r="AK42" s="1165"/>
      <c r="AL42" s="1165"/>
    </row>
    <row r="43" spans="1:38" s="500" customFormat="1">
      <c r="A43" s="1158" t="s">
        <v>519</v>
      </c>
      <c r="B43" s="1159"/>
      <c r="C43" s="1159"/>
      <c r="D43" s="1159"/>
      <c r="E43" s="1167" t="s">
        <v>506</v>
      </c>
      <c r="R43" s="1158" t="s">
        <v>519</v>
      </c>
      <c r="S43" s="1159"/>
      <c r="T43" s="1159"/>
      <c r="U43" s="1159"/>
      <c r="V43" s="1167" t="s">
        <v>506</v>
      </c>
      <c r="AI43" s="1165"/>
      <c r="AJ43" s="1165"/>
      <c r="AK43" s="1165"/>
      <c r="AL43" s="1165"/>
    </row>
    <row r="44" spans="1:38" s="500" customFormat="1">
      <c r="A44" s="1160"/>
      <c r="B44" s="1159"/>
      <c r="C44" s="1159"/>
      <c r="D44" s="1159"/>
      <c r="E44" s="1159"/>
      <c r="R44" s="1160"/>
      <c r="S44" s="1159"/>
      <c r="T44" s="1159"/>
      <c r="U44" s="1159"/>
      <c r="V44" s="1159"/>
      <c r="AI44" s="1165"/>
      <c r="AJ44" s="1165"/>
      <c r="AK44" s="1165"/>
      <c r="AL44" s="1165"/>
    </row>
    <row r="45" spans="1:38" s="500" customFormat="1">
      <c r="A45" s="1161" t="s">
        <v>520</v>
      </c>
      <c r="B45" s="1159"/>
      <c r="C45" s="1159"/>
      <c r="D45" s="1159"/>
      <c r="E45" s="1159"/>
      <c r="R45" s="1161" t="s">
        <v>520</v>
      </c>
      <c r="S45" s="1159"/>
      <c r="T45" s="1159"/>
      <c r="U45" s="1159"/>
      <c r="V45" s="1159"/>
      <c r="AI45" s="1165"/>
      <c r="AJ45" s="1165"/>
      <c r="AK45" s="1165"/>
      <c r="AL45" s="1165"/>
    </row>
  </sheetData>
  <mergeCells count="48">
    <mergeCell ref="A35:A36"/>
    <mergeCell ref="R35:R36"/>
    <mergeCell ref="A37:A38"/>
    <mergeCell ref="R37:R38"/>
    <mergeCell ref="A29:A30"/>
    <mergeCell ref="R29:R30"/>
    <mergeCell ref="A31:A32"/>
    <mergeCell ref="R31:R32"/>
    <mergeCell ref="A33:A34"/>
    <mergeCell ref="R33:R34"/>
    <mergeCell ref="A23:A24"/>
    <mergeCell ref="R23:R24"/>
    <mergeCell ref="A25:A26"/>
    <mergeCell ref="R25:R26"/>
    <mergeCell ref="A27:A28"/>
    <mergeCell ref="R27:R28"/>
    <mergeCell ref="A17:A18"/>
    <mergeCell ref="R17:R18"/>
    <mergeCell ref="A19:A20"/>
    <mergeCell ref="R19:R20"/>
    <mergeCell ref="A21:A22"/>
    <mergeCell ref="R21:R22"/>
    <mergeCell ref="A11:A12"/>
    <mergeCell ref="R11:R12"/>
    <mergeCell ref="A13:A14"/>
    <mergeCell ref="R13:R14"/>
    <mergeCell ref="A15:A16"/>
    <mergeCell ref="R15:R16"/>
    <mergeCell ref="A5:A6"/>
    <mergeCell ref="R5:R6"/>
    <mergeCell ref="A7:A8"/>
    <mergeCell ref="R7:R8"/>
    <mergeCell ref="A9:A10"/>
    <mergeCell ref="R9:R10"/>
    <mergeCell ref="AA3:AD3"/>
    <mergeCell ref="AE3:AH3"/>
    <mergeCell ref="A2:A4"/>
    <mergeCell ref="R2:R4"/>
    <mergeCell ref="A1:Q1"/>
    <mergeCell ref="R1:AH1"/>
    <mergeCell ref="B2:E3"/>
    <mergeCell ref="F2:Q2"/>
    <mergeCell ref="S2:AH2"/>
    <mergeCell ref="F3:I3"/>
    <mergeCell ref="J3:M3"/>
    <mergeCell ref="N3:Q3"/>
    <mergeCell ref="S3:V3"/>
    <mergeCell ref="W3:Z3"/>
  </mergeCells>
  <conditionalFormatting sqref="A6 A8 A10 A12 A14 A16 A18 A20 A22 A24 A26 A28 A30 A32 A34 A36">
    <cfRule type="cellIs" dxfId="459" priority="8" stopIfTrue="1" operator="equal">
      <formula>1</formula>
    </cfRule>
  </conditionalFormatting>
  <conditionalFormatting sqref="A6:Q6 A8:Q8 A10:Q10 A12:Q12 A14:Q14 A16:Q16 A18:Q18 A20:Q20 A22:Q22 A24:Q24 A26:Q26 A28:Q28 A30:Q30 A32:Q32 A34:Q34 A36:Q36">
    <cfRule type="cellIs" dxfId="458" priority="9" stopIfTrue="1" operator="lessThan">
      <formula>0.0005</formula>
    </cfRule>
  </conditionalFormatting>
  <conditionalFormatting sqref="A5:AH5 S7:AH7 A9:AH9 A11:AH11 A13:AH13 A15:AH15 A17:AH17 A19:AH19 A21:AH21 A23:AH23 A25:AH25 A27:AH27 A29:AH29 A31:AH31 A33:AH33 A35:AH35 A37:AH37">
    <cfRule type="cellIs" dxfId="457" priority="2" stopIfTrue="1" operator="equal">
      <formula>0</formula>
    </cfRule>
  </conditionalFormatting>
  <conditionalFormatting sqref="R6 R8 R10 R12 R14 R16 R18 R20 R22 R24 R26 R28 R30 R32 R34 R36">
    <cfRule type="cellIs" dxfId="456" priority="5" stopIfTrue="1" operator="equal">
      <formula>1</formula>
    </cfRule>
    <cfRule type="cellIs" dxfId="455" priority="6" stopIfTrue="1" operator="lessThan">
      <formula>0.0005</formula>
    </cfRule>
  </conditionalFormatting>
  <conditionalFormatting sqref="S6:AH6 S8:AH8 S10:AH10 S12:AH12 S14:AH14 S16:AH16 S18:AH18 S20:AH20 S22:AH22 S24:AH24 S26:AH26 S28:AH28 S30:AH30 S32:AH32 S34:AH34 S36:AH36 A38:AH38">
    <cfRule type="cellIs" dxfId="454" priority="1" stopIfTrue="1" operator="lessThan">
      <formula>0.0005</formula>
    </cfRule>
  </conditionalFormatting>
  <conditionalFormatting sqref="AM5:IV5 B7:Q7 AM7:IV7 AM9:IV9 AM11:IV11 AM13:IV13 AM15:IV15 AM17:IV17 AM19:IV19 AM21:IV21 AM23:IV23 AM25:IV25 AM27:IV27 AM29:IV29 AM31:IV31 AM33:IV33 AM35:IV35 AM37:IV37">
    <cfRule type="cellIs" dxfId="453" priority="12" stopIfTrue="1" operator="equal">
      <formula>0</formula>
    </cfRule>
  </conditionalFormatting>
  <conditionalFormatting sqref="AM6:IV6 AM8:IV8 AM10:IV10 AM12:IV12 AM14:IV14 AM16:IV16 AM18:IV18 AM20:IV20 AM22:IV22 AM24:IV24 AM26:IV26 AM28:IV28 AM30:IV30 AM32:IV32 AM34:IV34 AM36:IV36 AM38:IV38">
    <cfRule type="cellIs" dxfId="452" priority="11" stopIfTrue="1" operator="lessThan">
      <formula>0.0005</formula>
    </cfRule>
  </conditionalFormatting>
  <hyperlinks>
    <hyperlink ref="E43" r:id="rId1" xr:uid="{6D36A325-101C-4EC8-9F3F-ECBB3137B5D4}"/>
    <hyperlink ref="A45" r:id="rId2" display="Publikation und Tabellen stehen unter der Lizenz CC BY-SA DEED 4.0." xr:uid="{BAB770CA-8B50-486A-A89A-05CD999E50CB}"/>
    <hyperlink ref="V43" r:id="rId3" xr:uid="{65F16C41-FBBF-468D-8ADD-6D3A3137006A}"/>
    <hyperlink ref="R45" r:id="rId4" display="Publikation und Tabellen stehen unter der Lizenz CC BY-SA DEED 4.0." xr:uid="{BD3AC797-C478-4441-9EF9-148AA7E3E825}"/>
  </hyperlinks>
  <pageMargins left="0.78740157480314965" right="0.78740157480314965" top="0.98425196850393704" bottom="0.98425196850393704" header="0.51181102362204722" footer="0.51181102362204722"/>
  <pageSetup paperSize="9" scale="56" fitToWidth="2" fitToHeight="2" orientation="portrait" r:id="rId5"/>
  <headerFooter scaleWithDoc="0" alignWithMargins="0"/>
  <colBreaks count="1" manualBreakCount="1">
    <brk id="17" max="1048575" man="1"/>
  </colBreaks>
  <legacyDrawingHF r:id="rId6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3DD4-55DD-48E7-98B3-A3CAE10D90FD}">
  <dimension ref="A1:AD45"/>
  <sheetViews>
    <sheetView view="pageBreakPreview" topLeftCell="A6" zoomScaleNormal="100" zoomScaleSheetLayoutView="100" workbookViewId="0">
      <selection activeCell="A40" sqref="A40:F45"/>
    </sheetView>
  </sheetViews>
  <sheetFormatPr baseColWidth="10" defaultRowHeight="12.75"/>
  <cols>
    <col min="1" max="1" width="16.140625" style="24" customWidth="1"/>
    <col min="2" max="13" width="9.140625" style="24" customWidth="1"/>
    <col min="14" max="14" width="16" style="24" customWidth="1"/>
    <col min="15" max="26" width="9.140625" style="24" customWidth="1"/>
    <col min="27" max="28" width="7.5703125" style="36" customWidth="1"/>
    <col min="29" max="29" width="8" style="36" customWidth="1"/>
    <col min="30" max="16384" width="11.42578125" style="24"/>
  </cols>
  <sheetData>
    <row r="1" spans="1:30" s="23" customFormat="1" ht="37.5" customHeight="1" thickBot="1">
      <c r="A1" s="1029" t="str">
        <f>"Tabelle 20: Selbstveranstaltete Ausstellungen nach Ländern und Programmbereichen " &amp;Hilfswerte!B1</f>
        <v>Tabelle 20: Selbstveranstaltete Ausstellungen nach Ländern und Programmbereichen 2020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1"/>
      <c r="N1" s="1029" t="str">
        <f>"noch Tabelle 20: Selbstveranstaltete Ausstellungen nach Ländern und Programmbereichen " &amp;Hilfswerte!B1</f>
        <v>noch Tabelle 20: Selbstveranstaltete Ausstellungen nach Ländern und Programmbereichen 2020</v>
      </c>
      <c r="O1" s="1030"/>
      <c r="P1" s="1030"/>
      <c r="Q1" s="1030"/>
      <c r="R1" s="1030"/>
      <c r="S1" s="1030"/>
      <c r="T1" s="1030"/>
      <c r="U1" s="1030"/>
      <c r="V1" s="1030"/>
      <c r="W1" s="1030"/>
      <c r="X1" s="1030"/>
      <c r="Y1" s="1030"/>
      <c r="Z1" s="1031"/>
      <c r="AA1" s="53"/>
      <c r="AB1" s="53"/>
      <c r="AC1" s="53"/>
    </row>
    <row r="2" spans="1:30" s="23" customFormat="1" ht="25.5" customHeight="1">
      <c r="A2" s="735" t="s">
        <v>14</v>
      </c>
      <c r="B2" s="1032" t="s">
        <v>28</v>
      </c>
      <c r="C2" s="1033"/>
      <c r="D2" s="1034"/>
      <c r="E2" s="829" t="s">
        <v>59</v>
      </c>
      <c r="F2" s="1013"/>
      <c r="G2" s="1013"/>
      <c r="H2" s="1013"/>
      <c r="I2" s="1013"/>
      <c r="J2" s="1013"/>
      <c r="K2" s="1013"/>
      <c r="L2" s="1013"/>
      <c r="M2" s="1037"/>
      <c r="N2" s="749" t="s">
        <v>14</v>
      </c>
      <c r="O2" s="807" t="s">
        <v>59</v>
      </c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33"/>
    </row>
    <row r="3" spans="1:30" s="63" customFormat="1" ht="51" customHeight="1">
      <c r="A3" s="736"/>
      <c r="B3" s="1035"/>
      <c r="C3" s="1036"/>
      <c r="D3" s="1036"/>
      <c r="E3" s="823" t="s">
        <v>113</v>
      </c>
      <c r="F3" s="823"/>
      <c r="G3" s="823"/>
      <c r="H3" s="823" t="s">
        <v>137</v>
      </c>
      <c r="I3" s="823"/>
      <c r="J3" s="823"/>
      <c r="K3" s="823" t="s">
        <v>21</v>
      </c>
      <c r="L3" s="823"/>
      <c r="M3" s="1038"/>
      <c r="N3" s="750"/>
      <c r="O3" s="823" t="s">
        <v>22</v>
      </c>
      <c r="P3" s="823"/>
      <c r="Q3" s="823"/>
      <c r="R3" s="745" t="s">
        <v>422</v>
      </c>
      <c r="S3" s="823"/>
      <c r="T3" s="824"/>
      <c r="U3" s="823" t="s">
        <v>42</v>
      </c>
      <c r="V3" s="823"/>
      <c r="W3" s="823"/>
      <c r="X3" s="744" t="s">
        <v>43</v>
      </c>
      <c r="Y3" s="744"/>
      <c r="Z3" s="746"/>
    </row>
    <row r="4" spans="1:30" ht="25.5" customHeight="1">
      <c r="A4" s="736"/>
      <c r="B4" s="109" t="s">
        <v>6</v>
      </c>
      <c r="C4" s="109" t="s">
        <v>331</v>
      </c>
      <c r="D4" s="47" t="s">
        <v>332</v>
      </c>
      <c r="E4" s="109" t="s">
        <v>6</v>
      </c>
      <c r="F4" s="109" t="s">
        <v>331</v>
      </c>
      <c r="G4" s="110" t="s">
        <v>332</v>
      </c>
      <c r="H4" s="109" t="s">
        <v>6</v>
      </c>
      <c r="I4" s="109" t="s">
        <v>331</v>
      </c>
      <c r="J4" s="110" t="s">
        <v>332</v>
      </c>
      <c r="K4" s="109" t="s">
        <v>6</v>
      </c>
      <c r="L4" s="109" t="s">
        <v>331</v>
      </c>
      <c r="M4" s="112" t="s">
        <v>332</v>
      </c>
      <c r="N4" s="750"/>
      <c r="O4" s="47" t="s">
        <v>6</v>
      </c>
      <c r="P4" s="47" t="s">
        <v>331</v>
      </c>
      <c r="Q4" s="26" t="s">
        <v>332</v>
      </c>
      <c r="R4" s="116" t="s">
        <v>6</v>
      </c>
      <c r="S4" s="47" t="s">
        <v>331</v>
      </c>
      <c r="T4" s="47" t="s">
        <v>332</v>
      </c>
      <c r="U4" s="47" t="s">
        <v>6</v>
      </c>
      <c r="V4" s="47" t="s">
        <v>331</v>
      </c>
      <c r="W4" s="26" t="s">
        <v>332</v>
      </c>
      <c r="X4" s="116" t="s">
        <v>6</v>
      </c>
      <c r="Y4" s="47" t="s">
        <v>331</v>
      </c>
      <c r="Z4" s="29" t="s">
        <v>332</v>
      </c>
      <c r="AA4" s="24"/>
      <c r="AB4" s="24"/>
      <c r="AC4" s="24"/>
      <c r="AD4" s="30"/>
    </row>
    <row r="5" spans="1:30" s="30" customFormat="1" ht="12.75" customHeight="1">
      <c r="A5" s="747" t="s">
        <v>79</v>
      </c>
      <c r="B5" s="418">
        <v>181</v>
      </c>
      <c r="C5" s="417">
        <v>8995</v>
      </c>
      <c r="D5" s="417">
        <v>91276</v>
      </c>
      <c r="E5" s="418">
        <v>37</v>
      </c>
      <c r="F5" s="417">
        <v>2065</v>
      </c>
      <c r="G5" s="289">
        <v>12574</v>
      </c>
      <c r="H5" s="418">
        <v>138</v>
      </c>
      <c r="I5" s="417">
        <v>6840</v>
      </c>
      <c r="J5" s="289">
        <v>76488</v>
      </c>
      <c r="K5" s="418">
        <v>1</v>
      </c>
      <c r="L5" s="417">
        <v>2</v>
      </c>
      <c r="M5" s="419">
        <v>1200</v>
      </c>
      <c r="N5" s="747" t="s">
        <v>79</v>
      </c>
      <c r="O5" s="240">
        <v>3</v>
      </c>
      <c r="P5" s="231">
        <v>70</v>
      </c>
      <c r="Q5" s="241">
        <v>432</v>
      </c>
      <c r="R5" s="231">
        <v>2</v>
      </c>
      <c r="S5" s="231">
        <v>18</v>
      </c>
      <c r="T5" s="231">
        <v>582</v>
      </c>
      <c r="U5" s="240">
        <v>0</v>
      </c>
      <c r="V5" s="231">
        <v>0</v>
      </c>
      <c r="W5" s="241">
        <v>0</v>
      </c>
      <c r="X5" s="231">
        <v>0</v>
      </c>
      <c r="Y5" s="231">
        <v>0</v>
      </c>
      <c r="Z5" s="277">
        <v>0</v>
      </c>
    </row>
    <row r="6" spans="1:30" s="30" customFormat="1" ht="12.75" customHeight="1">
      <c r="A6" s="731"/>
      <c r="B6" s="420">
        <v>1</v>
      </c>
      <c r="C6" s="421">
        <v>1</v>
      </c>
      <c r="D6" s="421">
        <v>1</v>
      </c>
      <c r="E6" s="195">
        <v>0.20441999999999999</v>
      </c>
      <c r="F6" s="196">
        <v>0.22957</v>
      </c>
      <c r="G6" s="197">
        <v>0.13775999999999999</v>
      </c>
      <c r="H6" s="195">
        <v>0.76243000000000005</v>
      </c>
      <c r="I6" s="196">
        <v>0.76041999999999998</v>
      </c>
      <c r="J6" s="197">
        <v>0.83799000000000001</v>
      </c>
      <c r="K6" s="195">
        <v>5.5199999999999997E-3</v>
      </c>
      <c r="L6" s="196">
        <v>2.2000000000000001E-4</v>
      </c>
      <c r="M6" s="198">
        <v>1.315E-2</v>
      </c>
      <c r="N6" s="731"/>
      <c r="O6" s="195">
        <v>1.6570000000000001E-2</v>
      </c>
      <c r="P6" s="196">
        <v>7.7799999999999996E-3</v>
      </c>
      <c r="Q6" s="197">
        <v>4.7299999999999998E-3</v>
      </c>
      <c r="R6" s="196">
        <v>1.1050000000000001E-2</v>
      </c>
      <c r="S6" s="196">
        <v>2E-3</v>
      </c>
      <c r="T6" s="196">
        <v>6.3800000000000003E-3</v>
      </c>
      <c r="U6" s="195" t="s">
        <v>501</v>
      </c>
      <c r="V6" s="196" t="s">
        <v>501</v>
      </c>
      <c r="W6" s="197" t="s">
        <v>501</v>
      </c>
      <c r="X6" s="196" t="s">
        <v>501</v>
      </c>
      <c r="Y6" s="196" t="s">
        <v>501</v>
      </c>
      <c r="Z6" s="198" t="s">
        <v>501</v>
      </c>
    </row>
    <row r="7" spans="1:30" s="30" customFormat="1" ht="12.75" customHeight="1">
      <c r="A7" s="731" t="s">
        <v>80</v>
      </c>
      <c r="B7" s="240">
        <v>100</v>
      </c>
      <c r="C7" s="231">
        <v>2825</v>
      </c>
      <c r="D7" s="231">
        <v>47217</v>
      </c>
      <c r="E7" s="236">
        <v>26</v>
      </c>
      <c r="F7" s="250">
        <v>438</v>
      </c>
      <c r="G7" s="237">
        <v>8789</v>
      </c>
      <c r="H7" s="236">
        <v>74</v>
      </c>
      <c r="I7" s="250">
        <v>2387</v>
      </c>
      <c r="J7" s="237">
        <v>38428</v>
      </c>
      <c r="K7" s="236">
        <v>0</v>
      </c>
      <c r="L7" s="250">
        <v>0</v>
      </c>
      <c r="M7" s="306">
        <v>0</v>
      </c>
      <c r="N7" s="1039" t="s">
        <v>80</v>
      </c>
      <c r="O7" s="236">
        <v>0</v>
      </c>
      <c r="P7" s="250">
        <v>0</v>
      </c>
      <c r="Q7" s="237">
        <v>0</v>
      </c>
      <c r="R7" s="250">
        <v>0</v>
      </c>
      <c r="S7" s="250">
        <v>0</v>
      </c>
      <c r="T7" s="250">
        <v>0</v>
      </c>
      <c r="U7" s="236">
        <v>0</v>
      </c>
      <c r="V7" s="250">
        <v>0</v>
      </c>
      <c r="W7" s="237">
        <v>0</v>
      </c>
      <c r="X7" s="250">
        <v>0</v>
      </c>
      <c r="Y7" s="250">
        <v>0</v>
      </c>
      <c r="Z7" s="306">
        <v>0</v>
      </c>
    </row>
    <row r="8" spans="1:30" s="30" customFormat="1" ht="12.75" customHeight="1">
      <c r="A8" s="731"/>
      <c r="B8" s="420">
        <v>1</v>
      </c>
      <c r="C8" s="421">
        <v>1</v>
      </c>
      <c r="D8" s="421">
        <v>1</v>
      </c>
      <c r="E8" s="249">
        <v>0.26</v>
      </c>
      <c r="F8" s="181">
        <v>0.15504000000000001</v>
      </c>
      <c r="G8" s="239">
        <v>0.18614</v>
      </c>
      <c r="H8" s="249">
        <v>0.74</v>
      </c>
      <c r="I8" s="181">
        <v>0.84496000000000004</v>
      </c>
      <c r="J8" s="239">
        <v>0.81386000000000003</v>
      </c>
      <c r="K8" s="249" t="s">
        <v>501</v>
      </c>
      <c r="L8" s="181" t="s">
        <v>501</v>
      </c>
      <c r="M8" s="281" t="s">
        <v>501</v>
      </c>
      <c r="N8" s="1039"/>
      <c r="O8" s="249" t="s">
        <v>501</v>
      </c>
      <c r="P8" s="181" t="s">
        <v>501</v>
      </c>
      <c r="Q8" s="239" t="s">
        <v>501</v>
      </c>
      <c r="R8" s="181" t="s">
        <v>501</v>
      </c>
      <c r="S8" s="181" t="s">
        <v>501</v>
      </c>
      <c r="T8" s="181" t="s">
        <v>501</v>
      </c>
      <c r="U8" s="249" t="s">
        <v>501</v>
      </c>
      <c r="V8" s="181" t="s">
        <v>501</v>
      </c>
      <c r="W8" s="239" t="s">
        <v>501</v>
      </c>
      <c r="X8" s="181" t="s">
        <v>501</v>
      </c>
      <c r="Y8" s="181" t="s">
        <v>501</v>
      </c>
      <c r="Z8" s="281" t="s">
        <v>501</v>
      </c>
    </row>
    <row r="9" spans="1:30" s="30" customFormat="1" ht="12.75" customHeight="1">
      <c r="A9" s="731" t="s">
        <v>81</v>
      </c>
      <c r="B9" s="240">
        <v>9</v>
      </c>
      <c r="C9" s="231">
        <v>716</v>
      </c>
      <c r="D9" s="231">
        <v>4444</v>
      </c>
      <c r="E9" s="236">
        <v>4</v>
      </c>
      <c r="F9" s="250">
        <v>209</v>
      </c>
      <c r="G9" s="237">
        <v>1510</v>
      </c>
      <c r="H9" s="236">
        <v>5</v>
      </c>
      <c r="I9" s="250">
        <v>507</v>
      </c>
      <c r="J9" s="237">
        <v>2934</v>
      </c>
      <c r="K9" s="236">
        <v>0</v>
      </c>
      <c r="L9" s="250">
        <v>0</v>
      </c>
      <c r="M9" s="306">
        <v>0</v>
      </c>
      <c r="N9" s="731" t="s">
        <v>81</v>
      </c>
      <c r="O9" s="236">
        <v>0</v>
      </c>
      <c r="P9" s="250">
        <v>0</v>
      </c>
      <c r="Q9" s="237">
        <v>0</v>
      </c>
      <c r="R9" s="250">
        <v>0</v>
      </c>
      <c r="S9" s="250">
        <v>0</v>
      </c>
      <c r="T9" s="250">
        <v>0</v>
      </c>
      <c r="U9" s="236">
        <v>0</v>
      </c>
      <c r="V9" s="250">
        <v>0</v>
      </c>
      <c r="W9" s="237">
        <v>0</v>
      </c>
      <c r="X9" s="250">
        <v>0</v>
      </c>
      <c r="Y9" s="250">
        <v>0</v>
      </c>
      <c r="Z9" s="306">
        <v>0</v>
      </c>
    </row>
    <row r="10" spans="1:30" s="30" customFormat="1" ht="12.75" customHeight="1">
      <c r="A10" s="731"/>
      <c r="B10" s="420">
        <v>1</v>
      </c>
      <c r="C10" s="421">
        <v>1</v>
      </c>
      <c r="D10" s="421">
        <v>1</v>
      </c>
      <c r="E10" s="249">
        <v>0.44444</v>
      </c>
      <c r="F10" s="181">
        <v>0.29189999999999999</v>
      </c>
      <c r="G10" s="239">
        <v>0.33978000000000003</v>
      </c>
      <c r="H10" s="249">
        <v>0.55556000000000005</v>
      </c>
      <c r="I10" s="181">
        <v>0.70809999999999995</v>
      </c>
      <c r="J10" s="239">
        <v>0.66022000000000003</v>
      </c>
      <c r="K10" s="249" t="s">
        <v>501</v>
      </c>
      <c r="L10" s="181" t="s">
        <v>501</v>
      </c>
      <c r="M10" s="281" t="s">
        <v>501</v>
      </c>
      <c r="N10" s="731"/>
      <c r="O10" s="249" t="s">
        <v>501</v>
      </c>
      <c r="P10" s="181" t="s">
        <v>501</v>
      </c>
      <c r="Q10" s="239" t="s">
        <v>501</v>
      </c>
      <c r="R10" s="181" t="s">
        <v>501</v>
      </c>
      <c r="S10" s="181" t="s">
        <v>501</v>
      </c>
      <c r="T10" s="181" t="s">
        <v>501</v>
      </c>
      <c r="U10" s="249" t="s">
        <v>501</v>
      </c>
      <c r="V10" s="181" t="s">
        <v>501</v>
      </c>
      <c r="W10" s="239" t="s">
        <v>501</v>
      </c>
      <c r="X10" s="181" t="s">
        <v>501</v>
      </c>
      <c r="Y10" s="181" t="s">
        <v>501</v>
      </c>
      <c r="Z10" s="281" t="s">
        <v>501</v>
      </c>
    </row>
    <row r="11" spans="1:30" s="30" customFormat="1" ht="12.75" customHeight="1">
      <c r="A11" s="731" t="s">
        <v>82</v>
      </c>
      <c r="B11" s="240">
        <v>20</v>
      </c>
      <c r="C11" s="231">
        <v>2095</v>
      </c>
      <c r="D11" s="231">
        <v>2931</v>
      </c>
      <c r="E11" s="236">
        <v>18</v>
      </c>
      <c r="F11" s="250">
        <v>1784</v>
      </c>
      <c r="G11" s="237">
        <v>2656</v>
      </c>
      <c r="H11" s="236">
        <v>2</v>
      </c>
      <c r="I11" s="250">
        <v>311</v>
      </c>
      <c r="J11" s="237">
        <v>275</v>
      </c>
      <c r="K11" s="236">
        <v>0</v>
      </c>
      <c r="L11" s="250">
        <v>0</v>
      </c>
      <c r="M11" s="306">
        <v>0</v>
      </c>
      <c r="N11" s="731" t="s">
        <v>82</v>
      </c>
      <c r="O11" s="236">
        <v>0</v>
      </c>
      <c r="P11" s="250">
        <v>0</v>
      </c>
      <c r="Q11" s="237">
        <v>0</v>
      </c>
      <c r="R11" s="250">
        <v>0</v>
      </c>
      <c r="S11" s="250">
        <v>0</v>
      </c>
      <c r="T11" s="250">
        <v>0</v>
      </c>
      <c r="U11" s="236">
        <v>0</v>
      </c>
      <c r="V11" s="250">
        <v>0</v>
      </c>
      <c r="W11" s="237">
        <v>0</v>
      </c>
      <c r="X11" s="250">
        <v>0</v>
      </c>
      <c r="Y11" s="250">
        <v>0</v>
      </c>
      <c r="Z11" s="306">
        <v>0</v>
      </c>
    </row>
    <row r="12" spans="1:30" s="30" customFormat="1" ht="12.75" customHeight="1">
      <c r="A12" s="731"/>
      <c r="B12" s="420">
        <v>1</v>
      </c>
      <c r="C12" s="421">
        <v>1</v>
      </c>
      <c r="D12" s="421">
        <v>1</v>
      </c>
      <c r="E12" s="249">
        <v>0.9</v>
      </c>
      <c r="F12" s="181">
        <v>0.85155000000000003</v>
      </c>
      <c r="G12" s="239">
        <v>0.90617999999999999</v>
      </c>
      <c r="H12" s="249">
        <v>0.1</v>
      </c>
      <c r="I12" s="181">
        <v>0.14845</v>
      </c>
      <c r="J12" s="239">
        <v>9.3820000000000001E-2</v>
      </c>
      <c r="K12" s="249" t="s">
        <v>501</v>
      </c>
      <c r="L12" s="181" t="s">
        <v>501</v>
      </c>
      <c r="M12" s="281" t="s">
        <v>501</v>
      </c>
      <c r="N12" s="731"/>
      <c r="O12" s="249" t="s">
        <v>501</v>
      </c>
      <c r="P12" s="181" t="s">
        <v>501</v>
      </c>
      <c r="Q12" s="239" t="s">
        <v>501</v>
      </c>
      <c r="R12" s="181" t="s">
        <v>501</v>
      </c>
      <c r="S12" s="181" t="s">
        <v>501</v>
      </c>
      <c r="T12" s="181" t="s">
        <v>501</v>
      </c>
      <c r="U12" s="249" t="s">
        <v>501</v>
      </c>
      <c r="V12" s="181" t="s">
        <v>501</v>
      </c>
      <c r="W12" s="239" t="s">
        <v>501</v>
      </c>
      <c r="X12" s="181" t="s">
        <v>501</v>
      </c>
      <c r="Y12" s="181" t="s">
        <v>501</v>
      </c>
      <c r="Z12" s="281" t="s">
        <v>501</v>
      </c>
    </row>
    <row r="13" spans="1:30" s="30" customFormat="1" ht="12.75" customHeight="1">
      <c r="A13" s="731" t="s">
        <v>83</v>
      </c>
      <c r="B13" s="240">
        <v>5</v>
      </c>
      <c r="C13" s="231">
        <v>138</v>
      </c>
      <c r="D13" s="231">
        <v>1436</v>
      </c>
      <c r="E13" s="236">
        <v>2</v>
      </c>
      <c r="F13" s="250">
        <v>36</v>
      </c>
      <c r="G13" s="237">
        <v>534</v>
      </c>
      <c r="H13" s="236">
        <v>1</v>
      </c>
      <c r="I13" s="250">
        <v>20</v>
      </c>
      <c r="J13" s="237">
        <v>224</v>
      </c>
      <c r="K13" s="236">
        <v>1</v>
      </c>
      <c r="L13" s="250">
        <v>58</v>
      </c>
      <c r="M13" s="306">
        <v>409</v>
      </c>
      <c r="N13" s="731" t="s">
        <v>83</v>
      </c>
      <c r="O13" s="236">
        <v>0</v>
      </c>
      <c r="P13" s="250">
        <v>0</v>
      </c>
      <c r="Q13" s="237">
        <v>0</v>
      </c>
      <c r="R13" s="250">
        <v>0</v>
      </c>
      <c r="S13" s="250">
        <v>0</v>
      </c>
      <c r="T13" s="250">
        <v>0</v>
      </c>
      <c r="U13" s="236">
        <v>0</v>
      </c>
      <c r="V13" s="250">
        <v>0</v>
      </c>
      <c r="W13" s="237">
        <v>0</v>
      </c>
      <c r="X13" s="250">
        <v>1</v>
      </c>
      <c r="Y13" s="250">
        <v>24</v>
      </c>
      <c r="Z13" s="306">
        <v>269</v>
      </c>
    </row>
    <row r="14" spans="1:30" s="30" customFormat="1" ht="12.75" customHeight="1">
      <c r="A14" s="731"/>
      <c r="B14" s="420">
        <v>1</v>
      </c>
      <c r="C14" s="421">
        <v>1</v>
      </c>
      <c r="D14" s="421">
        <v>1</v>
      </c>
      <c r="E14" s="249">
        <v>0.4</v>
      </c>
      <c r="F14" s="181">
        <v>0.26086999999999999</v>
      </c>
      <c r="G14" s="239">
        <v>0.37186999999999998</v>
      </c>
      <c r="H14" s="249">
        <v>0.2</v>
      </c>
      <c r="I14" s="181">
        <v>0.14493</v>
      </c>
      <c r="J14" s="239">
        <v>0.15598999999999999</v>
      </c>
      <c r="K14" s="249">
        <v>0.2</v>
      </c>
      <c r="L14" s="181">
        <v>0.42029</v>
      </c>
      <c r="M14" s="281">
        <v>0.28482000000000002</v>
      </c>
      <c r="N14" s="731"/>
      <c r="O14" s="249" t="s">
        <v>501</v>
      </c>
      <c r="P14" s="181" t="s">
        <v>501</v>
      </c>
      <c r="Q14" s="239" t="s">
        <v>501</v>
      </c>
      <c r="R14" s="181" t="s">
        <v>501</v>
      </c>
      <c r="S14" s="181" t="s">
        <v>501</v>
      </c>
      <c r="T14" s="181" t="s">
        <v>501</v>
      </c>
      <c r="U14" s="249" t="s">
        <v>501</v>
      </c>
      <c r="V14" s="181" t="s">
        <v>501</v>
      </c>
      <c r="W14" s="239" t="s">
        <v>501</v>
      </c>
      <c r="X14" s="181">
        <v>0.2</v>
      </c>
      <c r="Y14" s="181">
        <v>0.17391000000000001</v>
      </c>
      <c r="Z14" s="281">
        <v>0.18733</v>
      </c>
    </row>
    <row r="15" spans="1:30" s="30" customFormat="1" ht="12.75" customHeight="1">
      <c r="A15" s="731" t="s">
        <v>84</v>
      </c>
      <c r="B15" s="240">
        <v>0</v>
      </c>
      <c r="C15" s="231">
        <v>0</v>
      </c>
      <c r="D15" s="231">
        <v>0</v>
      </c>
      <c r="E15" s="236">
        <v>0</v>
      </c>
      <c r="F15" s="250">
        <v>0</v>
      </c>
      <c r="G15" s="237">
        <v>0</v>
      </c>
      <c r="H15" s="236">
        <v>0</v>
      </c>
      <c r="I15" s="250">
        <v>0</v>
      </c>
      <c r="J15" s="237">
        <v>0</v>
      </c>
      <c r="K15" s="236">
        <v>0</v>
      </c>
      <c r="L15" s="250">
        <v>0</v>
      </c>
      <c r="M15" s="306">
        <v>0</v>
      </c>
      <c r="N15" s="731" t="s">
        <v>84</v>
      </c>
      <c r="O15" s="236">
        <v>0</v>
      </c>
      <c r="P15" s="250">
        <v>0</v>
      </c>
      <c r="Q15" s="237">
        <v>0</v>
      </c>
      <c r="R15" s="250">
        <v>0</v>
      </c>
      <c r="S15" s="250">
        <v>0</v>
      </c>
      <c r="T15" s="250">
        <v>0</v>
      </c>
      <c r="U15" s="236">
        <v>0</v>
      </c>
      <c r="V15" s="250">
        <v>0</v>
      </c>
      <c r="W15" s="237">
        <v>0</v>
      </c>
      <c r="X15" s="250">
        <v>0</v>
      </c>
      <c r="Y15" s="250">
        <v>0</v>
      </c>
      <c r="Z15" s="306">
        <v>0</v>
      </c>
    </row>
    <row r="16" spans="1:30" s="30" customFormat="1" ht="12.75" customHeight="1">
      <c r="A16" s="731"/>
      <c r="B16" s="420" t="s">
        <v>501</v>
      </c>
      <c r="C16" s="421" t="s">
        <v>501</v>
      </c>
      <c r="D16" s="421" t="s">
        <v>501</v>
      </c>
      <c r="E16" s="249" t="s">
        <v>501</v>
      </c>
      <c r="F16" s="181" t="s">
        <v>501</v>
      </c>
      <c r="G16" s="239" t="s">
        <v>501</v>
      </c>
      <c r="H16" s="249" t="s">
        <v>501</v>
      </c>
      <c r="I16" s="181" t="s">
        <v>501</v>
      </c>
      <c r="J16" s="239" t="s">
        <v>501</v>
      </c>
      <c r="K16" s="249" t="s">
        <v>501</v>
      </c>
      <c r="L16" s="181" t="s">
        <v>501</v>
      </c>
      <c r="M16" s="281" t="s">
        <v>501</v>
      </c>
      <c r="N16" s="731"/>
      <c r="O16" s="249" t="s">
        <v>501</v>
      </c>
      <c r="P16" s="181" t="s">
        <v>501</v>
      </c>
      <c r="Q16" s="239" t="s">
        <v>501</v>
      </c>
      <c r="R16" s="181" t="s">
        <v>501</v>
      </c>
      <c r="S16" s="181" t="s">
        <v>501</v>
      </c>
      <c r="T16" s="181" t="s">
        <v>501</v>
      </c>
      <c r="U16" s="249" t="s">
        <v>501</v>
      </c>
      <c r="V16" s="181" t="s">
        <v>501</v>
      </c>
      <c r="W16" s="239" t="s">
        <v>501</v>
      </c>
      <c r="X16" s="181" t="s">
        <v>501</v>
      </c>
      <c r="Y16" s="181" t="s">
        <v>501</v>
      </c>
      <c r="Z16" s="281" t="s">
        <v>501</v>
      </c>
    </row>
    <row r="17" spans="1:26" s="30" customFormat="1" ht="12.75" customHeight="1">
      <c r="A17" s="731" t="s">
        <v>85</v>
      </c>
      <c r="B17" s="240">
        <v>26</v>
      </c>
      <c r="C17" s="231">
        <v>1911</v>
      </c>
      <c r="D17" s="231">
        <v>17135</v>
      </c>
      <c r="E17" s="236">
        <v>14</v>
      </c>
      <c r="F17" s="250">
        <v>1034</v>
      </c>
      <c r="G17" s="237">
        <v>6186</v>
      </c>
      <c r="H17" s="236">
        <v>12</v>
      </c>
      <c r="I17" s="250">
        <v>877</v>
      </c>
      <c r="J17" s="237">
        <v>10949</v>
      </c>
      <c r="K17" s="236">
        <v>0</v>
      </c>
      <c r="L17" s="250">
        <v>0</v>
      </c>
      <c r="M17" s="306">
        <v>0</v>
      </c>
      <c r="N17" s="731" t="s">
        <v>85</v>
      </c>
      <c r="O17" s="236">
        <v>0</v>
      </c>
      <c r="P17" s="250">
        <v>0</v>
      </c>
      <c r="Q17" s="237">
        <v>0</v>
      </c>
      <c r="R17" s="250">
        <v>0</v>
      </c>
      <c r="S17" s="250">
        <v>0</v>
      </c>
      <c r="T17" s="250">
        <v>0</v>
      </c>
      <c r="U17" s="236">
        <v>0</v>
      </c>
      <c r="V17" s="250">
        <v>0</v>
      </c>
      <c r="W17" s="237">
        <v>0</v>
      </c>
      <c r="X17" s="250">
        <v>0</v>
      </c>
      <c r="Y17" s="250">
        <v>0</v>
      </c>
      <c r="Z17" s="306">
        <v>0</v>
      </c>
    </row>
    <row r="18" spans="1:26" s="30" customFormat="1" ht="12.75" customHeight="1">
      <c r="A18" s="731"/>
      <c r="B18" s="420">
        <v>1</v>
      </c>
      <c r="C18" s="421">
        <v>1</v>
      </c>
      <c r="D18" s="421">
        <v>1</v>
      </c>
      <c r="E18" s="249">
        <v>0.53846000000000005</v>
      </c>
      <c r="F18" s="181">
        <v>0.54108000000000001</v>
      </c>
      <c r="G18" s="239">
        <v>0.36102000000000001</v>
      </c>
      <c r="H18" s="249">
        <v>0.46154000000000001</v>
      </c>
      <c r="I18" s="181">
        <v>0.45891999999999999</v>
      </c>
      <c r="J18" s="239">
        <v>0.63897999999999999</v>
      </c>
      <c r="K18" s="249" t="s">
        <v>501</v>
      </c>
      <c r="L18" s="181" t="s">
        <v>501</v>
      </c>
      <c r="M18" s="281" t="s">
        <v>501</v>
      </c>
      <c r="N18" s="731"/>
      <c r="O18" s="249" t="s">
        <v>501</v>
      </c>
      <c r="P18" s="181" t="s">
        <v>501</v>
      </c>
      <c r="Q18" s="239" t="s">
        <v>501</v>
      </c>
      <c r="R18" s="181" t="s">
        <v>501</v>
      </c>
      <c r="S18" s="181" t="s">
        <v>501</v>
      </c>
      <c r="T18" s="181" t="s">
        <v>501</v>
      </c>
      <c r="U18" s="249" t="s">
        <v>501</v>
      </c>
      <c r="V18" s="181" t="s">
        <v>501</v>
      </c>
      <c r="W18" s="239" t="s">
        <v>501</v>
      </c>
      <c r="X18" s="181" t="s">
        <v>501</v>
      </c>
      <c r="Y18" s="181" t="s">
        <v>501</v>
      </c>
      <c r="Z18" s="281" t="s">
        <v>501</v>
      </c>
    </row>
    <row r="19" spans="1:26" s="30" customFormat="1" ht="12.75" customHeight="1">
      <c r="A19" s="731" t="s">
        <v>86</v>
      </c>
      <c r="B19" s="240">
        <v>19</v>
      </c>
      <c r="C19" s="231">
        <v>1073</v>
      </c>
      <c r="D19" s="231">
        <v>2110</v>
      </c>
      <c r="E19" s="236">
        <v>11</v>
      </c>
      <c r="F19" s="250">
        <v>778</v>
      </c>
      <c r="G19" s="237">
        <v>871</v>
      </c>
      <c r="H19" s="236">
        <v>8</v>
      </c>
      <c r="I19" s="250">
        <v>295</v>
      </c>
      <c r="J19" s="237">
        <v>1239</v>
      </c>
      <c r="K19" s="236">
        <v>0</v>
      </c>
      <c r="L19" s="250">
        <v>0</v>
      </c>
      <c r="M19" s="306">
        <v>0</v>
      </c>
      <c r="N19" s="731" t="s">
        <v>86</v>
      </c>
      <c r="O19" s="236">
        <v>0</v>
      </c>
      <c r="P19" s="250">
        <v>0</v>
      </c>
      <c r="Q19" s="237">
        <v>0</v>
      </c>
      <c r="R19" s="250">
        <v>0</v>
      </c>
      <c r="S19" s="250">
        <v>0</v>
      </c>
      <c r="T19" s="250">
        <v>0</v>
      </c>
      <c r="U19" s="236">
        <v>0</v>
      </c>
      <c r="V19" s="250">
        <v>0</v>
      </c>
      <c r="W19" s="237">
        <v>0</v>
      </c>
      <c r="X19" s="250">
        <v>0</v>
      </c>
      <c r="Y19" s="250">
        <v>0</v>
      </c>
      <c r="Z19" s="306">
        <v>0</v>
      </c>
    </row>
    <row r="20" spans="1:26" s="30" customFormat="1" ht="12.75" customHeight="1">
      <c r="A20" s="731"/>
      <c r="B20" s="420">
        <v>1</v>
      </c>
      <c r="C20" s="421">
        <v>1</v>
      </c>
      <c r="D20" s="421">
        <v>1</v>
      </c>
      <c r="E20" s="249">
        <v>0.57894999999999996</v>
      </c>
      <c r="F20" s="181">
        <v>0.72506999999999999</v>
      </c>
      <c r="G20" s="239">
        <v>0.4128</v>
      </c>
      <c r="H20" s="249">
        <v>0.42104999999999998</v>
      </c>
      <c r="I20" s="181">
        <v>0.27493000000000001</v>
      </c>
      <c r="J20" s="239">
        <v>0.58720000000000006</v>
      </c>
      <c r="K20" s="249" t="s">
        <v>501</v>
      </c>
      <c r="L20" s="181" t="s">
        <v>501</v>
      </c>
      <c r="M20" s="281" t="s">
        <v>501</v>
      </c>
      <c r="N20" s="731"/>
      <c r="O20" s="249" t="s">
        <v>501</v>
      </c>
      <c r="P20" s="181" t="s">
        <v>501</v>
      </c>
      <c r="Q20" s="239" t="s">
        <v>501</v>
      </c>
      <c r="R20" s="181" t="s">
        <v>501</v>
      </c>
      <c r="S20" s="181" t="s">
        <v>501</v>
      </c>
      <c r="T20" s="181" t="s">
        <v>501</v>
      </c>
      <c r="U20" s="249" t="s">
        <v>501</v>
      </c>
      <c r="V20" s="181" t="s">
        <v>501</v>
      </c>
      <c r="W20" s="239" t="s">
        <v>501</v>
      </c>
      <c r="X20" s="181" t="s">
        <v>501</v>
      </c>
      <c r="Y20" s="181" t="s">
        <v>501</v>
      </c>
      <c r="Z20" s="281" t="s">
        <v>501</v>
      </c>
    </row>
    <row r="21" spans="1:26" s="30" customFormat="1" ht="12.75" customHeight="1">
      <c r="A21" s="731" t="s">
        <v>87</v>
      </c>
      <c r="B21" s="240">
        <v>57</v>
      </c>
      <c r="C21" s="231">
        <v>3893</v>
      </c>
      <c r="D21" s="231">
        <v>7710</v>
      </c>
      <c r="E21" s="236">
        <v>13</v>
      </c>
      <c r="F21" s="250">
        <v>508</v>
      </c>
      <c r="G21" s="237">
        <v>2907</v>
      </c>
      <c r="H21" s="236">
        <v>43</v>
      </c>
      <c r="I21" s="250">
        <v>3366</v>
      </c>
      <c r="J21" s="237">
        <v>4778</v>
      </c>
      <c r="K21" s="236">
        <v>0</v>
      </c>
      <c r="L21" s="250">
        <v>0</v>
      </c>
      <c r="M21" s="306">
        <v>0</v>
      </c>
      <c r="N21" s="731" t="s">
        <v>87</v>
      </c>
      <c r="O21" s="236">
        <v>0</v>
      </c>
      <c r="P21" s="250">
        <v>0</v>
      </c>
      <c r="Q21" s="237">
        <v>0</v>
      </c>
      <c r="R21" s="250">
        <v>0</v>
      </c>
      <c r="S21" s="250">
        <v>0</v>
      </c>
      <c r="T21" s="250">
        <v>0</v>
      </c>
      <c r="U21" s="236">
        <v>0</v>
      </c>
      <c r="V21" s="250">
        <v>0</v>
      </c>
      <c r="W21" s="237">
        <v>0</v>
      </c>
      <c r="X21" s="250">
        <v>1</v>
      </c>
      <c r="Y21" s="250">
        <v>19</v>
      </c>
      <c r="Z21" s="306">
        <v>25</v>
      </c>
    </row>
    <row r="22" spans="1:26" s="30" customFormat="1" ht="12.75" customHeight="1">
      <c r="A22" s="731"/>
      <c r="B22" s="420">
        <v>1</v>
      </c>
      <c r="C22" s="421">
        <v>1</v>
      </c>
      <c r="D22" s="421">
        <v>1</v>
      </c>
      <c r="E22" s="249">
        <v>0.22806999999999999</v>
      </c>
      <c r="F22" s="181">
        <v>0.13048999999999999</v>
      </c>
      <c r="G22" s="239">
        <v>0.37703999999999999</v>
      </c>
      <c r="H22" s="249">
        <v>0.75439000000000001</v>
      </c>
      <c r="I22" s="181">
        <v>0.86463000000000001</v>
      </c>
      <c r="J22" s="239">
        <v>0.61970999999999998</v>
      </c>
      <c r="K22" s="249" t="s">
        <v>501</v>
      </c>
      <c r="L22" s="181" t="s">
        <v>501</v>
      </c>
      <c r="M22" s="281" t="s">
        <v>501</v>
      </c>
      <c r="N22" s="731"/>
      <c r="O22" s="249" t="s">
        <v>501</v>
      </c>
      <c r="P22" s="181" t="s">
        <v>501</v>
      </c>
      <c r="Q22" s="239" t="s">
        <v>501</v>
      </c>
      <c r="R22" s="181" t="s">
        <v>501</v>
      </c>
      <c r="S22" s="181" t="s">
        <v>501</v>
      </c>
      <c r="T22" s="181" t="s">
        <v>501</v>
      </c>
      <c r="U22" s="249" t="s">
        <v>501</v>
      </c>
      <c r="V22" s="181" t="s">
        <v>501</v>
      </c>
      <c r="W22" s="239" t="s">
        <v>501</v>
      </c>
      <c r="X22" s="181">
        <v>1.754E-2</v>
      </c>
      <c r="Y22" s="181">
        <v>4.8799999999999998E-3</v>
      </c>
      <c r="Z22" s="281">
        <v>3.2399999999999998E-3</v>
      </c>
    </row>
    <row r="23" spans="1:26" s="30" customFormat="1" ht="12.75" customHeight="1">
      <c r="A23" s="731" t="s">
        <v>88</v>
      </c>
      <c r="B23" s="240">
        <v>105</v>
      </c>
      <c r="C23" s="231">
        <v>3631</v>
      </c>
      <c r="D23" s="231">
        <v>43741</v>
      </c>
      <c r="E23" s="236">
        <v>59</v>
      </c>
      <c r="F23" s="250">
        <v>1992</v>
      </c>
      <c r="G23" s="237">
        <v>19734</v>
      </c>
      <c r="H23" s="236">
        <v>45</v>
      </c>
      <c r="I23" s="250">
        <v>1609</v>
      </c>
      <c r="J23" s="237">
        <v>24006</v>
      </c>
      <c r="K23" s="236">
        <v>0</v>
      </c>
      <c r="L23" s="250">
        <v>0</v>
      </c>
      <c r="M23" s="306">
        <v>0</v>
      </c>
      <c r="N23" s="731" t="s">
        <v>88</v>
      </c>
      <c r="O23" s="236">
        <v>0</v>
      </c>
      <c r="P23" s="250">
        <v>0</v>
      </c>
      <c r="Q23" s="237">
        <v>0</v>
      </c>
      <c r="R23" s="250">
        <v>0</v>
      </c>
      <c r="S23" s="250">
        <v>0</v>
      </c>
      <c r="T23" s="250">
        <v>0</v>
      </c>
      <c r="U23" s="236">
        <v>0</v>
      </c>
      <c r="V23" s="250">
        <v>0</v>
      </c>
      <c r="W23" s="237">
        <v>0</v>
      </c>
      <c r="X23" s="250">
        <v>1</v>
      </c>
      <c r="Y23" s="250">
        <v>30</v>
      </c>
      <c r="Z23" s="306">
        <v>1</v>
      </c>
    </row>
    <row r="24" spans="1:26" s="30" customFormat="1" ht="12.75" customHeight="1">
      <c r="A24" s="731"/>
      <c r="B24" s="420">
        <v>1</v>
      </c>
      <c r="C24" s="421">
        <v>1</v>
      </c>
      <c r="D24" s="421">
        <v>1</v>
      </c>
      <c r="E24" s="249">
        <v>0.56189999999999996</v>
      </c>
      <c r="F24" s="181">
        <v>0.54861000000000004</v>
      </c>
      <c r="G24" s="239">
        <v>0.45116000000000001</v>
      </c>
      <c r="H24" s="249">
        <v>0.42857000000000001</v>
      </c>
      <c r="I24" s="181">
        <v>0.44313000000000002</v>
      </c>
      <c r="J24" s="239">
        <v>0.54881999999999997</v>
      </c>
      <c r="K24" s="249" t="s">
        <v>501</v>
      </c>
      <c r="L24" s="181" t="s">
        <v>501</v>
      </c>
      <c r="M24" s="281" t="s">
        <v>501</v>
      </c>
      <c r="N24" s="731"/>
      <c r="O24" s="249" t="s">
        <v>501</v>
      </c>
      <c r="P24" s="181" t="s">
        <v>501</v>
      </c>
      <c r="Q24" s="239" t="s">
        <v>501</v>
      </c>
      <c r="R24" s="181" t="s">
        <v>501</v>
      </c>
      <c r="S24" s="181" t="s">
        <v>501</v>
      </c>
      <c r="T24" s="181" t="s">
        <v>501</v>
      </c>
      <c r="U24" s="249" t="s">
        <v>501</v>
      </c>
      <c r="V24" s="181" t="s">
        <v>501</v>
      </c>
      <c r="W24" s="239" t="s">
        <v>501</v>
      </c>
      <c r="X24" s="181">
        <v>9.5200000000000007E-3</v>
      </c>
      <c r="Y24" s="181">
        <v>8.26E-3</v>
      </c>
      <c r="Z24" s="281">
        <v>2.0000000000000002E-5</v>
      </c>
    </row>
    <row r="25" spans="1:26" s="30" customFormat="1" ht="12.75" customHeight="1">
      <c r="A25" s="731" t="s">
        <v>89</v>
      </c>
      <c r="B25" s="240">
        <v>15</v>
      </c>
      <c r="C25" s="231">
        <v>565</v>
      </c>
      <c r="D25" s="231">
        <v>4919</v>
      </c>
      <c r="E25" s="236">
        <v>6</v>
      </c>
      <c r="F25" s="250">
        <v>253</v>
      </c>
      <c r="G25" s="237">
        <v>3682</v>
      </c>
      <c r="H25" s="236">
        <v>9</v>
      </c>
      <c r="I25" s="250">
        <v>312</v>
      </c>
      <c r="J25" s="237">
        <v>1237</v>
      </c>
      <c r="K25" s="236">
        <v>0</v>
      </c>
      <c r="L25" s="250">
        <v>0</v>
      </c>
      <c r="M25" s="306">
        <v>0</v>
      </c>
      <c r="N25" s="731" t="s">
        <v>89</v>
      </c>
      <c r="O25" s="236">
        <v>0</v>
      </c>
      <c r="P25" s="250">
        <v>0</v>
      </c>
      <c r="Q25" s="237">
        <v>0</v>
      </c>
      <c r="R25" s="250">
        <v>0</v>
      </c>
      <c r="S25" s="250">
        <v>0</v>
      </c>
      <c r="T25" s="250">
        <v>0</v>
      </c>
      <c r="U25" s="236">
        <v>0</v>
      </c>
      <c r="V25" s="250">
        <v>0</v>
      </c>
      <c r="W25" s="237">
        <v>0</v>
      </c>
      <c r="X25" s="250">
        <v>0</v>
      </c>
      <c r="Y25" s="250">
        <v>0</v>
      </c>
      <c r="Z25" s="306">
        <v>0</v>
      </c>
    </row>
    <row r="26" spans="1:26" s="30" customFormat="1" ht="12.75" customHeight="1">
      <c r="A26" s="731"/>
      <c r="B26" s="420">
        <v>1</v>
      </c>
      <c r="C26" s="421">
        <v>1</v>
      </c>
      <c r="D26" s="421">
        <v>1</v>
      </c>
      <c r="E26" s="249">
        <v>0.4</v>
      </c>
      <c r="F26" s="181">
        <v>0.44779000000000002</v>
      </c>
      <c r="G26" s="239">
        <v>0.74853000000000003</v>
      </c>
      <c r="H26" s="249">
        <v>0.6</v>
      </c>
      <c r="I26" s="181">
        <v>0.55220999999999998</v>
      </c>
      <c r="J26" s="239">
        <v>0.25147000000000003</v>
      </c>
      <c r="K26" s="249" t="s">
        <v>501</v>
      </c>
      <c r="L26" s="181" t="s">
        <v>501</v>
      </c>
      <c r="M26" s="281" t="s">
        <v>501</v>
      </c>
      <c r="N26" s="731"/>
      <c r="O26" s="249" t="s">
        <v>501</v>
      </c>
      <c r="P26" s="181" t="s">
        <v>501</v>
      </c>
      <c r="Q26" s="239" t="s">
        <v>501</v>
      </c>
      <c r="R26" s="181" t="s">
        <v>501</v>
      </c>
      <c r="S26" s="181" t="s">
        <v>501</v>
      </c>
      <c r="T26" s="181" t="s">
        <v>501</v>
      </c>
      <c r="U26" s="249" t="s">
        <v>501</v>
      </c>
      <c r="V26" s="181" t="s">
        <v>501</v>
      </c>
      <c r="W26" s="239" t="s">
        <v>501</v>
      </c>
      <c r="X26" s="181" t="s">
        <v>501</v>
      </c>
      <c r="Y26" s="181" t="s">
        <v>501</v>
      </c>
      <c r="Z26" s="281" t="s">
        <v>501</v>
      </c>
    </row>
    <row r="27" spans="1:26" s="30" customFormat="1" ht="12.75" customHeight="1">
      <c r="A27" s="731" t="s">
        <v>90</v>
      </c>
      <c r="B27" s="240">
        <v>13</v>
      </c>
      <c r="C27" s="231">
        <v>358</v>
      </c>
      <c r="D27" s="231">
        <v>13018</v>
      </c>
      <c r="E27" s="236">
        <v>4</v>
      </c>
      <c r="F27" s="250">
        <v>77</v>
      </c>
      <c r="G27" s="237">
        <v>1874</v>
      </c>
      <c r="H27" s="236">
        <v>9</v>
      </c>
      <c r="I27" s="250">
        <v>281</v>
      </c>
      <c r="J27" s="237">
        <v>11144</v>
      </c>
      <c r="K27" s="236">
        <v>0</v>
      </c>
      <c r="L27" s="250">
        <v>0</v>
      </c>
      <c r="M27" s="306">
        <v>0</v>
      </c>
      <c r="N27" s="731" t="s">
        <v>90</v>
      </c>
      <c r="O27" s="236">
        <v>0</v>
      </c>
      <c r="P27" s="250">
        <v>0</v>
      </c>
      <c r="Q27" s="237">
        <v>0</v>
      </c>
      <c r="R27" s="250">
        <v>0</v>
      </c>
      <c r="S27" s="250">
        <v>0</v>
      </c>
      <c r="T27" s="250">
        <v>0</v>
      </c>
      <c r="U27" s="236">
        <v>0</v>
      </c>
      <c r="V27" s="250">
        <v>0</v>
      </c>
      <c r="W27" s="237">
        <v>0</v>
      </c>
      <c r="X27" s="250">
        <v>0</v>
      </c>
      <c r="Y27" s="250">
        <v>0</v>
      </c>
      <c r="Z27" s="306">
        <v>0</v>
      </c>
    </row>
    <row r="28" spans="1:26" s="30" customFormat="1" ht="12.75" customHeight="1">
      <c r="A28" s="731"/>
      <c r="B28" s="420">
        <v>1</v>
      </c>
      <c r="C28" s="421">
        <v>1</v>
      </c>
      <c r="D28" s="421">
        <v>1</v>
      </c>
      <c r="E28" s="249">
        <v>0.30769000000000002</v>
      </c>
      <c r="F28" s="181">
        <v>0.21507999999999999</v>
      </c>
      <c r="G28" s="239">
        <v>0.14394999999999999</v>
      </c>
      <c r="H28" s="249">
        <v>0.69230999999999998</v>
      </c>
      <c r="I28" s="181">
        <v>0.78491999999999995</v>
      </c>
      <c r="J28" s="239">
        <v>0.85604999999999998</v>
      </c>
      <c r="K28" s="249" t="s">
        <v>501</v>
      </c>
      <c r="L28" s="181" t="s">
        <v>501</v>
      </c>
      <c r="M28" s="281" t="s">
        <v>501</v>
      </c>
      <c r="N28" s="731"/>
      <c r="O28" s="249" t="s">
        <v>501</v>
      </c>
      <c r="P28" s="181" t="s">
        <v>501</v>
      </c>
      <c r="Q28" s="239" t="s">
        <v>501</v>
      </c>
      <c r="R28" s="181" t="s">
        <v>501</v>
      </c>
      <c r="S28" s="181" t="s">
        <v>501</v>
      </c>
      <c r="T28" s="181" t="s">
        <v>501</v>
      </c>
      <c r="U28" s="249" t="s">
        <v>501</v>
      </c>
      <c r="V28" s="181" t="s">
        <v>501</v>
      </c>
      <c r="W28" s="239" t="s">
        <v>501</v>
      </c>
      <c r="X28" s="181" t="s">
        <v>501</v>
      </c>
      <c r="Y28" s="181" t="s">
        <v>501</v>
      </c>
      <c r="Z28" s="281" t="s">
        <v>501</v>
      </c>
    </row>
    <row r="29" spans="1:26" s="30" customFormat="1" ht="12.75" customHeight="1">
      <c r="A29" s="731" t="s">
        <v>91</v>
      </c>
      <c r="B29" s="240">
        <v>19</v>
      </c>
      <c r="C29" s="231">
        <v>1757</v>
      </c>
      <c r="D29" s="231">
        <v>1370</v>
      </c>
      <c r="E29" s="236">
        <v>10</v>
      </c>
      <c r="F29" s="250">
        <v>736</v>
      </c>
      <c r="G29" s="237">
        <v>615</v>
      </c>
      <c r="H29" s="236">
        <v>9</v>
      </c>
      <c r="I29" s="250">
        <v>1021</v>
      </c>
      <c r="J29" s="237">
        <v>755</v>
      </c>
      <c r="K29" s="236">
        <v>0</v>
      </c>
      <c r="L29" s="250">
        <v>0</v>
      </c>
      <c r="M29" s="306">
        <v>0</v>
      </c>
      <c r="N29" s="731" t="s">
        <v>91</v>
      </c>
      <c r="O29" s="236">
        <v>0</v>
      </c>
      <c r="P29" s="250">
        <v>0</v>
      </c>
      <c r="Q29" s="237">
        <v>0</v>
      </c>
      <c r="R29" s="250">
        <v>0</v>
      </c>
      <c r="S29" s="250">
        <v>0</v>
      </c>
      <c r="T29" s="250">
        <v>0</v>
      </c>
      <c r="U29" s="236">
        <v>0</v>
      </c>
      <c r="V29" s="250">
        <v>0</v>
      </c>
      <c r="W29" s="237">
        <v>0</v>
      </c>
      <c r="X29" s="250">
        <v>0</v>
      </c>
      <c r="Y29" s="250">
        <v>0</v>
      </c>
      <c r="Z29" s="306">
        <v>0</v>
      </c>
    </row>
    <row r="30" spans="1:26" s="30" customFormat="1" ht="12.75" customHeight="1">
      <c r="A30" s="731"/>
      <c r="B30" s="420">
        <v>1</v>
      </c>
      <c r="C30" s="421">
        <v>1</v>
      </c>
      <c r="D30" s="421">
        <v>1</v>
      </c>
      <c r="E30" s="249">
        <v>0.52632000000000001</v>
      </c>
      <c r="F30" s="181">
        <v>0.41889999999999999</v>
      </c>
      <c r="G30" s="239">
        <v>0.44890999999999998</v>
      </c>
      <c r="H30" s="249">
        <v>0.47367999999999999</v>
      </c>
      <c r="I30" s="181">
        <v>0.58109999999999995</v>
      </c>
      <c r="J30" s="239">
        <v>0.55108999999999997</v>
      </c>
      <c r="K30" s="249" t="s">
        <v>501</v>
      </c>
      <c r="L30" s="181" t="s">
        <v>501</v>
      </c>
      <c r="M30" s="281" t="s">
        <v>501</v>
      </c>
      <c r="N30" s="731"/>
      <c r="O30" s="249" t="s">
        <v>501</v>
      </c>
      <c r="P30" s="181" t="s">
        <v>501</v>
      </c>
      <c r="Q30" s="239" t="s">
        <v>501</v>
      </c>
      <c r="R30" s="181" t="s">
        <v>501</v>
      </c>
      <c r="S30" s="181" t="s">
        <v>501</v>
      </c>
      <c r="T30" s="181" t="s">
        <v>501</v>
      </c>
      <c r="U30" s="249" t="s">
        <v>501</v>
      </c>
      <c r="V30" s="181" t="s">
        <v>501</v>
      </c>
      <c r="W30" s="239" t="s">
        <v>501</v>
      </c>
      <c r="X30" s="181" t="s">
        <v>501</v>
      </c>
      <c r="Y30" s="181" t="s">
        <v>501</v>
      </c>
      <c r="Z30" s="281" t="s">
        <v>501</v>
      </c>
    </row>
    <row r="31" spans="1:26" s="30" customFormat="1" ht="12.75" customHeight="1">
      <c r="A31" s="731" t="s">
        <v>92</v>
      </c>
      <c r="B31" s="240">
        <v>1</v>
      </c>
      <c r="C31" s="231">
        <v>30</v>
      </c>
      <c r="D31" s="231">
        <v>60</v>
      </c>
      <c r="E31" s="236">
        <v>0</v>
      </c>
      <c r="F31" s="250">
        <v>0</v>
      </c>
      <c r="G31" s="237">
        <v>0</v>
      </c>
      <c r="H31" s="236">
        <v>1</v>
      </c>
      <c r="I31" s="250">
        <v>30</v>
      </c>
      <c r="J31" s="237">
        <v>60</v>
      </c>
      <c r="K31" s="236">
        <v>0</v>
      </c>
      <c r="L31" s="250">
        <v>0</v>
      </c>
      <c r="M31" s="306">
        <v>0</v>
      </c>
      <c r="N31" s="731" t="s">
        <v>92</v>
      </c>
      <c r="O31" s="236">
        <v>0</v>
      </c>
      <c r="P31" s="250">
        <v>0</v>
      </c>
      <c r="Q31" s="237">
        <v>0</v>
      </c>
      <c r="R31" s="250">
        <v>0</v>
      </c>
      <c r="S31" s="250">
        <v>0</v>
      </c>
      <c r="T31" s="250">
        <v>0</v>
      </c>
      <c r="U31" s="236">
        <v>0</v>
      </c>
      <c r="V31" s="250">
        <v>0</v>
      </c>
      <c r="W31" s="237">
        <v>0</v>
      </c>
      <c r="X31" s="250">
        <v>0</v>
      </c>
      <c r="Y31" s="250">
        <v>0</v>
      </c>
      <c r="Z31" s="306">
        <v>0</v>
      </c>
    </row>
    <row r="32" spans="1:26" s="30" customFormat="1" ht="12.75" customHeight="1">
      <c r="A32" s="731"/>
      <c r="B32" s="420">
        <v>1</v>
      </c>
      <c r="C32" s="421">
        <v>1</v>
      </c>
      <c r="D32" s="421">
        <v>1</v>
      </c>
      <c r="E32" s="249" t="s">
        <v>501</v>
      </c>
      <c r="F32" s="181" t="s">
        <v>501</v>
      </c>
      <c r="G32" s="239" t="s">
        <v>501</v>
      </c>
      <c r="H32" s="249">
        <v>1</v>
      </c>
      <c r="I32" s="181">
        <v>1</v>
      </c>
      <c r="J32" s="239">
        <v>1</v>
      </c>
      <c r="K32" s="249" t="s">
        <v>501</v>
      </c>
      <c r="L32" s="181" t="s">
        <v>501</v>
      </c>
      <c r="M32" s="281" t="s">
        <v>501</v>
      </c>
      <c r="N32" s="731"/>
      <c r="O32" s="249" t="s">
        <v>501</v>
      </c>
      <c r="P32" s="181" t="s">
        <v>501</v>
      </c>
      <c r="Q32" s="239" t="s">
        <v>501</v>
      </c>
      <c r="R32" s="181" t="s">
        <v>501</v>
      </c>
      <c r="S32" s="181" t="s">
        <v>501</v>
      </c>
      <c r="T32" s="181" t="s">
        <v>501</v>
      </c>
      <c r="U32" s="249" t="s">
        <v>501</v>
      </c>
      <c r="V32" s="181" t="s">
        <v>501</v>
      </c>
      <c r="W32" s="239" t="s">
        <v>501</v>
      </c>
      <c r="X32" s="181" t="s">
        <v>501</v>
      </c>
      <c r="Y32" s="181" t="s">
        <v>501</v>
      </c>
      <c r="Z32" s="281" t="s">
        <v>501</v>
      </c>
    </row>
    <row r="33" spans="1:29" s="30" customFormat="1" ht="12.75" customHeight="1">
      <c r="A33" s="731" t="s">
        <v>93</v>
      </c>
      <c r="B33" s="240">
        <v>35</v>
      </c>
      <c r="C33" s="231">
        <v>1595</v>
      </c>
      <c r="D33" s="231">
        <v>15666</v>
      </c>
      <c r="E33" s="236">
        <v>10</v>
      </c>
      <c r="F33" s="250">
        <v>254</v>
      </c>
      <c r="G33" s="237">
        <v>3528</v>
      </c>
      <c r="H33" s="236">
        <v>25</v>
      </c>
      <c r="I33" s="250">
        <v>1341</v>
      </c>
      <c r="J33" s="237">
        <v>12138</v>
      </c>
      <c r="K33" s="236">
        <v>0</v>
      </c>
      <c r="L33" s="250">
        <v>0</v>
      </c>
      <c r="M33" s="306">
        <v>0</v>
      </c>
      <c r="N33" s="731" t="s">
        <v>93</v>
      </c>
      <c r="O33" s="236">
        <v>0</v>
      </c>
      <c r="P33" s="250">
        <v>0</v>
      </c>
      <c r="Q33" s="237">
        <v>0</v>
      </c>
      <c r="R33" s="250">
        <v>0</v>
      </c>
      <c r="S33" s="250">
        <v>0</v>
      </c>
      <c r="T33" s="250">
        <v>0</v>
      </c>
      <c r="U33" s="236">
        <v>0</v>
      </c>
      <c r="V33" s="250">
        <v>0</v>
      </c>
      <c r="W33" s="237">
        <v>0</v>
      </c>
      <c r="X33" s="250">
        <v>0</v>
      </c>
      <c r="Y33" s="250">
        <v>0</v>
      </c>
      <c r="Z33" s="306">
        <v>0</v>
      </c>
    </row>
    <row r="34" spans="1:29" s="30" customFormat="1" ht="12.75" customHeight="1">
      <c r="A34" s="731"/>
      <c r="B34" s="420">
        <v>1</v>
      </c>
      <c r="C34" s="421">
        <v>1</v>
      </c>
      <c r="D34" s="421">
        <v>1</v>
      </c>
      <c r="E34" s="249">
        <v>0.28571000000000002</v>
      </c>
      <c r="F34" s="181">
        <v>0.15925</v>
      </c>
      <c r="G34" s="239">
        <v>0.22520000000000001</v>
      </c>
      <c r="H34" s="249">
        <v>0.71428999999999998</v>
      </c>
      <c r="I34" s="181">
        <v>0.84075</v>
      </c>
      <c r="J34" s="239">
        <v>0.77480000000000004</v>
      </c>
      <c r="K34" s="249" t="s">
        <v>501</v>
      </c>
      <c r="L34" s="181" t="s">
        <v>501</v>
      </c>
      <c r="M34" s="281" t="s">
        <v>501</v>
      </c>
      <c r="N34" s="731"/>
      <c r="O34" s="249" t="s">
        <v>501</v>
      </c>
      <c r="P34" s="181" t="s">
        <v>501</v>
      </c>
      <c r="Q34" s="239" t="s">
        <v>501</v>
      </c>
      <c r="R34" s="181" t="s">
        <v>501</v>
      </c>
      <c r="S34" s="181" t="s">
        <v>501</v>
      </c>
      <c r="T34" s="181" t="s">
        <v>501</v>
      </c>
      <c r="U34" s="249" t="s">
        <v>501</v>
      </c>
      <c r="V34" s="181" t="s">
        <v>501</v>
      </c>
      <c r="W34" s="239" t="s">
        <v>501</v>
      </c>
      <c r="X34" s="181" t="s">
        <v>501</v>
      </c>
      <c r="Y34" s="181" t="s">
        <v>501</v>
      </c>
      <c r="Z34" s="281" t="s">
        <v>501</v>
      </c>
    </row>
    <row r="35" spans="1:29" s="30" customFormat="1" ht="12.75" customHeight="1">
      <c r="A35" s="748" t="s">
        <v>94</v>
      </c>
      <c r="B35" s="240">
        <v>7</v>
      </c>
      <c r="C35" s="231">
        <v>693</v>
      </c>
      <c r="D35" s="231">
        <v>3678</v>
      </c>
      <c r="E35" s="240">
        <v>1</v>
      </c>
      <c r="F35" s="231">
        <v>30</v>
      </c>
      <c r="G35" s="241">
        <v>400</v>
      </c>
      <c r="H35" s="240">
        <v>6</v>
      </c>
      <c r="I35" s="231">
        <v>663</v>
      </c>
      <c r="J35" s="241">
        <v>3278</v>
      </c>
      <c r="K35" s="240">
        <v>0</v>
      </c>
      <c r="L35" s="231">
        <v>0</v>
      </c>
      <c r="M35" s="277">
        <v>0</v>
      </c>
      <c r="N35" s="748" t="s">
        <v>94</v>
      </c>
      <c r="O35" s="240">
        <v>0</v>
      </c>
      <c r="P35" s="231">
        <v>0</v>
      </c>
      <c r="Q35" s="241">
        <v>0</v>
      </c>
      <c r="R35" s="231">
        <v>0</v>
      </c>
      <c r="S35" s="231">
        <v>0</v>
      </c>
      <c r="T35" s="231">
        <v>0</v>
      </c>
      <c r="U35" s="240">
        <v>0</v>
      </c>
      <c r="V35" s="231">
        <v>0</v>
      </c>
      <c r="W35" s="241">
        <v>0</v>
      </c>
      <c r="X35" s="231">
        <v>0</v>
      </c>
      <c r="Y35" s="231">
        <v>0</v>
      </c>
      <c r="Z35" s="277">
        <v>0</v>
      </c>
    </row>
    <row r="36" spans="1:29" s="30" customFormat="1" ht="12.75" customHeight="1">
      <c r="A36" s="733"/>
      <c r="B36" s="423">
        <v>1</v>
      </c>
      <c r="C36" s="424">
        <v>1</v>
      </c>
      <c r="D36" s="424">
        <v>1</v>
      </c>
      <c r="E36" s="187">
        <v>0.14285999999999999</v>
      </c>
      <c r="F36" s="188">
        <v>4.3290000000000002E-2</v>
      </c>
      <c r="G36" s="243">
        <v>0.10875</v>
      </c>
      <c r="H36" s="187">
        <v>0.85714000000000001</v>
      </c>
      <c r="I36" s="188">
        <v>0.95670999999999995</v>
      </c>
      <c r="J36" s="243">
        <v>0.89124999999999999</v>
      </c>
      <c r="K36" s="187" t="s">
        <v>501</v>
      </c>
      <c r="L36" s="188" t="s">
        <v>501</v>
      </c>
      <c r="M36" s="426" t="s">
        <v>501</v>
      </c>
      <c r="N36" s="733"/>
      <c r="O36" s="187" t="s">
        <v>501</v>
      </c>
      <c r="P36" s="188" t="s">
        <v>501</v>
      </c>
      <c r="Q36" s="243" t="s">
        <v>501</v>
      </c>
      <c r="R36" s="188" t="s">
        <v>501</v>
      </c>
      <c r="S36" s="188" t="s">
        <v>501</v>
      </c>
      <c r="T36" s="188" t="s">
        <v>501</v>
      </c>
      <c r="U36" s="187" t="s">
        <v>501</v>
      </c>
      <c r="V36" s="188" t="s">
        <v>501</v>
      </c>
      <c r="W36" s="243" t="s">
        <v>501</v>
      </c>
      <c r="X36" s="188" t="s">
        <v>501</v>
      </c>
      <c r="Y36" s="188" t="s">
        <v>501</v>
      </c>
      <c r="Z36" s="426" t="s">
        <v>501</v>
      </c>
    </row>
    <row r="37" spans="1:29" s="30" customFormat="1" ht="12.75" customHeight="1">
      <c r="A37" s="784" t="s">
        <v>109</v>
      </c>
      <c r="B37" s="233">
        <v>612</v>
      </c>
      <c r="C37" s="234">
        <v>30275</v>
      </c>
      <c r="D37" s="244">
        <v>256711</v>
      </c>
      <c r="E37" s="233">
        <v>215</v>
      </c>
      <c r="F37" s="234">
        <v>10194</v>
      </c>
      <c r="G37" s="244">
        <v>65860</v>
      </c>
      <c r="H37" s="233">
        <v>387</v>
      </c>
      <c r="I37" s="234">
        <v>19860</v>
      </c>
      <c r="J37" s="244">
        <v>187933</v>
      </c>
      <c r="K37" s="233">
        <v>2</v>
      </c>
      <c r="L37" s="234">
        <v>60</v>
      </c>
      <c r="M37" s="286">
        <v>1609</v>
      </c>
      <c r="N37" s="784" t="s">
        <v>109</v>
      </c>
      <c r="O37" s="233">
        <v>3</v>
      </c>
      <c r="P37" s="234">
        <v>70</v>
      </c>
      <c r="Q37" s="244">
        <v>432</v>
      </c>
      <c r="R37" s="233">
        <v>2</v>
      </c>
      <c r="S37" s="234">
        <v>18</v>
      </c>
      <c r="T37" s="244">
        <v>582</v>
      </c>
      <c r="U37" s="233">
        <v>0</v>
      </c>
      <c r="V37" s="234">
        <v>0</v>
      </c>
      <c r="W37" s="234">
        <v>0</v>
      </c>
      <c r="X37" s="233">
        <v>3</v>
      </c>
      <c r="Y37" s="234">
        <v>73</v>
      </c>
      <c r="Z37" s="286">
        <v>295</v>
      </c>
    </row>
    <row r="38" spans="1:29" ht="12.75" customHeight="1" thickBot="1">
      <c r="A38" s="785"/>
      <c r="B38" s="427">
        <v>1</v>
      </c>
      <c r="C38" s="428">
        <v>1</v>
      </c>
      <c r="D38" s="429">
        <v>1</v>
      </c>
      <c r="E38" s="432">
        <v>0.35131000000000001</v>
      </c>
      <c r="F38" s="430">
        <v>0.33671000000000001</v>
      </c>
      <c r="G38" s="431">
        <v>0.25655</v>
      </c>
      <c r="H38" s="432">
        <v>0.63234999999999997</v>
      </c>
      <c r="I38" s="430">
        <v>0.65598999999999996</v>
      </c>
      <c r="J38" s="431">
        <v>0.73207999999999995</v>
      </c>
      <c r="K38" s="432">
        <v>3.2699999999999999E-3</v>
      </c>
      <c r="L38" s="430">
        <v>1.98E-3</v>
      </c>
      <c r="M38" s="433">
        <v>6.2700000000000004E-3</v>
      </c>
      <c r="N38" s="785"/>
      <c r="O38" s="432">
        <v>4.8999999999999998E-3</v>
      </c>
      <c r="P38" s="430">
        <v>2.31E-3</v>
      </c>
      <c r="Q38" s="431">
        <v>1.6800000000000001E-3</v>
      </c>
      <c r="R38" s="432">
        <v>3.2699999999999999E-3</v>
      </c>
      <c r="S38" s="430">
        <v>5.9000000000000003E-4</v>
      </c>
      <c r="T38" s="431">
        <v>2.2699999999999999E-3</v>
      </c>
      <c r="U38" s="432" t="s">
        <v>501</v>
      </c>
      <c r="V38" s="430" t="s">
        <v>501</v>
      </c>
      <c r="W38" s="430" t="s">
        <v>501</v>
      </c>
      <c r="X38" s="432">
        <v>4.8999999999999998E-3</v>
      </c>
      <c r="Y38" s="430">
        <v>2.4099999999999998E-3</v>
      </c>
      <c r="Z38" s="433">
        <v>1.15E-3</v>
      </c>
    </row>
    <row r="39" spans="1:29" s="500" customFormat="1">
      <c r="AA39" s="1165"/>
      <c r="AB39" s="1165"/>
      <c r="AC39" s="1165"/>
    </row>
    <row r="40" spans="1:29" s="500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D40" s="1165"/>
      <c r="E40" s="1166"/>
      <c r="N40" s="1158" t="str">
        <f>"Anmerkungen. Datengrundlage: Volkshochschul-Statistik "&amp;Hilfswerte!$B$2&amp;"; Basis: "&amp;Tabelle1!$C$36&amp;" VHS."</f>
        <v>Anmerkungen. Datengrundlage: Volkshochschul-Statistik ; Basis: 852 VHS.</v>
      </c>
      <c r="Q40" s="1165"/>
      <c r="R40" s="1166"/>
      <c r="AA40" s="1165"/>
      <c r="AB40" s="1165"/>
      <c r="AC40" s="1165"/>
    </row>
    <row r="41" spans="1:29" s="500" customFormat="1">
      <c r="AA41" s="1165"/>
      <c r="AB41" s="1165"/>
      <c r="AC41" s="1165"/>
    </row>
    <row r="42" spans="1:29" s="500" customFormat="1">
      <c r="A42" s="1158" t="s">
        <v>518</v>
      </c>
      <c r="B42" s="1159"/>
      <c r="C42" s="1159"/>
      <c r="D42" s="1159"/>
      <c r="E42" s="1159"/>
      <c r="G42" s="1170"/>
      <c r="H42" s="1170"/>
      <c r="I42" s="1170"/>
      <c r="J42" s="1170"/>
      <c r="K42" s="1170"/>
      <c r="L42" s="1170"/>
      <c r="M42" s="1170"/>
      <c r="N42" s="1158" t="s">
        <v>518</v>
      </c>
      <c r="O42" s="1159"/>
      <c r="P42" s="1159"/>
      <c r="Q42" s="1159"/>
      <c r="R42" s="1159"/>
      <c r="AA42" s="1165"/>
      <c r="AB42" s="1165"/>
      <c r="AC42" s="1165"/>
    </row>
    <row r="43" spans="1:29" s="500" customFormat="1">
      <c r="A43" s="1158" t="s">
        <v>519</v>
      </c>
      <c r="B43" s="1159"/>
      <c r="C43" s="1159"/>
      <c r="D43" s="1159"/>
      <c r="E43" s="1167" t="s">
        <v>506</v>
      </c>
      <c r="N43" s="1158" t="s">
        <v>519</v>
      </c>
      <c r="O43" s="1159"/>
      <c r="P43" s="1159"/>
      <c r="Q43" s="1159"/>
      <c r="R43" s="1167" t="s">
        <v>506</v>
      </c>
      <c r="AA43" s="1165"/>
      <c r="AB43" s="1165"/>
      <c r="AC43" s="1165"/>
    </row>
    <row r="44" spans="1:29" s="500" customFormat="1">
      <c r="A44" s="1160"/>
      <c r="B44" s="1159"/>
      <c r="C44" s="1159"/>
      <c r="D44" s="1159"/>
      <c r="E44" s="1159"/>
      <c r="N44" s="1160"/>
      <c r="O44" s="1159"/>
      <c r="P44" s="1159"/>
      <c r="Q44" s="1159"/>
      <c r="R44" s="1159"/>
      <c r="AA44" s="1165"/>
      <c r="AB44" s="1165"/>
      <c r="AC44" s="1165"/>
    </row>
    <row r="45" spans="1:29" s="500" customFormat="1">
      <c r="A45" s="1161" t="s">
        <v>520</v>
      </c>
      <c r="B45" s="1159"/>
      <c r="C45" s="1159"/>
      <c r="D45" s="1159"/>
      <c r="E45" s="1159"/>
      <c r="N45" s="1161" t="s">
        <v>520</v>
      </c>
      <c r="O45" s="1159"/>
      <c r="P45" s="1159"/>
      <c r="Q45" s="1159"/>
      <c r="R45" s="1159"/>
      <c r="AA45" s="1165"/>
      <c r="AB45" s="1165"/>
      <c r="AC45" s="1165"/>
    </row>
  </sheetData>
  <mergeCells count="48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451" priority="25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450" priority="26" stopIfTrue="1" operator="lessThan">
      <formula>0.0005</formula>
    </cfRule>
  </conditionalFormatting>
  <conditionalFormatting sqref="A5:Z5">
    <cfRule type="cellIs" dxfId="449" priority="12" stopIfTrue="1" operator="equal">
      <formula>0</formula>
    </cfRule>
  </conditionalFormatting>
  <conditionalFormatting sqref="A9:Z9 A11:Z11 A13:Z13 A15:Z15 A17:Z17 A19:Z19 A21:Z21 A23:Z23 A25:Z25 A27:Z27 A29:Z29 A31:Z31 A33:Z33">
    <cfRule type="cellIs" dxfId="448" priority="3" stopIfTrue="1" operator="equal">
      <formula>0</formula>
    </cfRule>
  </conditionalFormatting>
  <conditionalFormatting sqref="A35:Z35 A37:Z37">
    <cfRule type="cellIs" dxfId="447" priority="9" stopIfTrue="1" operator="equal">
      <formula>0</formula>
    </cfRule>
  </conditionalFormatting>
  <conditionalFormatting sqref="E6:M6">
    <cfRule type="cellIs" dxfId="446" priority="18" stopIfTrue="1" operator="equal">
      <formula>0</formula>
    </cfRule>
  </conditionalFormatting>
  <conditionalFormatting sqref="E8:M8">
    <cfRule type="cellIs" dxfId="445" priority="16" stopIfTrue="1" operator="equal">
      <formula>0</formula>
    </cfRule>
  </conditionalFormatting>
  <conditionalFormatting sqref="E10:M10 E12:M12 E14:M14 E16:M16 E18:M18 E20:M20 E22:M22 E24:M24 E26:M26 E28:M28 E30:M30 E32:M32 E34:M34">
    <cfRule type="cellIs" dxfId="444" priority="4" stopIfTrue="1" operator="equal">
      <formula>0</formula>
    </cfRule>
  </conditionalFormatting>
  <conditionalFormatting sqref="E36:M36 E38:M38">
    <cfRule type="cellIs" dxfId="443" priority="13" stopIfTrue="1" operator="equal">
      <formula>0</formula>
    </cfRule>
  </conditionalFormatting>
  <conditionalFormatting sqref="N6 N8 N10 N12 N14 N16 N18 N20 N22 N24 N26 N28 N30 N32 N34 N36">
    <cfRule type="cellIs" dxfId="442" priority="22" stopIfTrue="1" operator="equal">
      <formula>1</formula>
    </cfRule>
    <cfRule type="cellIs" dxfId="441" priority="23" stopIfTrue="1" operator="lessThan">
      <formula>0.0005</formula>
    </cfRule>
  </conditionalFormatting>
  <conditionalFormatting sqref="O6:Z8">
    <cfRule type="cellIs" dxfId="440" priority="10" stopIfTrue="1" operator="equal">
      <formula>0</formula>
    </cfRule>
  </conditionalFormatting>
  <conditionalFormatting sqref="O10:Z10 O12:Z12 O14:Z14 O16:Z16 O18:Z18 O20:Z20 O22:Z22 O24:Z24 O26:Z26 O28:Z28 O30:Z30 O32:Z32 O34:Z34">
    <cfRule type="cellIs" dxfId="439" priority="1" stopIfTrue="1" operator="equal">
      <formula>0</formula>
    </cfRule>
  </conditionalFormatting>
  <conditionalFormatting sqref="O36:Z36 O38:Z38">
    <cfRule type="cellIs" dxfId="438" priority="7" stopIfTrue="1" operator="equal">
      <formula>0</formula>
    </cfRule>
  </conditionalFormatting>
  <conditionalFormatting sqref="AD4">
    <cfRule type="cellIs" dxfId="437" priority="28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436" priority="30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435" priority="29" stopIfTrue="1" operator="lessThan">
      <formula>0.0005</formula>
    </cfRule>
  </conditionalFormatting>
  <hyperlinks>
    <hyperlink ref="E43" r:id="rId1" xr:uid="{1A1CCE03-7425-4AB2-B0DE-5EC9FDA0B490}"/>
    <hyperlink ref="A45" r:id="rId2" display="Publikation und Tabellen stehen unter der Lizenz CC BY-SA DEED 4.0." xr:uid="{01DD6E4C-746C-4064-B810-02C943216E5D}"/>
    <hyperlink ref="R43" r:id="rId3" xr:uid="{29F485BA-2F92-4D29-801E-E0C1A4BB2EDE}"/>
    <hyperlink ref="N45" r:id="rId4" display="Publikation und Tabellen stehen unter der Lizenz CC BY-SA DEED 4.0." xr:uid="{60A2B902-25E3-49CD-8856-8D5D81153719}"/>
  </hyperlinks>
  <pageMargins left="0.78740157480314965" right="0.78740157480314965" top="0.98425196850393704" bottom="0.98425196850393704" header="0.51181102362204722" footer="0.51181102362204722"/>
  <pageSetup paperSize="9" scale="67" orientation="portrait" r:id="rId5"/>
  <headerFooter scaleWithDoc="0" alignWithMargins="0"/>
  <colBreaks count="1" manualBreakCount="1">
    <brk id="13" max="44" man="1"/>
  </colBreaks>
  <legacyDrawingHF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6203-6351-42A6-BEB9-8B1A30B455F0}">
  <dimension ref="A1:AF45"/>
  <sheetViews>
    <sheetView view="pageBreakPreview" zoomScaleNormal="100" zoomScaleSheetLayoutView="100" workbookViewId="0">
      <selection activeCell="A40" sqref="A40:F45"/>
    </sheetView>
  </sheetViews>
  <sheetFormatPr baseColWidth="10" defaultRowHeight="12.75"/>
  <cols>
    <col min="1" max="1" width="8.7109375" style="24" customWidth="1"/>
    <col min="2" max="16" width="8.28515625" style="24" customWidth="1"/>
    <col min="17" max="17" width="15.42578125" style="24" customWidth="1"/>
    <col min="18" max="29" width="8.28515625" style="24" customWidth="1"/>
    <col min="30" max="30" width="7.85546875" style="24" customWidth="1"/>
    <col min="31" max="32" width="7.140625" style="24" customWidth="1"/>
    <col min="33" max="16384" width="11.42578125" style="24"/>
  </cols>
  <sheetData>
    <row r="1" spans="1:32" ht="59.25" customHeight="1" thickBot="1">
      <c r="A1" s="734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2020</v>
      </c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53"/>
      <c r="AE1" s="53"/>
      <c r="AF1" s="53"/>
    </row>
    <row r="2" spans="1:32" ht="25.5" customHeight="1">
      <c r="A2" s="1040" t="s">
        <v>14</v>
      </c>
      <c r="B2" s="1032" t="s">
        <v>28</v>
      </c>
      <c r="C2" s="1033"/>
      <c r="D2" s="1034"/>
      <c r="E2" s="814" t="s">
        <v>492</v>
      </c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7"/>
      <c r="Q2" s="1040" t="s">
        <v>14</v>
      </c>
      <c r="R2" s="814" t="s">
        <v>492</v>
      </c>
      <c r="S2" s="815"/>
      <c r="T2" s="815"/>
      <c r="U2" s="815"/>
      <c r="V2" s="815"/>
      <c r="W2" s="815"/>
      <c r="X2" s="815"/>
      <c r="Y2" s="815"/>
      <c r="Z2" s="829"/>
      <c r="AA2" s="1033" t="s">
        <v>491</v>
      </c>
      <c r="AB2" s="1033"/>
      <c r="AC2" s="1044"/>
    </row>
    <row r="3" spans="1:32" ht="54" customHeight="1">
      <c r="A3" s="1041"/>
      <c r="B3" s="1035"/>
      <c r="C3" s="1036"/>
      <c r="D3" s="1043"/>
      <c r="E3" s="1016" t="s">
        <v>113</v>
      </c>
      <c r="F3" s="1016"/>
      <c r="G3" s="1016"/>
      <c r="H3" s="1016" t="s">
        <v>137</v>
      </c>
      <c r="I3" s="1016"/>
      <c r="J3" s="1016"/>
      <c r="K3" s="1016" t="s">
        <v>21</v>
      </c>
      <c r="L3" s="1016"/>
      <c r="M3" s="1016"/>
      <c r="N3" s="1016" t="s">
        <v>22</v>
      </c>
      <c r="O3" s="1016"/>
      <c r="P3" s="1046"/>
      <c r="Q3" s="1041"/>
      <c r="R3" s="1017" t="s">
        <v>422</v>
      </c>
      <c r="S3" s="1018"/>
      <c r="T3" s="1015"/>
      <c r="U3" s="1017" t="s">
        <v>434</v>
      </c>
      <c r="V3" s="1018"/>
      <c r="W3" s="1015"/>
      <c r="X3" s="1017" t="s">
        <v>43</v>
      </c>
      <c r="Y3" s="1018"/>
      <c r="Z3" s="1015"/>
      <c r="AA3" s="1036"/>
      <c r="AB3" s="1036"/>
      <c r="AC3" s="1045"/>
    </row>
    <row r="4" spans="1:32" ht="41.25" customHeight="1">
      <c r="A4" s="1042"/>
      <c r="B4" s="109" t="s">
        <v>333</v>
      </c>
      <c r="C4" s="109" t="s">
        <v>44</v>
      </c>
      <c r="D4" s="110" t="s">
        <v>334</v>
      </c>
      <c r="E4" s="111" t="s">
        <v>333</v>
      </c>
      <c r="F4" s="109" t="s">
        <v>44</v>
      </c>
      <c r="G4" s="110" t="s">
        <v>334</v>
      </c>
      <c r="H4" s="109" t="s">
        <v>333</v>
      </c>
      <c r="I4" s="109" t="s">
        <v>44</v>
      </c>
      <c r="J4" s="110" t="s">
        <v>334</v>
      </c>
      <c r="K4" s="109" t="s">
        <v>333</v>
      </c>
      <c r="L4" s="109" t="s">
        <v>44</v>
      </c>
      <c r="M4" s="110" t="s">
        <v>334</v>
      </c>
      <c r="N4" s="109" t="s">
        <v>333</v>
      </c>
      <c r="O4" s="109" t="s">
        <v>44</v>
      </c>
      <c r="P4" s="112" t="s">
        <v>334</v>
      </c>
      <c r="Q4" s="1041"/>
      <c r="R4" s="109" t="s">
        <v>333</v>
      </c>
      <c r="S4" s="109" t="s">
        <v>44</v>
      </c>
      <c r="T4" s="110" t="s">
        <v>334</v>
      </c>
      <c r="U4" s="109" t="s">
        <v>333</v>
      </c>
      <c r="V4" s="109" t="s">
        <v>44</v>
      </c>
      <c r="W4" s="110" t="s">
        <v>334</v>
      </c>
      <c r="X4" s="109" t="s">
        <v>333</v>
      </c>
      <c r="Y4" s="109" t="s">
        <v>44</v>
      </c>
      <c r="Z4" s="110" t="s">
        <v>334</v>
      </c>
      <c r="AA4" s="47" t="s">
        <v>333</v>
      </c>
      <c r="AB4" s="109" t="s">
        <v>44</v>
      </c>
      <c r="AC4" s="29" t="s">
        <v>334</v>
      </c>
    </row>
    <row r="5" spans="1:32" ht="12.75" customHeight="1">
      <c r="A5" s="1048" t="s">
        <v>79</v>
      </c>
      <c r="B5" s="418">
        <v>499</v>
      </c>
      <c r="C5" s="417">
        <v>3890</v>
      </c>
      <c r="D5" s="289">
        <v>5702</v>
      </c>
      <c r="E5" s="417">
        <v>99</v>
      </c>
      <c r="F5" s="417">
        <v>701</v>
      </c>
      <c r="G5" s="289">
        <v>1395</v>
      </c>
      <c r="H5" s="418">
        <v>14</v>
      </c>
      <c r="I5" s="417">
        <v>69</v>
      </c>
      <c r="J5" s="289">
        <v>128</v>
      </c>
      <c r="K5" s="418">
        <v>22</v>
      </c>
      <c r="L5" s="417">
        <v>106</v>
      </c>
      <c r="M5" s="289">
        <v>287</v>
      </c>
      <c r="N5" s="418">
        <v>81</v>
      </c>
      <c r="O5" s="417">
        <v>348</v>
      </c>
      <c r="P5" s="419">
        <v>881</v>
      </c>
      <c r="Q5" s="1048" t="s">
        <v>79</v>
      </c>
      <c r="R5" s="417">
        <v>201</v>
      </c>
      <c r="S5" s="417">
        <v>2101</v>
      </c>
      <c r="T5" s="289">
        <v>1876</v>
      </c>
      <c r="U5" s="418">
        <v>7</v>
      </c>
      <c r="V5" s="417">
        <v>66</v>
      </c>
      <c r="W5" s="289">
        <v>41</v>
      </c>
      <c r="X5" s="418">
        <v>4</v>
      </c>
      <c r="Y5" s="417">
        <v>116</v>
      </c>
      <c r="Z5" s="289">
        <v>34</v>
      </c>
      <c r="AA5" s="418">
        <v>71</v>
      </c>
      <c r="AB5" s="417">
        <v>383</v>
      </c>
      <c r="AC5" s="419">
        <v>1060</v>
      </c>
    </row>
    <row r="6" spans="1:32" ht="12.75" customHeight="1">
      <c r="A6" s="1047"/>
      <c r="B6" s="420">
        <v>1</v>
      </c>
      <c r="C6" s="421">
        <v>1</v>
      </c>
      <c r="D6" s="422">
        <v>1</v>
      </c>
      <c r="E6" s="181">
        <v>0.19839999999999999</v>
      </c>
      <c r="F6" s="181">
        <v>0.18021000000000001</v>
      </c>
      <c r="G6" s="239">
        <v>0.24465000000000001</v>
      </c>
      <c r="H6" s="249">
        <v>2.8060000000000002E-2</v>
      </c>
      <c r="I6" s="181">
        <v>1.7739999999999999E-2</v>
      </c>
      <c r="J6" s="239">
        <v>2.2450000000000001E-2</v>
      </c>
      <c r="K6" s="249">
        <v>4.4089999999999997E-2</v>
      </c>
      <c r="L6" s="181">
        <v>2.725E-2</v>
      </c>
      <c r="M6" s="239">
        <v>5.033E-2</v>
      </c>
      <c r="N6" s="249">
        <v>0.16231999999999999</v>
      </c>
      <c r="O6" s="181">
        <v>8.9459999999999998E-2</v>
      </c>
      <c r="P6" s="281">
        <v>0.15451000000000001</v>
      </c>
      <c r="Q6" s="1047"/>
      <c r="R6" s="181">
        <v>0.40281</v>
      </c>
      <c r="S6" s="181">
        <v>0.54010000000000002</v>
      </c>
      <c r="T6" s="239">
        <v>0.32901000000000002</v>
      </c>
      <c r="U6" s="249">
        <v>1.4030000000000001E-2</v>
      </c>
      <c r="V6" s="181">
        <v>1.6969999999999999E-2</v>
      </c>
      <c r="W6" s="239">
        <v>7.1900000000000002E-3</v>
      </c>
      <c r="X6" s="249">
        <v>8.0199999999999994E-3</v>
      </c>
      <c r="Y6" s="181">
        <v>2.9819999999999999E-2</v>
      </c>
      <c r="Z6" s="239">
        <v>5.96E-3</v>
      </c>
      <c r="AA6" s="249">
        <v>0.14227999999999999</v>
      </c>
      <c r="AB6" s="181">
        <v>9.8460000000000006E-2</v>
      </c>
      <c r="AC6" s="281">
        <v>0.18590000000000001</v>
      </c>
    </row>
    <row r="7" spans="1:32" ht="12.75" customHeight="1">
      <c r="A7" s="1047" t="s">
        <v>80</v>
      </c>
      <c r="B7" s="240">
        <v>2282</v>
      </c>
      <c r="C7" s="231">
        <v>28470</v>
      </c>
      <c r="D7" s="241">
        <v>22922</v>
      </c>
      <c r="E7" s="231">
        <v>254</v>
      </c>
      <c r="F7" s="231">
        <v>1372</v>
      </c>
      <c r="G7" s="241">
        <v>3944</v>
      </c>
      <c r="H7" s="240">
        <v>314</v>
      </c>
      <c r="I7" s="231">
        <v>3052</v>
      </c>
      <c r="J7" s="241">
        <v>2819</v>
      </c>
      <c r="K7" s="240">
        <v>828</v>
      </c>
      <c r="L7" s="231">
        <v>8662</v>
      </c>
      <c r="M7" s="241">
        <v>8981</v>
      </c>
      <c r="N7" s="240">
        <v>463</v>
      </c>
      <c r="O7" s="250">
        <v>7084</v>
      </c>
      <c r="P7" s="277">
        <v>3348</v>
      </c>
      <c r="Q7" s="1047" t="s">
        <v>80</v>
      </c>
      <c r="R7" s="231">
        <v>399</v>
      </c>
      <c r="S7" s="231">
        <v>2432</v>
      </c>
      <c r="T7" s="241">
        <v>3601</v>
      </c>
      <c r="U7" s="240">
        <v>16</v>
      </c>
      <c r="V7" s="231">
        <v>5834</v>
      </c>
      <c r="W7" s="241">
        <v>168</v>
      </c>
      <c r="X7" s="240">
        <v>8</v>
      </c>
      <c r="Y7" s="231">
        <v>34</v>
      </c>
      <c r="Z7" s="241">
        <v>61</v>
      </c>
      <c r="AA7" s="240">
        <v>0</v>
      </c>
      <c r="AB7" s="250">
        <v>0</v>
      </c>
      <c r="AC7" s="277">
        <v>0</v>
      </c>
    </row>
    <row r="8" spans="1:32" ht="12.75" customHeight="1">
      <c r="A8" s="1047"/>
      <c r="B8" s="420">
        <v>1</v>
      </c>
      <c r="C8" s="421">
        <v>1</v>
      </c>
      <c r="D8" s="422">
        <v>1</v>
      </c>
      <c r="E8" s="181">
        <v>0.11131000000000001</v>
      </c>
      <c r="F8" s="181">
        <v>4.8189999999999997E-2</v>
      </c>
      <c r="G8" s="239">
        <v>0.17205999999999999</v>
      </c>
      <c r="H8" s="249">
        <v>0.1376</v>
      </c>
      <c r="I8" s="181">
        <v>0.1072</v>
      </c>
      <c r="J8" s="239">
        <v>0.12298000000000001</v>
      </c>
      <c r="K8" s="249">
        <v>0.36284</v>
      </c>
      <c r="L8" s="181">
        <v>0.30425000000000002</v>
      </c>
      <c r="M8" s="239">
        <v>0.39180999999999999</v>
      </c>
      <c r="N8" s="249">
        <v>0.20288999999999999</v>
      </c>
      <c r="O8" s="181">
        <v>0.24882000000000001</v>
      </c>
      <c r="P8" s="281">
        <v>0.14606</v>
      </c>
      <c r="Q8" s="1047"/>
      <c r="R8" s="181">
        <v>0.17485000000000001</v>
      </c>
      <c r="S8" s="181">
        <v>8.5419999999999996E-2</v>
      </c>
      <c r="T8" s="239">
        <v>0.15709999999999999</v>
      </c>
      <c r="U8" s="249">
        <v>7.0099999999999997E-3</v>
      </c>
      <c r="V8" s="181">
        <v>0.20491999999999999</v>
      </c>
      <c r="W8" s="239">
        <v>7.3299999999999997E-3</v>
      </c>
      <c r="X8" s="249">
        <v>3.5100000000000001E-3</v>
      </c>
      <c r="Y8" s="181">
        <v>1.1900000000000001E-3</v>
      </c>
      <c r="Z8" s="239">
        <v>2.66E-3</v>
      </c>
      <c r="AA8" s="249" t="s">
        <v>501</v>
      </c>
      <c r="AB8" s="181" t="s">
        <v>501</v>
      </c>
      <c r="AC8" s="281" t="s">
        <v>501</v>
      </c>
    </row>
    <row r="9" spans="1:32" ht="12.75" customHeight="1">
      <c r="A9" s="1047" t="s">
        <v>81</v>
      </c>
      <c r="B9" s="240">
        <v>76</v>
      </c>
      <c r="C9" s="231">
        <v>622</v>
      </c>
      <c r="D9" s="241">
        <v>579</v>
      </c>
      <c r="E9" s="231">
        <v>7</v>
      </c>
      <c r="F9" s="231">
        <v>28</v>
      </c>
      <c r="G9" s="241">
        <v>36</v>
      </c>
      <c r="H9" s="240">
        <v>1</v>
      </c>
      <c r="I9" s="231">
        <v>84</v>
      </c>
      <c r="J9" s="241">
        <v>10</v>
      </c>
      <c r="K9" s="240">
        <v>7</v>
      </c>
      <c r="L9" s="231">
        <v>92</v>
      </c>
      <c r="M9" s="241">
        <v>65</v>
      </c>
      <c r="N9" s="240">
        <v>25</v>
      </c>
      <c r="O9" s="231">
        <v>146</v>
      </c>
      <c r="P9" s="277">
        <v>251</v>
      </c>
      <c r="Q9" s="1047" t="s">
        <v>81</v>
      </c>
      <c r="R9" s="231">
        <v>35</v>
      </c>
      <c r="S9" s="231">
        <v>271</v>
      </c>
      <c r="T9" s="241">
        <v>213</v>
      </c>
      <c r="U9" s="240">
        <v>0</v>
      </c>
      <c r="V9" s="231">
        <v>0</v>
      </c>
      <c r="W9" s="241">
        <v>0</v>
      </c>
      <c r="X9" s="240">
        <v>1</v>
      </c>
      <c r="Y9" s="231">
        <v>1</v>
      </c>
      <c r="Z9" s="241">
        <v>4</v>
      </c>
      <c r="AA9" s="240">
        <v>0</v>
      </c>
      <c r="AB9" s="231">
        <v>0</v>
      </c>
      <c r="AC9" s="277">
        <v>0</v>
      </c>
    </row>
    <row r="10" spans="1:32" ht="12.75" customHeight="1">
      <c r="A10" s="1047"/>
      <c r="B10" s="420">
        <v>1</v>
      </c>
      <c r="C10" s="421">
        <v>1</v>
      </c>
      <c r="D10" s="422">
        <v>1</v>
      </c>
      <c r="E10" s="181">
        <v>9.2109999999999997E-2</v>
      </c>
      <c r="F10" s="181">
        <v>4.5019999999999998E-2</v>
      </c>
      <c r="G10" s="239">
        <v>6.2179999999999999E-2</v>
      </c>
      <c r="H10" s="249">
        <v>1.316E-2</v>
      </c>
      <c r="I10" s="181">
        <v>0.13505</v>
      </c>
      <c r="J10" s="239">
        <v>1.7270000000000001E-2</v>
      </c>
      <c r="K10" s="249">
        <v>9.2109999999999997E-2</v>
      </c>
      <c r="L10" s="181">
        <v>0.14791000000000001</v>
      </c>
      <c r="M10" s="239">
        <v>0.11226</v>
      </c>
      <c r="N10" s="249">
        <v>0.32895000000000002</v>
      </c>
      <c r="O10" s="181">
        <v>0.23472999999999999</v>
      </c>
      <c r="P10" s="281">
        <v>0.43351000000000001</v>
      </c>
      <c r="Q10" s="1047"/>
      <c r="R10" s="181">
        <v>0.46052999999999999</v>
      </c>
      <c r="S10" s="181">
        <v>0.43569000000000002</v>
      </c>
      <c r="T10" s="239">
        <v>0.36787999999999998</v>
      </c>
      <c r="U10" s="249" t="s">
        <v>501</v>
      </c>
      <c r="V10" s="181" t="s">
        <v>501</v>
      </c>
      <c r="W10" s="239" t="s">
        <v>501</v>
      </c>
      <c r="X10" s="249">
        <v>1.316E-2</v>
      </c>
      <c r="Y10" s="181">
        <v>1.6100000000000001E-3</v>
      </c>
      <c r="Z10" s="239">
        <v>6.9100000000000003E-3</v>
      </c>
      <c r="AA10" s="249" t="s">
        <v>501</v>
      </c>
      <c r="AB10" s="181" t="s">
        <v>501</v>
      </c>
      <c r="AC10" s="281" t="s">
        <v>501</v>
      </c>
    </row>
    <row r="11" spans="1:32" ht="12.75" customHeight="1">
      <c r="A11" s="1047" t="s">
        <v>82</v>
      </c>
      <c r="B11" s="240">
        <v>24</v>
      </c>
      <c r="C11" s="231">
        <v>89</v>
      </c>
      <c r="D11" s="241">
        <v>148</v>
      </c>
      <c r="E11" s="231">
        <v>0</v>
      </c>
      <c r="F11" s="231">
        <v>0</v>
      </c>
      <c r="G11" s="241">
        <v>0</v>
      </c>
      <c r="H11" s="240">
        <v>1</v>
      </c>
      <c r="I11" s="231">
        <v>1</v>
      </c>
      <c r="J11" s="241">
        <v>1</v>
      </c>
      <c r="K11" s="240">
        <v>0</v>
      </c>
      <c r="L11" s="231">
        <v>0</v>
      </c>
      <c r="M11" s="241">
        <v>0</v>
      </c>
      <c r="N11" s="240">
        <v>6</v>
      </c>
      <c r="O11" s="231">
        <v>17</v>
      </c>
      <c r="P11" s="277">
        <v>41</v>
      </c>
      <c r="Q11" s="1047" t="s">
        <v>82</v>
      </c>
      <c r="R11" s="231">
        <v>9</v>
      </c>
      <c r="S11" s="231">
        <v>37</v>
      </c>
      <c r="T11" s="241">
        <v>63</v>
      </c>
      <c r="U11" s="240">
        <v>0</v>
      </c>
      <c r="V11" s="231">
        <v>0</v>
      </c>
      <c r="W11" s="241">
        <v>0</v>
      </c>
      <c r="X11" s="240">
        <v>2</v>
      </c>
      <c r="Y11" s="231">
        <v>6</v>
      </c>
      <c r="Z11" s="241">
        <v>15</v>
      </c>
      <c r="AA11" s="240">
        <v>6</v>
      </c>
      <c r="AB11" s="231">
        <v>28</v>
      </c>
      <c r="AC11" s="277">
        <v>28</v>
      </c>
    </row>
    <row r="12" spans="1:32" ht="12.75" customHeight="1">
      <c r="A12" s="1047"/>
      <c r="B12" s="420">
        <v>1</v>
      </c>
      <c r="C12" s="421">
        <v>1</v>
      </c>
      <c r="D12" s="422">
        <v>1</v>
      </c>
      <c r="E12" s="181" t="s">
        <v>501</v>
      </c>
      <c r="F12" s="181" t="s">
        <v>501</v>
      </c>
      <c r="G12" s="239" t="s">
        <v>501</v>
      </c>
      <c r="H12" s="249">
        <v>4.1669999999999999E-2</v>
      </c>
      <c r="I12" s="181">
        <v>1.124E-2</v>
      </c>
      <c r="J12" s="239">
        <v>6.7600000000000004E-3</v>
      </c>
      <c r="K12" s="249" t="s">
        <v>501</v>
      </c>
      <c r="L12" s="181" t="s">
        <v>501</v>
      </c>
      <c r="M12" s="239" t="s">
        <v>501</v>
      </c>
      <c r="N12" s="249">
        <v>0.25</v>
      </c>
      <c r="O12" s="181">
        <v>0.19101000000000001</v>
      </c>
      <c r="P12" s="281">
        <v>0.27703</v>
      </c>
      <c r="Q12" s="1047"/>
      <c r="R12" s="181">
        <v>0.375</v>
      </c>
      <c r="S12" s="181">
        <v>0.41572999999999999</v>
      </c>
      <c r="T12" s="239">
        <v>0.42568</v>
      </c>
      <c r="U12" s="249" t="s">
        <v>501</v>
      </c>
      <c r="V12" s="181" t="s">
        <v>501</v>
      </c>
      <c r="W12" s="239" t="s">
        <v>501</v>
      </c>
      <c r="X12" s="249">
        <v>8.3330000000000001E-2</v>
      </c>
      <c r="Y12" s="181">
        <v>6.7419999999999994E-2</v>
      </c>
      <c r="Z12" s="239">
        <v>0.10135</v>
      </c>
      <c r="AA12" s="249">
        <v>0.25</v>
      </c>
      <c r="AB12" s="181">
        <v>0.31461</v>
      </c>
      <c r="AC12" s="281">
        <v>0.18919</v>
      </c>
    </row>
    <row r="13" spans="1:32" ht="12.75" customHeight="1">
      <c r="A13" s="1047" t="s">
        <v>83</v>
      </c>
      <c r="B13" s="240">
        <v>11</v>
      </c>
      <c r="C13" s="231">
        <v>46</v>
      </c>
      <c r="D13" s="241">
        <v>59</v>
      </c>
      <c r="E13" s="231">
        <v>0</v>
      </c>
      <c r="F13" s="231">
        <v>0</v>
      </c>
      <c r="G13" s="241">
        <v>0</v>
      </c>
      <c r="H13" s="240">
        <v>0</v>
      </c>
      <c r="I13" s="231">
        <v>0</v>
      </c>
      <c r="J13" s="241">
        <v>0</v>
      </c>
      <c r="K13" s="240">
        <v>10</v>
      </c>
      <c r="L13" s="231">
        <v>38</v>
      </c>
      <c r="M13" s="241">
        <v>45</v>
      </c>
      <c r="N13" s="240">
        <v>0</v>
      </c>
      <c r="O13" s="231">
        <v>0</v>
      </c>
      <c r="P13" s="277">
        <v>0</v>
      </c>
      <c r="Q13" s="1047" t="s">
        <v>83</v>
      </c>
      <c r="R13" s="231">
        <v>1</v>
      </c>
      <c r="S13" s="231">
        <v>8</v>
      </c>
      <c r="T13" s="241">
        <v>14</v>
      </c>
      <c r="U13" s="240">
        <v>0</v>
      </c>
      <c r="V13" s="231">
        <v>0</v>
      </c>
      <c r="W13" s="241">
        <v>0</v>
      </c>
      <c r="X13" s="240">
        <v>0</v>
      </c>
      <c r="Y13" s="231">
        <v>0</v>
      </c>
      <c r="Z13" s="241">
        <v>0</v>
      </c>
      <c r="AA13" s="240">
        <v>0</v>
      </c>
      <c r="AB13" s="231">
        <v>0</v>
      </c>
      <c r="AC13" s="277">
        <v>0</v>
      </c>
    </row>
    <row r="14" spans="1:32" ht="12.75" customHeight="1">
      <c r="A14" s="1047"/>
      <c r="B14" s="420">
        <v>1</v>
      </c>
      <c r="C14" s="421">
        <v>1</v>
      </c>
      <c r="D14" s="422">
        <v>1</v>
      </c>
      <c r="E14" s="181" t="s">
        <v>501</v>
      </c>
      <c r="F14" s="181" t="s">
        <v>501</v>
      </c>
      <c r="G14" s="239" t="s">
        <v>501</v>
      </c>
      <c r="H14" s="249" t="s">
        <v>501</v>
      </c>
      <c r="I14" s="181" t="s">
        <v>501</v>
      </c>
      <c r="J14" s="239" t="s">
        <v>501</v>
      </c>
      <c r="K14" s="249">
        <v>0.90908999999999995</v>
      </c>
      <c r="L14" s="181">
        <v>0.82608999999999999</v>
      </c>
      <c r="M14" s="239">
        <v>0.76271</v>
      </c>
      <c r="N14" s="249" t="s">
        <v>501</v>
      </c>
      <c r="O14" s="181" t="s">
        <v>501</v>
      </c>
      <c r="P14" s="281" t="s">
        <v>501</v>
      </c>
      <c r="Q14" s="1047"/>
      <c r="R14" s="181">
        <v>9.0910000000000005E-2</v>
      </c>
      <c r="S14" s="181">
        <v>0.17391000000000001</v>
      </c>
      <c r="T14" s="239">
        <v>0.23729</v>
      </c>
      <c r="U14" s="249" t="s">
        <v>501</v>
      </c>
      <c r="V14" s="181" t="s">
        <v>501</v>
      </c>
      <c r="W14" s="239" t="s">
        <v>501</v>
      </c>
      <c r="X14" s="249" t="s">
        <v>501</v>
      </c>
      <c r="Y14" s="181" t="s">
        <v>501</v>
      </c>
      <c r="Z14" s="239" t="s">
        <v>501</v>
      </c>
      <c r="AA14" s="249" t="s">
        <v>501</v>
      </c>
      <c r="AB14" s="181" t="s">
        <v>501</v>
      </c>
      <c r="AC14" s="281" t="s">
        <v>501</v>
      </c>
    </row>
    <row r="15" spans="1:32" ht="12.75" customHeight="1">
      <c r="A15" s="1047" t="s">
        <v>84</v>
      </c>
      <c r="B15" s="240">
        <v>246</v>
      </c>
      <c r="C15" s="231">
        <v>1219</v>
      </c>
      <c r="D15" s="241">
        <v>1752</v>
      </c>
      <c r="E15" s="231">
        <v>0</v>
      </c>
      <c r="F15" s="231">
        <v>0</v>
      </c>
      <c r="G15" s="241">
        <v>0</v>
      </c>
      <c r="H15" s="240">
        <v>5</v>
      </c>
      <c r="I15" s="231">
        <v>25</v>
      </c>
      <c r="J15" s="241">
        <v>58</v>
      </c>
      <c r="K15" s="240">
        <v>1</v>
      </c>
      <c r="L15" s="231">
        <v>4</v>
      </c>
      <c r="M15" s="241">
        <v>12</v>
      </c>
      <c r="N15" s="240">
        <v>26</v>
      </c>
      <c r="O15" s="231">
        <v>156</v>
      </c>
      <c r="P15" s="277">
        <v>292</v>
      </c>
      <c r="Q15" s="1047" t="s">
        <v>84</v>
      </c>
      <c r="R15" s="231">
        <v>50</v>
      </c>
      <c r="S15" s="231">
        <v>264</v>
      </c>
      <c r="T15" s="241">
        <v>280</v>
      </c>
      <c r="U15" s="240">
        <v>0</v>
      </c>
      <c r="V15" s="231">
        <v>0</v>
      </c>
      <c r="W15" s="241">
        <v>0</v>
      </c>
      <c r="X15" s="240">
        <v>0</v>
      </c>
      <c r="Y15" s="231">
        <v>0</v>
      </c>
      <c r="Z15" s="241">
        <v>0</v>
      </c>
      <c r="AA15" s="240">
        <v>164</v>
      </c>
      <c r="AB15" s="231">
        <v>770</v>
      </c>
      <c r="AC15" s="277">
        <v>1110</v>
      </c>
    </row>
    <row r="16" spans="1:32" ht="12.75" customHeight="1">
      <c r="A16" s="1047"/>
      <c r="B16" s="420">
        <v>1</v>
      </c>
      <c r="C16" s="421">
        <v>1</v>
      </c>
      <c r="D16" s="422">
        <v>1</v>
      </c>
      <c r="E16" s="181" t="s">
        <v>501</v>
      </c>
      <c r="F16" s="181" t="s">
        <v>501</v>
      </c>
      <c r="G16" s="239" t="s">
        <v>501</v>
      </c>
      <c r="H16" s="249">
        <v>2.0330000000000001E-2</v>
      </c>
      <c r="I16" s="181">
        <v>2.051E-2</v>
      </c>
      <c r="J16" s="239">
        <v>3.3110000000000001E-2</v>
      </c>
      <c r="K16" s="249">
        <v>4.0699999999999998E-3</v>
      </c>
      <c r="L16" s="181">
        <v>3.2799999999999999E-3</v>
      </c>
      <c r="M16" s="239">
        <v>6.8500000000000002E-3</v>
      </c>
      <c r="N16" s="249">
        <v>0.10569000000000001</v>
      </c>
      <c r="O16" s="181">
        <v>0.12797</v>
      </c>
      <c r="P16" s="281">
        <v>0.16667000000000001</v>
      </c>
      <c r="Q16" s="1047"/>
      <c r="R16" s="181">
        <v>0.20324999999999999</v>
      </c>
      <c r="S16" s="181">
        <v>0.21657000000000001</v>
      </c>
      <c r="T16" s="239">
        <v>0.15981999999999999</v>
      </c>
      <c r="U16" s="249" t="s">
        <v>501</v>
      </c>
      <c r="V16" s="181" t="s">
        <v>501</v>
      </c>
      <c r="W16" s="239" t="s">
        <v>501</v>
      </c>
      <c r="X16" s="249" t="s">
        <v>501</v>
      </c>
      <c r="Y16" s="181" t="s">
        <v>501</v>
      </c>
      <c r="Z16" s="239" t="s">
        <v>501</v>
      </c>
      <c r="AA16" s="249">
        <v>0.66666999999999998</v>
      </c>
      <c r="AB16" s="181">
        <v>0.63166999999999995</v>
      </c>
      <c r="AC16" s="281">
        <v>0.63356000000000001</v>
      </c>
    </row>
    <row r="17" spans="1:29" ht="12.75" customHeight="1">
      <c r="A17" s="1047" t="s">
        <v>85</v>
      </c>
      <c r="B17" s="240">
        <v>156</v>
      </c>
      <c r="C17" s="231">
        <v>1540</v>
      </c>
      <c r="D17" s="241">
        <v>1758</v>
      </c>
      <c r="E17" s="231">
        <v>25</v>
      </c>
      <c r="F17" s="231">
        <v>208</v>
      </c>
      <c r="G17" s="241">
        <v>458</v>
      </c>
      <c r="H17" s="240">
        <v>1</v>
      </c>
      <c r="I17" s="231">
        <v>24</v>
      </c>
      <c r="J17" s="241">
        <v>1</v>
      </c>
      <c r="K17" s="240">
        <v>14</v>
      </c>
      <c r="L17" s="231">
        <v>361</v>
      </c>
      <c r="M17" s="241">
        <v>144</v>
      </c>
      <c r="N17" s="240">
        <v>34</v>
      </c>
      <c r="O17" s="231">
        <v>308</v>
      </c>
      <c r="P17" s="277">
        <v>391</v>
      </c>
      <c r="Q17" s="1047" t="s">
        <v>85</v>
      </c>
      <c r="R17" s="231">
        <v>67</v>
      </c>
      <c r="S17" s="231">
        <v>584</v>
      </c>
      <c r="T17" s="241">
        <v>636</v>
      </c>
      <c r="U17" s="240">
        <v>4</v>
      </c>
      <c r="V17" s="231">
        <v>9</v>
      </c>
      <c r="W17" s="241">
        <v>16</v>
      </c>
      <c r="X17" s="240">
        <v>0</v>
      </c>
      <c r="Y17" s="231">
        <v>0</v>
      </c>
      <c r="Z17" s="241">
        <v>0</v>
      </c>
      <c r="AA17" s="240">
        <v>11</v>
      </c>
      <c r="AB17" s="231">
        <v>46</v>
      </c>
      <c r="AC17" s="277">
        <v>112</v>
      </c>
    </row>
    <row r="18" spans="1:29" ht="12.75" customHeight="1">
      <c r="A18" s="1047"/>
      <c r="B18" s="420">
        <v>1</v>
      </c>
      <c r="C18" s="421">
        <v>1</v>
      </c>
      <c r="D18" s="422">
        <v>1</v>
      </c>
      <c r="E18" s="181">
        <v>0.16026000000000001</v>
      </c>
      <c r="F18" s="181">
        <v>0.13506000000000001</v>
      </c>
      <c r="G18" s="239">
        <v>0.26051999999999997</v>
      </c>
      <c r="H18" s="249">
        <v>6.4099999999999999E-3</v>
      </c>
      <c r="I18" s="181">
        <v>1.558E-2</v>
      </c>
      <c r="J18" s="239">
        <v>5.6999999999999998E-4</v>
      </c>
      <c r="K18" s="249">
        <v>8.974E-2</v>
      </c>
      <c r="L18" s="181">
        <v>0.23441999999999999</v>
      </c>
      <c r="M18" s="239">
        <v>8.1909999999999997E-2</v>
      </c>
      <c r="N18" s="249">
        <v>0.21795</v>
      </c>
      <c r="O18" s="181">
        <v>0.2</v>
      </c>
      <c r="P18" s="281">
        <v>0.22241</v>
      </c>
      <c r="Q18" s="1047"/>
      <c r="R18" s="181">
        <v>0.42948999999999998</v>
      </c>
      <c r="S18" s="181">
        <v>0.37922</v>
      </c>
      <c r="T18" s="239">
        <v>0.36176999999999998</v>
      </c>
      <c r="U18" s="249">
        <v>2.564E-2</v>
      </c>
      <c r="V18" s="181">
        <v>5.8399999999999997E-3</v>
      </c>
      <c r="W18" s="239">
        <v>9.1000000000000004E-3</v>
      </c>
      <c r="X18" s="249" t="s">
        <v>501</v>
      </c>
      <c r="Y18" s="181" t="s">
        <v>501</v>
      </c>
      <c r="Z18" s="239" t="s">
        <v>501</v>
      </c>
      <c r="AA18" s="249">
        <v>7.0510000000000003E-2</v>
      </c>
      <c r="AB18" s="181">
        <v>2.9870000000000001E-2</v>
      </c>
      <c r="AC18" s="281">
        <v>6.3710000000000003E-2</v>
      </c>
    </row>
    <row r="19" spans="1:29" ht="12.75" customHeight="1">
      <c r="A19" s="1047" t="s">
        <v>86</v>
      </c>
      <c r="B19" s="240">
        <v>8</v>
      </c>
      <c r="C19" s="231">
        <v>24</v>
      </c>
      <c r="D19" s="241">
        <v>62</v>
      </c>
      <c r="E19" s="231">
        <v>0</v>
      </c>
      <c r="F19" s="231">
        <v>0</v>
      </c>
      <c r="G19" s="241">
        <v>0</v>
      </c>
      <c r="H19" s="240">
        <v>0</v>
      </c>
      <c r="I19" s="231">
        <v>0</v>
      </c>
      <c r="J19" s="241">
        <v>0</v>
      </c>
      <c r="K19" s="240">
        <v>0</v>
      </c>
      <c r="L19" s="231">
        <v>0</v>
      </c>
      <c r="M19" s="241">
        <v>0</v>
      </c>
      <c r="N19" s="240">
        <v>0</v>
      </c>
      <c r="O19" s="250">
        <v>0</v>
      </c>
      <c r="P19" s="277">
        <v>0</v>
      </c>
      <c r="Q19" s="1047" t="s">
        <v>86</v>
      </c>
      <c r="R19" s="231">
        <v>1</v>
      </c>
      <c r="S19" s="231">
        <v>3</v>
      </c>
      <c r="T19" s="241">
        <v>10</v>
      </c>
      <c r="U19" s="240">
        <v>0</v>
      </c>
      <c r="V19" s="231">
        <v>0</v>
      </c>
      <c r="W19" s="241">
        <v>0</v>
      </c>
      <c r="X19" s="240">
        <v>0</v>
      </c>
      <c r="Y19" s="231">
        <v>0</v>
      </c>
      <c r="Z19" s="241">
        <v>0</v>
      </c>
      <c r="AA19" s="240">
        <v>7</v>
      </c>
      <c r="AB19" s="250">
        <v>21</v>
      </c>
      <c r="AC19" s="277">
        <v>52</v>
      </c>
    </row>
    <row r="20" spans="1:29" ht="12.75" customHeight="1">
      <c r="A20" s="1047"/>
      <c r="B20" s="420">
        <v>1</v>
      </c>
      <c r="C20" s="421">
        <v>1</v>
      </c>
      <c r="D20" s="422">
        <v>1</v>
      </c>
      <c r="E20" s="181" t="s">
        <v>501</v>
      </c>
      <c r="F20" s="181" t="s">
        <v>501</v>
      </c>
      <c r="G20" s="239" t="s">
        <v>501</v>
      </c>
      <c r="H20" s="249" t="s">
        <v>501</v>
      </c>
      <c r="I20" s="181" t="s">
        <v>501</v>
      </c>
      <c r="J20" s="239" t="s">
        <v>501</v>
      </c>
      <c r="K20" s="249" t="s">
        <v>501</v>
      </c>
      <c r="L20" s="181" t="s">
        <v>501</v>
      </c>
      <c r="M20" s="239" t="s">
        <v>501</v>
      </c>
      <c r="N20" s="249" t="s">
        <v>501</v>
      </c>
      <c r="O20" s="181" t="s">
        <v>501</v>
      </c>
      <c r="P20" s="281" t="s">
        <v>501</v>
      </c>
      <c r="Q20" s="1047"/>
      <c r="R20" s="181">
        <v>0.125</v>
      </c>
      <c r="S20" s="181">
        <v>0.125</v>
      </c>
      <c r="T20" s="239">
        <v>0.16128999999999999</v>
      </c>
      <c r="U20" s="249" t="s">
        <v>501</v>
      </c>
      <c r="V20" s="181" t="s">
        <v>501</v>
      </c>
      <c r="W20" s="239" t="s">
        <v>501</v>
      </c>
      <c r="X20" s="249" t="s">
        <v>501</v>
      </c>
      <c r="Y20" s="181" t="s">
        <v>501</v>
      </c>
      <c r="Z20" s="239" t="s">
        <v>501</v>
      </c>
      <c r="AA20" s="249">
        <v>0.875</v>
      </c>
      <c r="AB20" s="181">
        <v>0.875</v>
      </c>
      <c r="AC20" s="281">
        <v>0.83870999999999996</v>
      </c>
    </row>
    <row r="21" spans="1:29" ht="12.75" customHeight="1">
      <c r="A21" s="1047" t="s">
        <v>87</v>
      </c>
      <c r="B21" s="240">
        <v>117</v>
      </c>
      <c r="C21" s="231">
        <v>713</v>
      </c>
      <c r="D21" s="241">
        <v>1097</v>
      </c>
      <c r="E21" s="231">
        <v>12</v>
      </c>
      <c r="F21" s="231">
        <v>130</v>
      </c>
      <c r="G21" s="241">
        <v>146</v>
      </c>
      <c r="H21" s="240">
        <v>1</v>
      </c>
      <c r="I21" s="231">
        <v>3</v>
      </c>
      <c r="J21" s="241">
        <v>6</v>
      </c>
      <c r="K21" s="240">
        <v>8</v>
      </c>
      <c r="L21" s="231">
        <v>34</v>
      </c>
      <c r="M21" s="241">
        <v>68</v>
      </c>
      <c r="N21" s="240">
        <v>30</v>
      </c>
      <c r="O21" s="231">
        <v>235</v>
      </c>
      <c r="P21" s="277">
        <v>317</v>
      </c>
      <c r="Q21" s="1047" t="s">
        <v>87</v>
      </c>
      <c r="R21" s="231">
        <v>54</v>
      </c>
      <c r="S21" s="231">
        <v>242</v>
      </c>
      <c r="T21" s="241">
        <v>467</v>
      </c>
      <c r="U21" s="240">
        <v>4</v>
      </c>
      <c r="V21" s="231">
        <v>14</v>
      </c>
      <c r="W21" s="241">
        <v>28</v>
      </c>
      <c r="X21" s="240">
        <v>4</v>
      </c>
      <c r="Y21" s="231">
        <v>33</v>
      </c>
      <c r="Z21" s="241">
        <v>34</v>
      </c>
      <c r="AA21" s="240">
        <v>4</v>
      </c>
      <c r="AB21" s="231">
        <v>22</v>
      </c>
      <c r="AC21" s="277">
        <v>31</v>
      </c>
    </row>
    <row r="22" spans="1:29" ht="12.75" customHeight="1">
      <c r="A22" s="1047"/>
      <c r="B22" s="420">
        <v>1</v>
      </c>
      <c r="C22" s="421">
        <v>1</v>
      </c>
      <c r="D22" s="422">
        <v>1</v>
      </c>
      <c r="E22" s="181">
        <v>0.10256</v>
      </c>
      <c r="F22" s="181">
        <v>0.18232999999999999</v>
      </c>
      <c r="G22" s="239">
        <v>0.13309000000000001</v>
      </c>
      <c r="H22" s="249">
        <v>8.5500000000000003E-3</v>
      </c>
      <c r="I22" s="181">
        <v>4.2100000000000002E-3</v>
      </c>
      <c r="J22" s="239">
        <v>5.47E-3</v>
      </c>
      <c r="K22" s="249">
        <v>6.8379999999999996E-2</v>
      </c>
      <c r="L22" s="181">
        <v>4.7690000000000003E-2</v>
      </c>
      <c r="M22" s="239">
        <v>6.1990000000000003E-2</v>
      </c>
      <c r="N22" s="249">
        <v>0.25641000000000003</v>
      </c>
      <c r="O22" s="181">
        <v>0.32958999999999999</v>
      </c>
      <c r="P22" s="281">
        <v>0.28897</v>
      </c>
      <c r="Q22" s="1047"/>
      <c r="R22" s="181">
        <v>0.46154000000000001</v>
      </c>
      <c r="S22" s="181">
        <v>0.33940999999999999</v>
      </c>
      <c r="T22" s="239">
        <v>0.42570999999999998</v>
      </c>
      <c r="U22" s="249">
        <v>3.4189999999999998E-2</v>
      </c>
      <c r="V22" s="181">
        <v>1.9640000000000001E-2</v>
      </c>
      <c r="W22" s="239">
        <v>2.5520000000000001E-2</v>
      </c>
      <c r="X22" s="249">
        <v>3.4189999999999998E-2</v>
      </c>
      <c r="Y22" s="181">
        <v>4.6280000000000002E-2</v>
      </c>
      <c r="Z22" s="239">
        <v>3.099E-2</v>
      </c>
      <c r="AA22" s="249">
        <v>3.4189999999999998E-2</v>
      </c>
      <c r="AB22" s="181">
        <v>3.0859999999999999E-2</v>
      </c>
      <c r="AC22" s="281">
        <v>2.826E-2</v>
      </c>
    </row>
    <row r="23" spans="1:29" ht="12.75" customHeight="1">
      <c r="A23" s="1047" t="s">
        <v>88</v>
      </c>
      <c r="B23" s="240">
        <v>311</v>
      </c>
      <c r="C23" s="231">
        <v>1684</v>
      </c>
      <c r="D23" s="241">
        <v>3094</v>
      </c>
      <c r="E23" s="231">
        <v>20</v>
      </c>
      <c r="F23" s="231">
        <v>44</v>
      </c>
      <c r="G23" s="241">
        <v>247</v>
      </c>
      <c r="H23" s="240">
        <v>2</v>
      </c>
      <c r="I23" s="231">
        <v>13</v>
      </c>
      <c r="J23" s="241">
        <v>25</v>
      </c>
      <c r="K23" s="240">
        <v>7</v>
      </c>
      <c r="L23" s="231">
        <v>54</v>
      </c>
      <c r="M23" s="241">
        <v>49</v>
      </c>
      <c r="N23" s="240">
        <v>62</v>
      </c>
      <c r="O23" s="231">
        <v>212</v>
      </c>
      <c r="P23" s="277">
        <v>574</v>
      </c>
      <c r="Q23" s="1047" t="s">
        <v>88</v>
      </c>
      <c r="R23" s="231">
        <v>204</v>
      </c>
      <c r="S23" s="231">
        <v>1292</v>
      </c>
      <c r="T23" s="241">
        <v>2026</v>
      </c>
      <c r="U23" s="240">
        <v>2</v>
      </c>
      <c r="V23" s="231">
        <v>12</v>
      </c>
      <c r="W23" s="241">
        <v>12</v>
      </c>
      <c r="X23" s="240">
        <v>0</v>
      </c>
      <c r="Y23" s="231">
        <v>0</v>
      </c>
      <c r="Z23" s="241">
        <v>0</v>
      </c>
      <c r="AA23" s="240">
        <v>14</v>
      </c>
      <c r="AB23" s="231">
        <v>57</v>
      </c>
      <c r="AC23" s="277">
        <v>161</v>
      </c>
    </row>
    <row r="24" spans="1:29" ht="12.75" customHeight="1">
      <c r="A24" s="1047"/>
      <c r="B24" s="420">
        <v>1</v>
      </c>
      <c r="C24" s="421">
        <v>1</v>
      </c>
      <c r="D24" s="422">
        <v>1</v>
      </c>
      <c r="E24" s="181">
        <v>6.4310000000000006E-2</v>
      </c>
      <c r="F24" s="181">
        <v>2.613E-2</v>
      </c>
      <c r="G24" s="239">
        <v>7.9829999999999998E-2</v>
      </c>
      <c r="H24" s="249">
        <v>6.43E-3</v>
      </c>
      <c r="I24" s="181">
        <v>7.7200000000000003E-3</v>
      </c>
      <c r="J24" s="239">
        <v>8.0800000000000004E-3</v>
      </c>
      <c r="K24" s="249">
        <v>2.2509999999999999E-2</v>
      </c>
      <c r="L24" s="181">
        <v>3.2070000000000001E-2</v>
      </c>
      <c r="M24" s="239">
        <v>1.584E-2</v>
      </c>
      <c r="N24" s="249">
        <v>0.19936000000000001</v>
      </c>
      <c r="O24" s="181">
        <v>0.12589</v>
      </c>
      <c r="P24" s="281">
        <v>0.18551999999999999</v>
      </c>
      <c r="Q24" s="1047"/>
      <c r="R24" s="181">
        <v>0.65595000000000003</v>
      </c>
      <c r="S24" s="181">
        <v>0.76722000000000001</v>
      </c>
      <c r="T24" s="239">
        <v>0.65481999999999996</v>
      </c>
      <c r="U24" s="249">
        <v>6.43E-3</v>
      </c>
      <c r="V24" s="181">
        <v>7.1300000000000001E-3</v>
      </c>
      <c r="W24" s="239">
        <v>3.8800000000000002E-3</v>
      </c>
      <c r="X24" s="249" t="s">
        <v>501</v>
      </c>
      <c r="Y24" s="181" t="s">
        <v>501</v>
      </c>
      <c r="Z24" s="239" t="s">
        <v>501</v>
      </c>
      <c r="AA24" s="249">
        <v>4.5019999999999998E-2</v>
      </c>
      <c r="AB24" s="181">
        <v>3.3849999999999998E-2</v>
      </c>
      <c r="AC24" s="281">
        <v>5.2040000000000003E-2</v>
      </c>
    </row>
    <row r="25" spans="1:29" ht="12.75" customHeight="1">
      <c r="A25" s="1047" t="s">
        <v>89</v>
      </c>
      <c r="B25" s="240">
        <v>150</v>
      </c>
      <c r="C25" s="231">
        <v>686</v>
      </c>
      <c r="D25" s="241">
        <v>1135</v>
      </c>
      <c r="E25" s="231">
        <v>13</v>
      </c>
      <c r="F25" s="231">
        <v>52</v>
      </c>
      <c r="G25" s="241">
        <v>209</v>
      </c>
      <c r="H25" s="240">
        <v>2</v>
      </c>
      <c r="I25" s="231">
        <v>9</v>
      </c>
      <c r="J25" s="241">
        <v>8</v>
      </c>
      <c r="K25" s="240">
        <v>9</v>
      </c>
      <c r="L25" s="231">
        <v>58</v>
      </c>
      <c r="M25" s="241">
        <v>87</v>
      </c>
      <c r="N25" s="240">
        <v>19</v>
      </c>
      <c r="O25" s="231">
        <v>77</v>
      </c>
      <c r="P25" s="277">
        <v>227</v>
      </c>
      <c r="Q25" s="1047" t="s">
        <v>89</v>
      </c>
      <c r="R25" s="231">
        <v>87</v>
      </c>
      <c r="S25" s="231">
        <v>355</v>
      </c>
      <c r="T25" s="241">
        <v>479</v>
      </c>
      <c r="U25" s="240">
        <v>3</v>
      </c>
      <c r="V25" s="231">
        <v>15</v>
      </c>
      <c r="W25" s="241">
        <v>8</v>
      </c>
      <c r="X25" s="240">
        <v>4</v>
      </c>
      <c r="Y25" s="231">
        <v>16</v>
      </c>
      <c r="Z25" s="241">
        <v>4</v>
      </c>
      <c r="AA25" s="240">
        <v>13</v>
      </c>
      <c r="AB25" s="231">
        <v>104</v>
      </c>
      <c r="AC25" s="277">
        <v>113</v>
      </c>
    </row>
    <row r="26" spans="1:29" ht="12.75" customHeight="1">
      <c r="A26" s="1047"/>
      <c r="B26" s="420">
        <v>1</v>
      </c>
      <c r="C26" s="421">
        <v>1</v>
      </c>
      <c r="D26" s="422">
        <v>1</v>
      </c>
      <c r="E26" s="181">
        <v>8.6669999999999997E-2</v>
      </c>
      <c r="F26" s="181">
        <v>7.5800000000000006E-2</v>
      </c>
      <c r="G26" s="239">
        <v>0.18414</v>
      </c>
      <c r="H26" s="249">
        <v>1.333E-2</v>
      </c>
      <c r="I26" s="181">
        <v>1.312E-2</v>
      </c>
      <c r="J26" s="239">
        <v>7.0499999999999998E-3</v>
      </c>
      <c r="K26" s="249">
        <v>0.06</v>
      </c>
      <c r="L26" s="181">
        <v>8.455E-2</v>
      </c>
      <c r="M26" s="239">
        <v>7.6649999999999996E-2</v>
      </c>
      <c r="N26" s="249">
        <v>0.12667</v>
      </c>
      <c r="O26" s="181">
        <v>0.11224000000000001</v>
      </c>
      <c r="P26" s="281">
        <v>0.2</v>
      </c>
      <c r="Q26" s="1047"/>
      <c r="R26" s="181">
        <v>0.57999999999999996</v>
      </c>
      <c r="S26" s="181">
        <v>0.51749000000000001</v>
      </c>
      <c r="T26" s="239">
        <v>0.42203000000000002</v>
      </c>
      <c r="U26" s="249">
        <v>0.02</v>
      </c>
      <c r="V26" s="181">
        <v>2.1870000000000001E-2</v>
      </c>
      <c r="W26" s="239">
        <v>7.0499999999999998E-3</v>
      </c>
      <c r="X26" s="249">
        <v>2.6669999999999999E-2</v>
      </c>
      <c r="Y26" s="181">
        <v>2.332E-2</v>
      </c>
      <c r="Z26" s="239">
        <v>3.5200000000000001E-3</v>
      </c>
      <c r="AA26" s="249">
        <v>8.6669999999999997E-2</v>
      </c>
      <c r="AB26" s="181">
        <v>0.15160000000000001</v>
      </c>
      <c r="AC26" s="281">
        <v>9.9559999999999996E-2</v>
      </c>
    </row>
    <row r="27" spans="1:29" ht="12.75" customHeight="1">
      <c r="A27" s="1047" t="s">
        <v>90</v>
      </c>
      <c r="B27" s="240">
        <v>10</v>
      </c>
      <c r="C27" s="231">
        <v>149</v>
      </c>
      <c r="D27" s="241">
        <v>59</v>
      </c>
      <c r="E27" s="231">
        <v>0</v>
      </c>
      <c r="F27" s="231">
        <v>0</v>
      </c>
      <c r="G27" s="241">
        <v>0</v>
      </c>
      <c r="H27" s="240">
        <v>0</v>
      </c>
      <c r="I27" s="231">
        <v>0</v>
      </c>
      <c r="J27" s="241">
        <v>0</v>
      </c>
      <c r="K27" s="240">
        <v>0</v>
      </c>
      <c r="L27" s="231">
        <v>0</v>
      </c>
      <c r="M27" s="241">
        <v>0</v>
      </c>
      <c r="N27" s="240">
        <v>0</v>
      </c>
      <c r="O27" s="231">
        <v>0</v>
      </c>
      <c r="P27" s="277">
        <v>0</v>
      </c>
      <c r="Q27" s="1047" t="s">
        <v>90</v>
      </c>
      <c r="R27" s="231">
        <v>9</v>
      </c>
      <c r="S27" s="231">
        <v>147</v>
      </c>
      <c r="T27" s="241">
        <v>49</v>
      </c>
      <c r="U27" s="240">
        <v>0</v>
      </c>
      <c r="V27" s="231">
        <v>0</v>
      </c>
      <c r="W27" s="241">
        <v>0</v>
      </c>
      <c r="X27" s="240">
        <v>0</v>
      </c>
      <c r="Y27" s="231">
        <v>0</v>
      </c>
      <c r="Z27" s="241">
        <v>0</v>
      </c>
      <c r="AA27" s="240">
        <v>1</v>
      </c>
      <c r="AB27" s="231">
        <v>2</v>
      </c>
      <c r="AC27" s="277">
        <v>10</v>
      </c>
    </row>
    <row r="28" spans="1:29" ht="12.75" customHeight="1">
      <c r="A28" s="1047"/>
      <c r="B28" s="420">
        <v>1</v>
      </c>
      <c r="C28" s="421">
        <v>1</v>
      </c>
      <c r="D28" s="422">
        <v>1</v>
      </c>
      <c r="E28" s="181" t="s">
        <v>501</v>
      </c>
      <c r="F28" s="181" t="s">
        <v>501</v>
      </c>
      <c r="G28" s="239" t="s">
        <v>501</v>
      </c>
      <c r="H28" s="249" t="s">
        <v>501</v>
      </c>
      <c r="I28" s="181" t="s">
        <v>501</v>
      </c>
      <c r="J28" s="239" t="s">
        <v>501</v>
      </c>
      <c r="K28" s="249" t="s">
        <v>501</v>
      </c>
      <c r="L28" s="181" t="s">
        <v>501</v>
      </c>
      <c r="M28" s="239" t="s">
        <v>501</v>
      </c>
      <c r="N28" s="249" t="s">
        <v>501</v>
      </c>
      <c r="O28" s="181" t="s">
        <v>501</v>
      </c>
      <c r="P28" s="281" t="s">
        <v>501</v>
      </c>
      <c r="Q28" s="1047"/>
      <c r="R28" s="181">
        <v>0.9</v>
      </c>
      <c r="S28" s="181">
        <v>0.98658000000000001</v>
      </c>
      <c r="T28" s="239">
        <v>0.83050999999999997</v>
      </c>
      <c r="U28" s="249" t="s">
        <v>501</v>
      </c>
      <c r="V28" s="181" t="s">
        <v>501</v>
      </c>
      <c r="W28" s="239" t="s">
        <v>501</v>
      </c>
      <c r="X28" s="249" t="s">
        <v>501</v>
      </c>
      <c r="Y28" s="181" t="s">
        <v>501</v>
      </c>
      <c r="Z28" s="239" t="s">
        <v>501</v>
      </c>
      <c r="AA28" s="249">
        <v>0.1</v>
      </c>
      <c r="AB28" s="181">
        <v>1.342E-2</v>
      </c>
      <c r="AC28" s="281">
        <v>0.16949</v>
      </c>
    </row>
    <row r="29" spans="1:29" ht="12.75" customHeight="1">
      <c r="A29" s="1047" t="s">
        <v>91</v>
      </c>
      <c r="B29" s="240">
        <v>14</v>
      </c>
      <c r="C29" s="231">
        <v>48</v>
      </c>
      <c r="D29" s="241">
        <v>127</v>
      </c>
      <c r="E29" s="231">
        <v>7</v>
      </c>
      <c r="F29" s="231">
        <v>33</v>
      </c>
      <c r="G29" s="241">
        <v>62</v>
      </c>
      <c r="H29" s="240">
        <v>0</v>
      </c>
      <c r="I29" s="231">
        <v>0</v>
      </c>
      <c r="J29" s="241">
        <v>0</v>
      </c>
      <c r="K29" s="240">
        <v>0</v>
      </c>
      <c r="L29" s="231">
        <v>0</v>
      </c>
      <c r="M29" s="241">
        <v>0</v>
      </c>
      <c r="N29" s="240">
        <v>0</v>
      </c>
      <c r="O29" s="231">
        <v>0</v>
      </c>
      <c r="P29" s="277">
        <v>0</v>
      </c>
      <c r="Q29" s="1047" t="s">
        <v>91</v>
      </c>
      <c r="R29" s="231">
        <v>5</v>
      </c>
      <c r="S29" s="231">
        <v>5</v>
      </c>
      <c r="T29" s="241">
        <v>30</v>
      </c>
      <c r="U29" s="240">
        <v>0</v>
      </c>
      <c r="V29" s="231">
        <v>0</v>
      </c>
      <c r="W29" s="241">
        <v>0</v>
      </c>
      <c r="X29" s="240">
        <v>0</v>
      </c>
      <c r="Y29" s="231">
        <v>0</v>
      </c>
      <c r="Z29" s="241">
        <v>0</v>
      </c>
      <c r="AA29" s="240">
        <v>2</v>
      </c>
      <c r="AB29" s="231">
        <v>10</v>
      </c>
      <c r="AC29" s="277">
        <v>35</v>
      </c>
    </row>
    <row r="30" spans="1:29" ht="12.75" customHeight="1">
      <c r="A30" s="1047"/>
      <c r="B30" s="420">
        <v>1</v>
      </c>
      <c r="C30" s="421">
        <v>1</v>
      </c>
      <c r="D30" s="422">
        <v>1</v>
      </c>
      <c r="E30" s="181">
        <v>0.5</v>
      </c>
      <c r="F30" s="181">
        <v>0.6875</v>
      </c>
      <c r="G30" s="239">
        <v>0.48819000000000001</v>
      </c>
      <c r="H30" s="249" t="s">
        <v>501</v>
      </c>
      <c r="I30" s="181" t="s">
        <v>501</v>
      </c>
      <c r="J30" s="239" t="s">
        <v>501</v>
      </c>
      <c r="K30" s="249" t="s">
        <v>501</v>
      </c>
      <c r="L30" s="181" t="s">
        <v>501</v>
      </c>
      <c r="M30" s="239" t="s">
        <v>501</v>
      </c>
      <c r="N30" s="249" t="s">
        <v>501</v>
      </c>
      <c r="O30" s="181" t="s">
        <v>501</v>
      </c>
      <c r="P30" s="281" t="s">
        <v>501</v>
      </c>
      <c r="Q30" s="1047"/>
      <c r="R30" s="181">
        <v>0.35714000000000001</v>
      </c>
      <c r="S30" s="181">
        <v>0.10417</v>
      </c>
      <c r="T30" s="239">
        <v>0.23622000000000001</v>
      </c>
      <c r="U30" s="249" t="s">
        <v>501</v>
      </c>
      <c r="V30" s="181" t="s">
        <v>501</v>
      </c>
      <c r="W30" s="239" t="s">
        <v>501</v>
      </c>
      <c r="X30" s="249" t="s">
        <v>501</v>
      </c>
      <c r="Y30" s="181" t="s">
        <v>501</v>
      </c>
      <c r="Z30" s="239" t="s">
        <v>501</v>
      </c>
      <c r="AA30" s="249">
        <v>0.14285999999999999</v>
      </c>
      <c r="AB30" s="181">
        <v>0.20832999999999999</v>
      </c>
      <c r="AC30" s="281">
        <v>0.27559</v>
      </c>
    </row>
    <row r="31" spans="1:29" ht="12.75" customHeight="1">
      <c r="A31" s="1047" t="s">
        <v>92</v>
      </c>
      <c r="B31" s="240">
        <v>0</v>
      </c>
      <c r="C31" s="231">
        <v>0</v>
      </c>
      <c r="D31" s="241">
        <v>0</v>
      </c>
      <c r="E31" s="231">
        <v>0</v>
      </c>
      <c r="F31" s="231">
        <v>0</v>
      </c>
      <c r="G31" s="241">
        <v>0</v>
      </c>
      <c r="H31" s="240">
        <v>0</v>
      </c>
      <c r="I31" s="231">
        <v>0</v>
      </c>
      <c r="J31" s="241">
        <v>0</v>
      </c>
      <c r="K31" s="240">
        <v>0</v>
      </c>
      <c r="L31" s="231">
        <v>0</v>
      </c>
      <c r="M31" s="241">
        <v>0</v>
      </c>
      <c r="N31" s="240">
        <v>0</v>
      </c>
      <c r="O31" s="231">
        <v>0</v>
      </c>
      <c r="P31" s="277">
        <v>0</v>
      </c>
      <c r="Q31" s="1047" t="s">
        <v>92</v>
      </c>
      <c r="R31" s="231">
        <v>0</v>
      </c>
      <c r="S31" s="231">
        <v>0</v>
      </c>
      <c r="T31" s="241">
        <v>0</v>
      </c>
      <c r="U31" s="240">
        <v>0</v>
      </c>
      <c r="V31" s="231">
        <v>0</v>
      </c>
      <c r="W31" s="241">
        <v>0</v>
      </c>
      <c r="X31" s="240">
        <v>0</v>
      </c>
      <c r="Y31" s="231">
        <v>0</v>
      </c>
      <c r="Z31" s="241">
        <v>0</v>
      </c>
      <c r="AA31" s="240">
        <v>0</v>
      </c>
      <c r="AB31" s="231">
        <v>0</v>
      </c>
      <c r="AC31" s="277">
        <v>0</v>
      </c>
    </row>
    <row r="32" spans="1:29" ht="12.75" customHeight="1">
      <c r="A32" s="1047"/>
      <c r="B32" s="420" t="s">
        <v>501</v>
      </c>
      <c r="C32" s="421" t="s">
        <v>501</v>
      </c>
      <c r="D32" s="422" t="s">
        <v>501</v>
      </c>
      <c r="E32" s="181" t="s">
        <v>501</v>
      </c>
      <c r="F32" s="181" t="s">
        <v>501</v>
      </c>
      <c r="G32" s="239" t="s">
        <v>501</v>
      </c>
      <c r="H32" s="249" t="s">
        <v>501</v>
      </c>
      <c r="I32" s="181" t="s">
        <v>501</v>
      </c>
      <c r="J32" s="239" t="s">
        <v>501</v>
      </c>
      <c r="K32" s="249" t="s">
        <v>501</v>
      </c>
      <c r="L32" s="181" t="s">
        <v>501</v>
      </c>
      <c r="M32" s="239" t="s">
        <v>501</v>
      </c>
      <c r="N32" s="249" t="s">
        <v>501</v>
      </c>
      <c r="O32" s="181" t="s">
        <v>501</v>
      </c>
      <c r="P32" s="281" t="s">
        <v>501</v>
      </c>
      <c r="Q32" s="1047"/>
      <c r="R32" s="181" t="s">
        <v>501</v>
      </c>
      <c r="S32" s="181" t="s">
        <v>501</v>
      </c>
      <c r="T32" s="239" t="s">
        <v>501</v>
      </c>
      <c r="U32" s="249" t="s">
        <v>501</v>
      </c>
      <c r="V32" s="181" t="s">
        <v>501</v>
      </c>
      <c r="W32" s="239" t="s">
        <v>501</v>
      </c>
      <c r="X32" s="249" t="s">
        <v>501</v>
      </c>
      <c r="Y32" s="181" t="s">
        <v>501</v>
      </c>
      <c r="Z32" s="239" t="s">
        <v>501</v>
      </c>
      <c r="AA32" s="249" t="s">
        <v>501</v>
      </c>
      <c r="AB32" s="181" t="s">
        <v>501</v>
      </c>
      <c r="AC32" s="281" t="s">
        <v>501</v>
      </c>
    </row>
    <row r="33" spans="1:29" ht="12.75" customHeight="1">
      <c r="A33" s="1047" t="s">
        <v>93</v>
      </c>
      <c r="B33" s="240">
        <v>89</v>
      </c>
      <c r="C33" s="231">
        <v>407</v>
      </c>
      <c r="D33" s="241">
        <v>1189</v>
      </c>
      <c r="E33" s="231">
        <v>13</v>
      </c>
      <c r="F33" s="231">
        <v>36</v>
      </c>
      <c r="G33" s="241">
        <v>177</v>
      </c>
      <c r="H33" s="240">
        <v>0</v>
      </c>
      <c r="I33" s="231">
        <v>0</v>
      </c>
      <c r="J33" s="241">
        <v>0</v>
      </c>
      <c r="K33" s="240">
        <v>3</v>
      </c>
      <c r="L33" s="231">
        <v>16</v>
      </c>
      <c r="M33" s="241">
        <v>11</v>
      </c>
      <c r="N33" s="240">
        <v>21</v>
      </c>
      <c r="O33" s="231">
        <v>113</v>
      </c>
      <c r="P33" s="277">
        <v>170</v>
      </c>
      <c r="Q33" s="1047" t="s">
        <v>93</v>
      </c>
      <c r="R33" s="231">
        <v>33</v>
      </c>
      <c r="S33" s="231">
        <v>187</v>
      </c>
      <c r="T33" s="241">
        <v>463</v>
      </c>
      <c r="U33" s="240">
        <v>9</v>
      </c>
      <c r="V33" s="231">
        <v>15</v>
      </c>
      <c r="W33" s="241">
        <v>35</v>
      </c>
      <c r="X33" s="240">
        <v>1</v>
      </c>
      <c r="Y33" s="231">
        <v>2</v>
      </c>
      <c r="Z33" s="241">
        <v>5</v>
      </c>
      <c r="AA33" s="240">
        <v>9</v>
      </c>
      <c r="AB33" s="231">
        <v>38</v>
      </c>
      <c r="AC33" s="277">
        <v>328</v>
      </c>
    </row>
    <row r="34" spans="1:29" ht="12.75" customHeight="1">
      <c r="A34" s="1047"/>
      <c r="B34" s="420">
        <v>1</v>
      </c>
      <c r="C34" s="421">
        <v>1</v>
      </c>
      <c r="D34" s="422">
        <v>1</v>
      </c>
      <c r="E34" s="181">
        <v>0.14607000000000001</v>
      </c>
      <c r="F34" s="181">
        <v>8.8450000000000001E-2</v>
      </c>
      <c r="G34" s="239">
        <v>0.14885999999999999</v>
      </c>
      <c r="H34" s="249" t="s">
        <v>501</v>
      </c>
      <c r="I34" s="181" t="s">
        <v>501</v>
      </c>
      <c r="J34" s="239" t="s">
        <v>501</v>
      </c>
      <c r="K34" s="249">
        <v>3.3709999999999997E-2</v>
      </c>
      <c r="L34" s="181">
        <v>3.9309999999999998E-2</v>
      </c>
      <c r="M34" s="239">
        <v>9.2499999999999995E-3</v>
      </c>
      <c r="N34" s="249">
        <v>0.23596</v>
      </c>
      <c r="O34" s="181">
        <v>0.27764</v>
      </c>
      <c r="P34" s="281">
        <v>0.14298</v>
      </c>
      <c r="Q34" s="1047"/>
      <c r="R34" s="181">
        <v>0.37079000000000001</v>
      </c>
      <c r="S34" s="181">
        <v>0.45945999999999998</v>
      </c>
      <c r="T34" s="239">
        <v>0.38940000000000002</v>
      </c>
      <c r="U34" s="249">
        <v>0.10112</v>
      </c>
      <c r="V34" s="181">
        <v>3.6859999999999997E-2</v>
      </c>
      <c r="W34" s="239">
        <v>2.9440000000000001E-2</v>
      </c>
      <c r="X34" s="249">
        <v>1.124E-2</v>
      </c>
      <c r="Y34" s="181">
        <v>4.9100000000000003E-3</v>
      </c>
      <c r="Z34" s="239">
        <v>4.2100000000000002E-3</v>
      </c>
      <c r="AA34" s="249">
        <v>0.10112</v>
      </c>
      <c r="AB34" s="181">
        <v>9.3369999999999995E-2</v>
      </c>
      <c r="AC34" s="281">
        <v>0.27585999999999999</v>
      </c>
    </row>
    <row r="35" spans="1:29" ht="12.75" customHeight="1">
      <c r="A35" s="1051" t="s">
        <v>94</v>
      </c>
      <c r="B35" s="240">
        <v>22</v>
      </c>
      <c r="C35" s="231">
        <v>177</v>
      </c>
      <c r="D35" s="241">
        <v>187</v>
      </c>
      <c r="E35" s="231">
        <v>0</v>
      </c>
      <c r="F35" s="231">
        <v>0</v>
      </c>
      <c r="G35" s="241">
        <v>0</v>
      </c>
      <c r="H35" s="240">
        <v>0</v>
      </c>
      <c r="I35" s="231">
        <v>0</v>
      </c>
      <c r="J35" s="241">
        <v>0</v>
      </c>
      <c r="K35" s="240">
        <v>0</v>
      </c>
      <c r="L35" s="231">
        <v>0</v>
      </c>
      <c r="M35" s="241">
        <v>0</v>
      </c>
      <c r="N35" s="240">
        <v>5</v>
      </c>
      <c r="O35" s="231">
        <v>49</v>
      </c>
      <c r="P35" s="277">
        <v>39</v>
      </c>
      <c r="Q35" s="1051" t="s">
        <v>94</v>
      </c>
      <c r="R35" s="231">
        <v>10</v>
      </c>
      <c r="S35" s="231">
        <v>94</v>
      </c>
      <c r="T35" s="241">
        <v>96</v>
      </c>
      <c r="U35" s="240">
        <v>1</v>
      </c>
      <c r="V35" s="231">
        <v>2</v>
      </c>
      <c r="W35" s="241">
        <v>9</v>
      </c>
      <c r="X35" s="240">
        <v>1</v>
      </c>
      <c r="Y35" s="231">
        <v>16</v>
      </c>
      <c r="Z35" s="241">
        <v>9</v>
      </c>
      <c r="AA35" s="240">
        <v>5</v>
      </c>
      <c r="AB35" s="231">
        <v>16</v>
      </c>
      <c r="AC35" s="277">
        <v>34</v>
      </c>
    </row>
    <row r="36" spans="1:29" ht="12.75" customHeight="1">
      <c r="A36" s="1052"/>
      <c r="B36" s="423">
        <v>1</v>
      </c>
      <c r="C36" s="424">
        <v>1</v>
      </c>
      <c r="D36" s="425">
        <v>1</v>
      </c>
      <c r="E36" s="188" t="s">
        <v>501</v>
      </c>
      <c r="F36" s="188" t="s">
        <v>501</v>
      </c>
      <c r="G36" s="243" t="s">
        <v>501</v>
      </c>
      <c r="H36" s="187" t="s">
        <v>501</v>
      </c>
      <c r="I36" s="188" t="s">
        <v>501</v>
      </c>
      <c r="J36" s="243" t="s">
        <v>501</v>
      </c>
      <c r="K36" s="249" t="s">
        <v>501</v>
      </c>
      <c r="L36" s="181" t="s">
        <v>501</v>
      </c>
      <c r="M36" s="239" t="s">
        <v>501</v>
      </c>
      <c r="N36" s="187">
        <v>0.22727</v>
      </c>
      <c r="O36" s="188">
        <v>0.27683999999999997</v>
      </c>
      <c r="P36" s="198">
        <v>0.20856</v>
      </c>
      <c r="Q36" s="1052"/>
      <c r="R36" s="188">
        <v>0.45455000000000001</v>
      </c>
      <c r="S36" s="188">
        <v>0.53107000000000004</v>
      </c>
      <c r="T36" s="243">
        <v>0.51336999999999999</v>
      </c>
      <c r="U36" s="187">
        <v>4.5449999999999997E-2</v>
      </c>
      <c r="V36" s="188">
        <v>1.1299999999999999E-2</v>
      </c>
      <c r="W36" s="243">
        <v>4.8129999999999999E-2</v>
      </c>
      <c r="X36" s="249">
        <v>4.5449999999999997E-2</v>
      </c>
      <c r="Y36" s="181">
        <v>9.0399999999999994E-2</v>
      </c>
      <c r="Z36" s="239">
        <v>4.8129999999999999E-2</v>
      </c>
      <c r="AA36" s="187">
        <v>0.22727</v>
      </c>
      <c r="AB36" s="188">
        <v>9.0399999999999994E-2</v>
      </c>
      <c r="AC36" s="198">
        <v>0.18182000000000001</v>
      </c>
    </row>
    <row r="37" spans="1:29" ht="12.75" customHeight="1">
      <c r="A37" s="1049" t="s">
        <v>109</v>
      </c>
      <c r="B37" s="233">
        <v>4015</v>
      </c>
      <c r="C37" s="234">
        <v>39764</v>
      </c>
      <c r="D37" s="244">
        <v>39870</v>
      </c>
      <c r="E37" s="234">
        <v>450</v>
      </c>
      <c r="F37" s="234">
        <v>2604</v>
      </c>
      <c r="G37" s="244">
        <v>6674</v>
      </c>
      <c r="H37" s="234">
        <v>341</v>
      </c>
      <c r="I37" s="234">
        <v>3280</v>
      </c>
      <c r="J37" s="244">
        <v>3056</v>
      </c>
      <c r="K37" s="233">
        <v>909</v>
      </c>
      <c r="L37" s="234">
        <v>9425</v>
      </c>
      <c r="M37" s="244">
        <v>9749</v>
      </c>
      <c r="N37" s="234">
        <v>772</v>
      </c>
      <c r="O37" s="234">
        <v>8745</v>
      </c>
      <c r="P37" s="286">
        <v>6531</v>
      </c>
      <c r="Q37" s="1049" t="s">
        <v>109</v>
      </c>
      <c r="R37" s="234">
        <v>1165</v>
      </c>
      <c r="S37" s="234">
        <v>8022</v>
      </c>
      <c r="T37" s="244">
        <v>10303</v>
      </c>
      <c r="U37" s="234">
        <v>46</v>
      </c>
      <c r="V37" s="234">
        <v>5967</v>
      </c>
      <c r="W37" s="244">
        <v>317</v>
      </c>
      <c r="X37" s="233">
        <v>25</v>
      </c>
      <c r="Y37" s="234">
        <v>224</v>
      </c>
      <c r="Z37" s="244">
        <v>166</v>
      </c>
      <c r="AA37" s="234">
        <v>307</v>
      </c>
      <c r="AB37" s="234">
        <v>1497</v>
      </c>
      <c r="AC37" s="286">
        <v>3074</v>
      </c>
    </row>
    <row r="38" spans="1:29" ht="12.75" customHeight="1" thickBot="1">
      <c r="A38" s="1050"/>
      <c r="B38" s="427">
        <v>1</v>
      </c>
      <c r="C38" s="428">
        <v>1</v>
      </c>
      <c r="D38" s="429">
        <v>1</v>
      </c>
      <c r="E38" s="430">
        <v>0.11208</v>
      </c>
      <c r="F38" s="430">
        <v>6.5490000000000007E-2</v>
      </c>
      <c r="G38" s="431">
        <v>0.16739000000000001</v>
      </c>
      <c r="H38" s="432">
        <v>8.4930000000000005E-2</v>
      </c>
      <c r="I38" s="430">
        <v>8.2489999999999994E-2</v>
      </c>
      <c r="J38" s="431">
        <v>7.6649999999999996E-2</v>
      </c>
      <c r="K38" s="432">
        <v>0.22639999999999999</v>
      </c>
      <c r="L38" s="430">
        <v>0.23702000000000001</v>
      </c>
      <c r="M38" s="431">
        <v>0.24451999999999999</v>
      </c>
      <c r="N38" s="432">
        <v>0.19228000000000001</v>
      </c>
      <c r="O38" s="430">
        <v>0.21992</v>
      </c>
      <c r="P38" s="433">
        <v>0.16381000000000001</v>
      </c>
      <c r="Q38" s="1050"/>
      <c r="R38" s="430">
        <v>0.29015999999999997</v>
      </c>
      <c r="S38" s="430">
        <v>0.20174</v>
      </c>
      <c r="T38" s="431">
        <v>0.25840999999999997</v>
      </c>
      <c r="U38" s="432">
        <v>1.146E-2</v>
      </c>
      <c r="V38" s="430">
        <v>0.15006</v>
      </c>
      <c r="W38" s="431">
        <v>7.9500000000000005E-3</v>
      </c>
      <c r="X38" s="432">
        <v>6.2300000000000003E-3</v>
      </c>
      <c r="Y38" s="430">
        <v>5.6299999999999996E-3</v>
      </c>
      <c r="Z38" s="431">
        <v>4.1599999999999996E-3</v>
      </c>
      <c r="AA38" s="432">
        <v>7.646E-2</v>
      </c>
      <c r="AB38" s="430">
        <v>3.7650000000000003E-2</v>
      </c>
      <c r="AC38" s="433">
        <v>7.7100000000000002E-2</v>
      </c>
    </row>
    <row r="39" spans="1:29" s="500" customFormat="1"/>
    <row r="40" spans="1:29" s="500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D40" s="1165"/>
      <c r="E40" s="1166"/>
      <c r="Q40" s="1158" t="str">
        <f>"Anmerkungen. Datengrundlage: Volkshochschul-Statistik "&amp;Hilfswerte!$B$2&amp;"; Basis: "&amp;Tabelle1!$C$36&amp;" VHS."</f>
        <v>Anmerkungen. Datengrundlage: Volkshochschul-Statistik ; Basis: 852 VHS.</v>
      </c>
      <c r="T40" s="1165"/>
      <c r="U40" s="1166"/>
    </row>
    <row r="41" spans="1:29" s="500" customFormat="1"/>
    <row r="42" spans="1:29" s="500" customFormat="1">
      <c r="A42" s="1158" t="s">
        <v>518</v>
      </c>
      <c r="B42" s="1159"/>
      <c r="C42" s="1159"/>
      <c r="D42" s="1159"/>
      <c r="E42" s="1159"/>
      <c r="Q42" s="1158" t="s">
        <v>518</v>
      </c>
      <c r="R42" s="1159"/>
      <c r="S42" s="1159"/>
      <c r="T42" s="1159"/>
      <c r="U42" s="1159"/>
    </row>
    <row r="43" spans="1:29" s="500" customFormat="1">
      <c r="A43" s="1158" t="s">
        <v>519</v>
      </c>
      <c r="B43" s="1159"/>
      <c r="C43" s="1159"/>
      <c r="D43" s="1159"/>
      <c r="E43" s="1167" t="s">
        <v>506</v>
      </c>
      <c r="Q43" s="1158" t="s">
        <v>519</v>
      </c>
      <c r="R43" s="1159"/>
      <c r="S43" s="1159"/>
      <c r="T43" s="1159"/>
      <c r="U43" s="1167" t="s">
        <v>506</v>
      </c>
    </row>
    <row r="44" spans="1:29" s="500" customFormat="1">
      <c r="A44" s="1160"/>
      <c r="B44" s="1159"/>
      <c r="C44" s="1159"/>
      <c r="D44" s="1159"/>
      <c r="E44" s="1159"/>
      <c r="Q44" s="1160"/>
      <c r="R44" s="1159"/>
      <c r="S44" s="1159"/>
      <c r="T44" s="1159"/>
      <c r="U44" s="1159"/>
    </row>
    <row r="45" spans="1:29" s="500" customFormat="1">
      <c r="A45" s="1161" t="s">
        <v>520</v>
      </c>
      <c r="B45" s="1159"/>
      <c r="C45" s="1159"/>
      <c r="D45" s="1159"/>
      <c r="E45" s="1159"/>
      <c r="Q45" s="1161" t="s">
        <v>520</v>
      </c>
      <c r="R45" s="1159"/>
      <c r="S45" s="1159"/>
      <c r="T45" s="1159"/>
      <c r="U45" s="1159"/>
    </row>
  </sheetData>
  <mergeCells count="49">
    <mergeCell ref="A25:A26"/>
    <mergeCell ref="Q25:Q26"/>
    <mergeCell ref="A37:A38"/>
    <mergeCell ref="Q37:Q38"/>
    <mergeCell ref="A31:A32"/>
    <mergeCell ref="Q31:Q32"/>
    <mergeCell ref="A33:A34"/>
    <mergeCell ref="Q33:Q34"/>
    <mergeCell ref="A35:A36"/>
    <mergeCell ref="Q35:Q36"/>
    <mergeCell ref="A27:A28"/>
    <mergeCell ref="Q27:Q28"/>
    <mergeCell ref="A29:A30"/>
    <mergeCell ref="Q29:Q30"/>
    <mergeCell ref="A19:A20"/>
    <mergeCell ref="Q19:Q20"/>
    <mergeCell ref="A21:A22"/>
    <mergeCell ref="Q21:Q22"/>
    <mergeCell ref="A23:A24"/>
    <mergeCell ref="Q23:Q24"/>
    <mergeCell ref="A13:A14"/>
    <mergeCell ref="Q13:Q14"/>
    <mergeCell ref="A15:A16"/>
    <mergeCell ref="Q15:Q16"/>
    <mergeCell ref="A17:A18"/>
    <mergeCell ref="Q17:Q18"/>
    <mergeCell ref="A9:A10"/>
    <mergeCell ref="Q9:Q10"/>
    <mergeCell ref="A5:A6"/>
    <mergeCell ref="Q5:Q6"/>
    <mergeCell ref="A11:A12"/>
    <mergeCell ref="Q11:Q12"/>
    <mergeCell ref="A7:A8"/>
    <mergeCell ref="Q7:Q8"/>
    <mergeCell ref="A1:P1"/>
    <mergeCell ref="Q1:AC1"/>
    <mergeCell ref="A2:A4"/>
    <mergeCell ref="B2:D3"/>
    <mergeCell ref="E2:P2"/>
    <mergeCell ref="Q2:Q4"/>
    <mergeCell ref="R2:Z2"/>
    <mergeCell ref="AA2:AC3"/>
    <mergeCell ref="E3:G3"/>
    <mergeCell ref="H3:J3"/>
    <mergeCell ref="K3:M3"/>
    <mergeCell ref="N3:P3"/>
    <mergeCell ref="R3:T3"/>
    <mergeCell ref="U3:W3"/>
    <mergeCell ref="X3:Z3"/>
  </mergeCells>
  <conditionalFormatting sqref="A6 A8 A10 A12 A14 A16 A18 A20 A22 A24 A26 A28 A30 A32 A34 A36">
    <cfRule type="cellIs" dxfId="434" priority="6" stopIfTrue="1" operator="equal">
      <formula>1</formula>
    </cfRule>
  </conditionalFormatting>
  <conditionalFormatting sqref="A6:P6 A8:P8 A10:P10 A12:P12 A14:P14 A16:P16 A18:P18 A20:P20 A22:P22 A24:P24 A26:P26 A28:P28 A30:P30 A32:P32 A34:P34 A36:P36">
    <cfRule type="cellIs" dxfId="433" priority="7" stopIfTrue="1" operator="lessThan">
      <formula>0.0005</formula>
    </cfRule>
  </conditionalFormatting>
  <conditionalFormatting sqref="A5:AC5 R7:AC7 A9:AC9 A11:AC11 A13:AC13 A15:AC15 A17:AC17 A19:AC19 A21:AC21 A23:AC23 A25:AC25 A27:AC27 A29:AC29 A31:AC31 A33:AC33 A35:AC35 A37:AC37">
    <cfRule type="cellIs" dxfId="432" priority="2" stopIfTrue="1" operator="equal">
      <formula>0</formula>
    </cfRule>
  </conditionalFormatting>
  <conditionalFormatting sqref="B7:P7">
    <cfRule type="cellIs" dxfId="431" priority="11" stopIfTrue="1" operator="equal">
      <formula>0</formula>
    </cfRule>
  </conditionalFormatting>
  <conditionalFormatting sqref="Q6 Q8 Q10 Q12 Q14 Q16 Q18 Q20 Q22 Q24 Q26 Q28 Q30 Q32 Q34 Q36">
    <cfRule type="cellIs" dxfId="430" priority="3" stopIfTrue="1" operator="equal">
      <formula>1</formula>
    </cfRule>
    <cfRule type="cellIs" dxfId="429" priority="4" stopIfTrue="1" operator="lessThan">
      <formula>0.0005</formula>
    </cfRule>
  </conditionalFormatting>
  <conditionalFormatting sqref="R6:AC6 R8:AC8 R10:AC10 R12:AC12 R14:AC14 R16:AC16 R18:AC18 R20:AC20 R22:AC22 R24:AC24 R26:AC26 R28:AC28 R30:AC30 R32:AC32 R34:AC34 R36:AC36 A38:AC38">
    <cfRule type="cellIs" dxfId="428" priority="1" stopIfTrue="1" operator="lessThan">
      <formula>0.0005</formula>
    </cfRule>
  </conditionalFormatting>
  <hyperlinks>
    <hyperlink ref="E43" r:id="rId1" xr:uid="{F3176390-2389-4D06-84F0-9F1133F03DD6}"/>
    <hyperlink ref="A45" r:id="rId2" display="Publikation und Tabellen stehen unter der Lizenz CC BY-SA DEED 4.0." xr:uid="{153EE042-5D5F-4A10-B42A-8D3CD5D226C0}"/>
    <hyperlink ref="U43" r:id="rId3" xr:uid="{3B35F9B6-6DA3-41D8-98BB-AD32BA4337F3}"/>
    <hyperlink ref="Q45" r:id="rId4" display="Publikation und Tabellen stehen unter der Lizenz CC BY-SA DEED 4.0." xr:uid="{E16F4AE6-7BCF-4B56-981A-1BC29154A334}"/>
  </hyperlinks>
  <pageMargins left="0.7" right="0.7" top="0.78740157499999996" bottom="0.78740157499999996" header="0.3" footer="0.3"/>
  <pageSetup paperSize="9" scale="65" orientation="portrait" r:id="rId5"/>
  <colBreaks count="1" manualBreakCount="1">
    <brk id="16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2CBD-F056-40BF-BE46-88E8D7BEDF28}">
  <dimension ref="A1:M46"/>
  <sheetViews>
    <sheetView view="pageBreakPreview" topLeftCell="A18" zoomScaleNormal="100" zoomScaleSheetLayoutView="100" workbookViewId="0">
      <selection activeCell="A41" sqref="A41:F46"/>
    </sheetView>
  </sheetViews>
  <sheetFormatPr baseColWidth="10" defaultRowHeight="12.75"/>
  <cols>
    <col min="1" max="1" width="15" style="24" customWidth="1"/>
    <col min="2" max="12" width="8.42578125" style="24" customWidth="1"/>
    <col min="13" max="13" width="8.85546875" style="24" customWidth="1"/>
    <col min="14" max="16384" width="11.42578125" style="24"/>
  </cols>
  <sheetData>
    <row r="1" spans="1:13" ht="27" customHeight="1" thickBot="1">
      <c r="A1" s="793" t="str">
        <f>"Tabelle 22: Beratungsleistungen " &amp;Hilfswerte!B1</f>
        <v>Tabelle 22: Beratungsleistungen 2020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</row>
    <row r="2" spans="1:13" ht="25.5" customHeight="1">
      <c r="A2" s="749" t="s">
        <v>14</v>
      </c>
      <c r="B2" s="1032" t="s">
        <v>28</v>
      </c>
      <c r="C2" s="1033"/>
      <c r="D2" s="1033" t="s">
        <v>15</v>
      </c>
      <c r="E2" s="1033"/>
      <c r="F2" s="1033"/>
      <c r="G2" s="1033"/>
      <c r="H2" s="1033"/>
      <c r="I2" s="1033"/>
      <c r="J2" s="1033"/>
      <c r="K2" s="1033"/>
      <c r="L2" s="1033"/>
      <c r="M2" s="1044"/>
    </row>
    <row r="3" spans="1:13" ht="18" customHeight="1">
      <c r="A3" s="750"/>
      <c r="B3" s="1053"/>
      <c r="C3" s="1054"/>
      <c r="D3" s="1055" t="s">
        <v>335</v>
      </c>
      <c r="E3" s="1056"/>
      <c r="F3" s="1055" t="s">
        <v>336</v>
      </c>
      <c r="G3" s="1057"/>
      <c r="H3" s="1055" t="s">
        <v>337</v>
      </c>
      <c r="I3" s="1057"/>
      <c r="J3" s="1018"/>
      <c r="K3" s="1015"/>
      <c r="L3" s="1057" t="s">
        <v>476</v>
      </c>
      <c r="M3" s="1058"/>
    </row>
    <row r="4" spans="1:13" ht="39.75" customHeight="1">
      <c r="A4" s="750"/>
      <c r="B4" s="1035"/>
      <c r="C4" s="1043"/>
      <c r="D4" s="1035"/>
      <c r="E4" s="1043"/>
      <c r="F4" s="1035"/>
      <c r="G4" s="1036"/>
      <c r="H4" s="1035"/>
      <c r="I4" s="1036"/>
      <c r="J4" s="1017" t="s">
        <v>493</v>
      </c>
      <c r="K4" s="1015"/>
      <c r="L4" s="1036"/>
      <c r="M4" s="1045"/>
    </row>
    <row r="5" spans="1:13" ht="39" customHeight="1">
      <c r="A5" s="751"/>
      <c r="B5" s="26" t="s">
        <v>338</v>
      </c>
      <c r="C5" s="26" t="s">
        <v>339</v>
      </c>
      <c r="D5" s="114" t="s">
        <v>338</v>
      </c>
      <c r="E5" s="26" t="s">
        <v>339</v>
      </c>
      <c r="F5" s="26" t="s">
        <v>338</v>
      </c>
      <c r="G5" s="26" t="s">
        <v>339</v>
      </c>
      <c r="H5" s="26" t="s">
        <v>338</v>
      </c>
      <c r="I5" s="26" t="s">
        <v>339</v>
      </c>
      <c r="J5" s="26" t="s">
        <v>338</v>
      </c>
      <c r="K5" s="26" t="s">
        <v>339</v>
      </c>
      <c r="L5" s="26" t="s">
        <v>338</v>
      </c>
      <c r="M5" s="29" t="s">
        <v>339</v>
      </c>
    </row>
    <row r="6" spans="1:13" ht="12.75" customHeight="1">
      <c r="A6" s="747" t="s">
        <v>79</v>
      </c>
      <c r="B6" s="240">
        <v>31097</v>
      </c>
      <c r="C6" s="241">
        <v>64401</v>
      </c>
      <c r="D6" s="231" t="s">
        <v>419</v>
      </c>
      <c r="E6" s="231">
        <v>18800</v>
      </c>
      <c r="F6" s="240">
        <v>24518</v>
      </c>
      <c r="G6" s="231">
        <v>58499</v>
      </c>
      <c r="H6" s="240">
        <v>4626</v>
      </c>
      <c r="I6" s="231">
        <v>4932</v>
      </c>
      <c r="J6" s="231">
        <v>1034</v>
      </c>
      <c r="K6" s="241">
        <v>1198</v>
      </c>
      <c r="L6" s="231">
        <v>1953</v>
      </c>
      <c r="M6" s="277">
        <v>970</v>
      </c>
    </row>
    <row r="7" spans="1:13" ht="12.75" customHeight="1">
      <c r="A7" s="731"/>
      <c r="B7" s="420">
        <v>1</v>
      </c>
      <c r="C7" s="422">
        <v>1</v>
      </c>
      <c r="D7" s="181" t="s">
        <v>419</v>
      </c>
      <c r="E7" s="181">
        <v>0.29192000000000001</v>
      </c>
      <c r="F7" s="249">
        <v>0.78844000000000003</v>
      </c>
      <c r="G7" s="181">
        <v>0.90835999999999995</v>
      </c>
      <c r="H7" s="249">
        <v>0.14876</v>
      </c>
      <c r="I7" s="181">
        <v>7.6579999999999995E-2</v>
      </c>
      <c r="J7" s="181">
        <v>0.22352</v>
      </c>
      <c r="K7" s="239">
        <v>0.2429</v>
      </c>
      <c r="L7" s="181">
        <v>6.2799999999999995E-2</v>
      </c>
      <c r="M7" s="281">
        <v>1.506E-2</v>
      </c>
    </row>
    <row r="8" spans="1:13" ht="12.75" customHeight="1">
      <c r="A8" s="731" t="s">
        <v>80</v>
      </c>
      <c r="B8" s="240">
        <v>12588</v>
      </c>
      <c r="C8" s="241">
        <v>16203</v>
      </c>
      <c r="D8" s="231" t="s">
        <v>419</v>
      </c>
      <c r="E8" s="231">
        <v>5133</v>
      </c>
      <c r="F8" s="240">
        <v>8464</v>
      </c>
      <c r="G8" s="231">
        <v>11707</v>
      </c>
      <c r="H8" s="240">
        <v>2948</v>
      </c>
      <c r="I8" s="231">
        <v>2597</v>
      </c>
      <c r="J8" s="231">
        <v>730</v>
      </c>
      <c r="K8" s="241">
        <v>705</v>
      </c>
      <c r="L8" s="231">
        <v>1176</v>
      </c>
      <c r="M8" s="277">
        <v>1899</v>
      </c>
    </row>
    <row r="9" spans="1:13" ht="12.75" customHeight="1">
      <c r="A9" s="731"/>
      <c r="B9" s="420">
        <v>1</v>
      </c>
      <c r="C9" s="422">
        <v>1</v>
      </c>
      <c r="D9" s="181" t="s">
        <v>419</v>
      </c>
      <c r="E9" s="181">
        <v>0.31679000000000002</v>
      </c>
      <c r="F9" s="249">
        <v>0.67239000000000004</v>
      </c>
      <c r="G9" s="181">
        <v>0.72252000000000005</v>
      </c>
      <c r="H9" s="249">
        <v>0.23419000000000001</v>
      </c>
      <c r="I9" s="181">
        <v>0.16028000000000001</v>
      </c>
      <c r="J9" s="181">
        <v>0.24762999999999999</v>
      </c>
      <c r="K9" s="239">
        <v>0.27146999999999999</v>
      </c>
      <c r="L9" s="181">
        <v>9.3420000000000003E-2</v>
      </c>
      <c r="M9" s="281">
        <v>0.1172</v>
      </c>
    </row>
    <row r="10" spans="1:13" ht="12.75" customHeight="1">
      <c r="A10" s="731" t="s">
        <v>81</v>
      </c>
      <c r="B10" s="240">
        <v>4027</v>
      </c>
      <c r="C10" s="241">
        <v>16535</v>
      </c>
      <c r="D10" s="231" t="s">
        <v>419</v>
      </c>
      <c r="E10" s="231">
        <v>6124</v>
      </c>
      <c r="F10" s="240">
        <v>3173</v>
      </c>
      <c r="G10" s="231">
        <v>15376</v>
      </c>
      <c r="H10" s="240">
        <v>282</v>
      </c>
      <c r="I10" s="231">
        <v>1121</v>
      </c>
      <c r="J10" s="231">
        <v>0</v>
      </c>
      <c r="K10" s="241">
        <v>0</v>
      </c>
      <c r="L10" s="231">
        <v>572</v>
      </c>
      <c r="M10" s="277">
        <v>38</v>
      </c>
    </row>
    <row r="11" spans="1:13" ht="12.75" customHeight="1">
      <c r="A11" s="731"/>
      <c r="B11" s="420">
        <v>1</v>
      </c>
      <c r="C11" s="422">
        <v>1</v>
      </c>
      <c r="D11" s="181" t="s">
        <v>419</v>
      </c>
      <c r="E11" s="181">
        <v>0.37036999999999998</v>
      </c>
      <c r="F11" s="249">
        <v>0.78793000000000002</v>
      </c>
      <c r="G11" s="181">
        <v>0.92991000000000001</v>
      </c>
      <c r="H11" s="249">
        <v>7.0029999999999995E-2</v>
      </c>
      <c r="I11" s="181">
        <v>6.7799999999999999E-2</v>
      </c>
      <c r="J11" s="181" t="s">
        <v>501</v>
      </c>
      <c r="K11" s="239" t="s">
        <v>501</v>
      </c>
      <c r="L11" s="181">
        <v>0.14204</v>
      </c>
      <c r="M11" s="281">
        <v>2.3E-3</v>
      </c>
    </row>
    <row r="12" spans="1:13" ht="12.75" customHeight="1">
      <c r="A12" s="731" t="s">
        <v>82</v>
      </c>
      <c r="B12" s="240">
        <v>2220</v>
      </c>
      <c r="C12" s="241">
        <v>2580</v>
      </c>
      <c r="D12" s="231" t="s">
        <v>419</v>
      </c>
      <c r="E12" s="231">
        <v>10840</v>
      </c>
      <c r="F12" s="240">
        <v>912</v>
      </c>
      <c r="G12" s="231">
        <v>1486</v>
      </c>
      <c r="H12" s="240">
        <v>1204</v>
      </c>
      <c r="I12" s="231">
        <v>1052</v>
      </c>
      <c r="J12" s="231">
        <v>145</v>
      </c>
      <c r="K12" s="241">
        <v>191</v>
      </c>
      <c r="L12" s="231">
        <v>104</v>
      </c>
      <c r="M12" s="277">
        <v>42</v>
      </c>
    </row>
    <row r="13" spans="1:13" ht="12.75" customHeight="1">
      <c r="A13" s="731"/>
      <c r="B13" s="420">
        <v>1</v>
      </c>
      <c r="C13" s="422">
        <v>1</v>
      </c>
      <c r="D13" s="181" t="s">
        <v>419</v>
      </c>
      <c r="E13" s="181">
        <v>4.2015500000000001</v>
      </c>
      <c r="F13" s="249">
        <v>0.41081000000000001</v>
      </c>
      <c r="G13" s="181">
        <v>0.57596999999999998</v>
      </c>
      <c r="H13" s="249">
        <v>0.54234000000000004</v>
      </c>
      <c r="I13" s="181">
        <v>0.40775</v>
      </c>
      <c r="J13" s="181">
        <v>0.12043</v>
      </c>
      <c r="K13" s="239">
        <v>0.18156</v>
      </c>
      <c r="L13" s="181">
        <v>4.6850000000000003E-2</v>
      </c>
      <c r="M13" s="281">
        <v>1.6279999999999999E-2</v>
      </c>
    </row>
    <row r="14" spans="1:13" ht="12.75" customHeight="1">
      <c r="A14" s="731" t="s">
        <v>83</v>
      </c>
      <c r="B14" s="240">
        <v>1820</v>
      </c>
      <c r="C14" s="241">
        <v>2722</v>
      </c>
      <c r="D14" s="231" t="s">
        <v>419</v>
      </c>
      <c r="E14" s="231">
        <v>3711</v>
      </c>
      <c r="F14" s="240">
        <v>1751</v>
      </c>
      <c r="G14" s="231">
        <v>2163</v>
      </c>
      <c r="H14" s="240">
        <v>69</v>
      </c>
      <c r="I14" s="231">
        <v>559</v>
      </c>
      <c r="J14" s="231">
        <v>0</v>
      </c>
      <c r="K14" s="241">
        <v>0</v>
      </c>
      <c r="L14" s="231">
        <v>0</v>
      </c>
      <c r="M14" s="277">
        <v>0</v>
      </c>
    </row>
    <row r="15" spans="1:13" ht="12.75" customHeight="1">
      <c r="A15" s="731"/>
      <c r="B15" s="420">
        <v>1</v>
      </c>
      <c r="C15" s="422">
        <v>1</v>
      </c>
      <c r="D15" s="181" t="s">
        <v>419</v>
      </c>
      <c r="E15" s="181">
        <v>1.36334</v>
      </c>
      <c r="F15" s="249">
        <v>0.96209</v>
      </c>
      <c r="G15" s="181">
        <v>0.79464000000000001</v>
      </c>
      <c r="H15" s="249">
        <v>3.7909999999999999E-2</v>
      </c>
      <c r="I15" s="181">
        <v>0.20535999999999999</v>
      </c>
      <c r="J15" s="181" t="s">
        <v>501</v>
      </c>
      <c r="K15" s="239" t="s">
        <v>501</v>
      </c>
      <c r="L15" s="181" t="s">
        <v>501</v>
      </c>
      <c r="M15" s="281" t="s">
        <v>501</v>
      </c>
    </row>
    <row r="16" spans="1:13" ht="12.75" customHeight="1">
      <c r="A16" s="731" t="s">
        <v>84</v>
      </c>
      <c r="B16" s="240">
        <v>5716</v>
      </c>
      <c r="C16" s="241">
        <v>9645</v>
      </c>
      <c r="D16" s="231" t="s">
        <v>419</v>
      </c>
      <c r="E16" s="231">
        <v>18059</v>
      </c>
      <c r="F16" s="240">
        <v>5132</v>
      </c>
      <c r="G16" s="231">
        <v>9402</v>
      </c>
      <c r="H16" s="240">
        <v>0</v>
      </c>
      <c r="I16" s="231">
        <v>0</v>
      </c>
      <c r="J16" s="231">
        <v>0</v>
      </c>
      <c r="K16" s="241">
        <v>0</v>
      </c>
      <c r="L16" s="231">
        <v>584</v>
      </c>
      <c r="M16" s="277">
        <v>243</v>
      </c>
    </row>
    <row r="17" spans="1:13" ht="12.75" customHeight="1">
      <c r="A17" s="731"/>
      <c r="B17" s="420">
        <v>1</v>
      </c>
      <c r="C17" s="422">
        <v>1</v>
      </c>
      <c r="D17" s="181" t="s">
        <v>419</v>
      </c>
      <c r="E17" s="181">
        <v>1.8723700000000001</v>
      </c>
      <c r="F17" s="249">
        <v>0.89783000000000002</v>
      </c>
      <c r="G17" s="181">
        <v>0.97480999999999995</v>
      </c>
      <c r="H17" s="249" t="s">
        <v>501</v>
      </c>
      <c r="I17" s="181" t="s">
        <v>501</v>
      </c>
      <c r="J17" s="181" t="s">
        <v>501</v>
      </c>
      <c r="K17" s="239" t="s">
        <v>501</v>
      </c>
      <c r="L17" s="181">
        <v>0.10217</v>
      </c>
      <c r="M17" s="281">
        <v>2.5190000000000001E-2</v>
      </c>
    </row>
    <row r="18" spans="1:13" ht="12.75" customHeight="1">
      <c r="A18" s="731" t="s">
        <v>85</v>
      </c>
      <c r="B18" s="240">
        <v>32138</v>
      </c>
      <c r="C18" s="241">
        <v>26965</v>
      </c>
      <c r="D18" s="231" t="s">
        <v>419</v>
      </c>
      <c r="E18" s="231">
        <v>31328</v>
      </c>
      <c r="F18" s="240">
        <v>13599</v>
      </c>
      <c r="G18" s="231">
        <v>19681</v>
      </c>
      <c r="H18" s="240">
        <v>4243</v>
      </c>
      <c r="I18" s="231">
        <v>4017</v>
      </c>
      <c r="J18" s="231">
        <v>994</v>
      </c>
      <c r="K18" s="241">
        <v>722</v>
      </c>
      <c r="L18" s="231">
        <v>14296</v>
      </c>
      <c r="M18" s="277">
        <v>3267</v>
      </c>
    </row>
    <row r="19" spans="1:13" ht="12.75" customHeight="1">
      <c r="A19" s="731"/>
      <c r="B19" s="420">
        <v>1</v>
      </c>
      <c r="C19" s="422">
        <v>1</v>
      </c>
      <c r="D19" s="181" t="s">
        <v>419</v>
      </c>
      <c r="E19" s="181">
        <v>1.1617999999999999</v>
      </c>
      <c r="F19" s="249">
        <v>0.42314000000000002</v>
      </c>
      <c r="G19" s="181">
        <v>0.72987000000000002</v>
      </c>
      <c r="H19" s="249">
        <v>0.13202</v>
      </c>
      <c r="I19" s="181">
        <v>0.14896999999999999</v>
      </c>
      <c r="J19" s="181">
        <v>0.23427000000000001</v>
      </c>
      <c r="K19" s="239">
        <v>0.17974000000000001</v>
      </c>
      <c r="L19" s="181">
        <v>0.44483</v>
      </c>
      <c r="M19" s="281">
        <v>0.12116</v>
      </c>
    </row>
    <row r="20" spans="1:13" ht="12.75" customHeight="1">
      <c r="A20" s="731" t="s">
        <v>86</v>
      </c>
      <c r="B20" s="240">
        <v>3603</v>
      </c>
      <c r="C20" s="241">
        <v>2529</v>
      </c>
      <c r="D20" s="231" t="s">
        <v>419</v>
      </c>
      <c r="E20" s="231">
        <v>1487</v>
      </c>
      <c r="F20" s="240">
        <v>1509</v>
      </c>
      <c r="G20" s="231">
        <v>1248</v>
      </c>
      <c r="H20" s="240">
        <v>1817</v>
      </c>
      <c r="I20" s="231">
        <v>1244</v>
      </c>
      <c r="J20" s="231">
        <v>108</v>
      </c>
      <c r="K20" s="241">
        <v>66</v>
      </c>
      <c r="L20" s="231">
        <v>277</v>
      </c>
      <c r="M20" s="277">
        <v>37</v>
      </c>
    </row>
    <row r="21" spans="1:13" ht="12.75" customHeight="1">
      <c r="A21" s="731"/>
      <c r="B21" s="420">
        <v>1</v>
      </c>
      <c r="C21" s="422">
        <v>1</v>
      </c>
      <c r="D21" s="181" t="s">
        <v>419</v>
      </c>
      <c r="E21" s="181">
        <v>0.58797999999999995</v>
      </c>
      <c r="F21" s="249">
        <v>0.41882000000000003</v>
      </c>
      <c r="G21" s="181">
        <v>0.49347999999999997</v>
      </c>
      <c r="H21" s="249">
        <v>0.50429999999999997</v>
      </c>
      <c r="I21" s="181">
        <v>0.49188999999999999</v>
      </c>
      <c r="J21" s="181">
        <v>5.944E-2</v>
      </c>
      <c r="K21" s="239">
        <v>5.305E-2</v>
      </c>
      <c r="L21" s="181">
        <v>7.6880000000000004E-2</v>
      </c>
      <c r="M21" s="281">
        <v>1.4630000000000001E-2</v>
      </c>
    </row>
    <row r="22" spans="1:13" ht="12.75" customHeight="1">
      <c r="A22" s="731" t="s">
        <v>87</v>
      </c>
      <c r="B22" s="240">
        <v>88571</v>
      </c>
      <c r="C22" s="241">
        <v>38130</v>
      </c>
      <c r="D22" s="231" t="s">
        <v>419</v>
      </c>
      <c r="E22" s="231">
        <v>17242</v>
      </c>
      <c r="F22" s="240">
        <v>11410</v>
      </c>
      <c r="G22" s="231">
        <v>19167</v>
      </c>
      <c r="H22" s="240">
        <v>30923</v>
      </c>
      <c r="I22" s="231">
        <v>12290</v>
      </c>
      <c r="J22" s="231">
        <v>2098</v>
      </c>
      <c r="K22" s="241">
        <v>996</v>
      </c>
      <c r="L22" s="231">
        <v>46238</v>
      </c>
      <c r="M22" s="277">
        <v>6673</v>
      </c>
    </row>
    <row r="23" spans="1:13" ht="12.75" customHeight="1">
      <c r="A23" s="731"/>
      <c r="B23" s="420">
        <v>1</v>
      </c>
      <c r="C23" s="422">
        <v>1</v>
      </c>
      <c r="D23" s="181" t="s">
        <v>419</v>
      </c>
      <c r="E23" s="181">
        <v>0.45218999999999998</v>
      </c>
      <c r="F23" s="249">
        <v>0.12881999999999999</v>
      </c>
      <c r="G23" s="181">
        <v>0.50268000000000002</v>
      </c>
      <c r="H23" s="249">
        <v>0.34913</v>
      </c>
      <c r="I23" s="181">
        <v>0.32232</v>
      </c>
      <c r="J23" s="181">
        <v>6.7849999999999994E-2</v>
      </c>
      <c r="K23" s="239">
        <v>8.1040000000000001E-2</v>
      </c>
      <c r="L23" s="181">
        <v>0.52203999999999995</v>
      </c>
      <c r="M23" s="281">
        <v>0.17501</v>
      </c>
    </row>
    <row r="24" spans="1:13" ht="12.75" customHeight="1">
      <c r="A24" s="731" t="s">
        <v>88</v>
      </c>
      <c r="B24" s="240">
        <v>89544</v>
      </c>
      <c r="C24" s="241">
        <v>62770</v>
      </c>
      <c r="D24" s="231" t="s">
        <v>419</v>
      </c>
      <c r="E24" s="231">
        <v>32860</v>
      </c>
      <c r="F24" s="240">
        <v>33944</v>
      </c>
      <c r="G24" s="231">
        <v>38739</v>
      </c>
      <c r="H24" s="240">
        <v>17854</v>
      </c>
      <c r="I24" s="231">
        <v>17278</v>
      </c>
      <c r="J24" s="231">
        <v>10515</v>
      </c>
      <c r="K24" s="241">
        <v>7777</v>
      </c>
      <c r="L24" s="231">
        <v>37746</v>
      </c>
      <c r="M24" s="277">
        <v>6753</v>
      </c>
    </row>
    <row r="25" spans="1:13" ht="12.75" customHeight="1">
      <c r="A25" s="731"/>
      <c r="B25" s="420">
        <v>1</v>
      </c>
      <c r="C25" s="422">
        <v>1</v>
      </c>
      <c r="D25" s="181" t="s">
        <v>419</v>
      </c>
      <c r="E25" s="181">
        <v>0.52349999999999997</v>
      </c>
      <c r="F25" s="249">
        <v>0.37907999999999997</v>
      </c>
      <c r="G25" s="181">
        <v>0.61716000000000004</v>
      </c>
      <c r="H25" s="249">
        <v>0.19939000000000001</v>
      </c>
      <c r="I25" s="181">
        <v>0.27526</v>
      </c>
      <c r="J25" s="181">
        <v>0.58894000000000002</v>
      </c>
      <c r="K25" s="239">
        <v>0.45011000000000001</v>
      </c>
      <c r="L25" s="181">
        <v>0.42154000000000003</v>
      </c>
      <c r="M25" s="281">
        <v>0.10758</v>
      </c>
    </row>
    <row r="26" spans="1:13" ht="12.75" customHeight="1">
      <c r="A26" s="731" t="s">
        <v>89</v>
      </c>
      <c r="B26" s="240">
        <v>8127</v>
      </c>
      <c r="C26" s="241">
        <v>7319</v>
      </c>
      <c r="D26" s="231" t="s">
        <v>419</v>
      </c>
      <c r="E26" s="231">
        <v>7429</v>
      </c>
      <c r="F26" s="240">
        <v>3468</v>
      </c>
      <c r="G26" s="231">
        <v>4283</v>
      </c>
      <c r="H26" s="240">
        <v>3625</v>
      </c>
      <c r="I26" s="231">
        <v>1295</v>
      </c>
      <c r="J26" s="231">
        <v>514</v>
      </c>
      <c r="K26" s="241">
        <v>426</v>
      </c>
      <c r="L26" s="231">
        <v>1034</v>
      </c>
      <c r="M26" s="277">
        <v>1741</v>
      </c>
    </row>
    <row r="27" spans="1:13" ht="12.75" customHeight="1">
      <c r="A27" s="731"/>
      <c r="B27" s="420">
        <v>1</v>
      </c>
      <c r="C27" s="422">
        <v>1</v>
      </c>
      <c r="D27" s="181" t="s">
        <v>419</v>
      </c>
      <c r="E27" s="181">
        <v>1.0150300000000001</v>
      </c>
      <c r="F27" s="249">
        <v>0.42673</v>
      </c>
      <c r="G27" s="181">
        <v>0.58518999999999999</v>
      </c>
      <c r="H27" s="249">
        <v>0.44603999999999999</v>
      </c>
      <c r="I27" s="181">
        <v>0.17693999999999999</v>
      </c>
      <c r="J27" s="181">
        <v>0.14179</v>
      </c>
      <c r="K27" s="239">
        <v>0.32895999999999997</v>
      </c>
      <c r="L27" s="181">
        <v>0.12723000000000001</v>
      </c>
      <c r="M27" s="281">
        <v>0.23787</v>
      </c>
    </row>
    <row r="28" spans="1:13" ht="12.75" customHeight="1">
      <c r="A28" s="731" t="s">
        <v>90</v>
      </c>
      <c r="B28" s="240">
        <v>8147</v>
      </c>
      <c r="C28" s="241">
        <v>6336</v>
      </c>
      <c r="D28" s="231" t="s">
        <v>419</v>
      </c>
      <c r="E28" s="231">
        <v>3918</v>
      </c>
      <c r="F28" s="240">
        <v>7304</v>
      </c>
      <c r="G28" s="231">
        <v>4886</v>
      </c>
      <c r="H28" s="240">
        <v>779</v>
      </c>
      <c r="I28" s="231">
        <v>1317</v>
      </c>
      <c r="J28" s="231">
        <v>508</v>
      </c>
      <c r="K28" s="241">
        <v>61</v>
      </c>
      <c r="L28" s="231">
        <v>64</v>
      </c>
      <c r="M28" s="277">
        <v>133</v>
      </c>
    </row>
    <row r="29" spans="1:13" ht="12.75" customHeight="1">
      <c r="A29" s="731"/>
      <c r="B29" s="420">
        <v>1</v>
      </c>
      <c r="C29" s="422">
        <v>1</v>
      </c>
      <c r="D29" s="181" t="s">
        <v>419</v>
      </c>
      <c r="E29" s="181">
        <v>0.61836999999999998</v>
      </c>
      <c r="F29" s="249">
        <v>0.89653000000000005</v>
      </c>
      <c r="G29" s="181">
        <v>0.77115</v>
      </c>
      <c r="H29" s="249">
        <v>9.5619999999999997E-2</v>
      </c>
      <c r="I29" s="181">
        <v>0.20785999999999999</v>
      </c>
      <c r="J29" s="181">
        <v>0.65212000000000003</v>
      </c>
      <c r="K29" s="239">
        <v>4.632E-2</v>
      </c>
      <c r="L29" s="181">
        <v>7.8600000000000007E-3</v>
      </c>
      <c r="M29" s="281">
        <v>2.0990000000000002E-2</v>
      </c>
    </row>
    <row r="30" spans="1:13" ht="12.75" customHeight="1">
      <c r="A30" s="731" t="s">
        <v>91</v>
      </c>
      <c r="B30" s="240">
        <v>3265</v>
      </c>
      <c r="C30" s="241">
        <v>4251</v>
      </c>
      <c r="D30" s="231" t="s">
        <v>419</v>
      </c>
      <c r="E30" s="231">
        <v>6175</v>
      </c>
      <c r="F30" s="240">
        <v>789</v>
      </c>
      <c r="G30" s="231">
        <v>3372</v>
      </c>
      <c r="H30" s="240">
        <v>1985</v>
      </c>
      <c r="I30" s="231">
        <v>652</v>
      </c>
      <c r="J30" s="231">
        <v>154</v>
      </c>
      <c r="K30" s="241">
        <v>110</v>
      </c>
      <c r="L30" s="231">
        <v>491</v>
      </c>
      <c r="M30" s="277">
        <v>227</v>
      </c>
    </row>
    <row r="31" spans="1:13" ht="12.75" customHeight="1">
      <c r="A31" s="731"/>
      <c r="B31" s="420">
        <v>1</v>
      </c>
      <c r="C31" s="422">
        <v>1</v>
      </c>
      <c r="D31" s="181" t="s">
        <v>419</v>
      </c>
      <c r="E31" s="181">
        <v>1.4525999999999999</v>
      </c>
      <c r="F31" s="249">
        <v>0.24165</v>
      </c>
      <c r="G31" s="181">
        <v>0.79322999999999999</v>
      </c>
      <c r="H31" s="249">
        <v>0.60795999999999994</v>
      </c>
      <c r="I31" s="181">
        <v>0.15337999999999999</v>
      </c>
      <c r="J31" s="181">
        <v>7.7579999999999996E-2</v>
      </c>
      <c r="K31" s="239">
        <v>0.16871</v>
      </c>
      <c r="L31" s="181">
        <v>0.15038000000000001</v>
      </c>
      <c r="M31" s="281">
        <v>5.3400000000000003E-2</v>
      </c>
    </row>
    <row r="32" spans="1:13" ht="12.75" customHeight="1">
      <c r="A32" s="731" t="s">
        <v>92</v>
      </c>
      <c r="B32" s="240">
        <v>1706</v>
      </c>
      <c r="C32" s="241">
        <v>3613</v>
      </c>
      <c r="D32" s="231" t="s">
        <v>419</v>
      </c>
      <c r="E32" s="231">
        <v>1739</v>
      </c>
      <c r="F32" s="240">
        <v>918</v>
      </c>
      <c r="G32" s="231">
        <v>1336</v>
      </c>
      <c r="H32" s="240">
        <v>467</v>
      </c>
      <c r="I32" s="231">
        <v>2268</v>
      </c>
      <c r="J32" s="231">
        <v>160</v>
      </c>
      <c r="K32" s="241">
        <v>41</v>
      </c>
      <c r="L32" s="231">
        <v>321</v>
      </c>
      <c r="M32" s="277">
        <v>9</v>
      </c>
    </row>
    <row r="33" spans="1:13" ht="12.75" customHeight="1">
      <c r="A33" s="731"/>
      <c r="B33" s="420">
        <v>1</v>
      </c>
      <c r="C33" s="422">
        <v>1</v>
      </c>
      <c r="D33" s="181" t="s">
        <v>419</v>
      </c>
      <c r="E33" s="181">
        <v>0.48132000000000003</v>
      </c>
      <c r="F33" s="249">
        <v>0.53810000000000002</v>
      </c>
      <c r="G33" s="181">
        <v>0.36978</v>
      </c>
      <c r="H33" s="249">
        <v>0.27373999999999998</v>
      </c>
      <c r="I33" s="181">
        <v>0.62773000000000001</v>
      </c>
      <c r="J33" s="181">
        <v>0.34261000000000003</v>
      </c>
      <c r="K33" s="239">
        <v>1.8079999999999999E-2</v>
      </c>
      <c r="L33" s="181">
        <v>0.18815999999999999</v>
      </c>
      <c r="M33" s="281">
        <v>2.49E-3</v>
      </c>
    </row>
    <row r="34" spans="1:13" ht="12.75" customHeight="1">
      <c r="A34" s="731" t="s">
        <v>93</v>
      </c>
      <c r="B34" s="240">
        <v>4306</v>
      </c>
      <c r="C34" s="241">
        <v>5431</v>
      </c>
      <c r="D34" s="231" t="s">
        <v>419</v>
      </c>
      <c r="E34" s="231">
        <v>6066</v>
      </c>
      <c r="F34" s="240">
        <v>3025</v>
      </c>
      <c r="G34" s="231">
        <v>4330</v>
      </c>
      <c r="H34" s="240">
        <v>993</v>
      </c>
      <c r="I34" s="231">
        <v>936</v>
      </c>
      <c r="J34" s="231">
        <v>614</v>
      </c>
      <c r="K34" s="241">
        <v>375</v>
      </c>
      <c r="L34" s="231">
        <v>288</v>
      </c>
      <c r="M34" s="277">
        <v>165</v>
      </c>
    </row>
    <row r="35" spans="1:13" ht="12.75" customHeight="1">
      <c r="A35" s="731"/>
      <c r="B35" s="420">
        <v>1</v>
      </c>
      <c r="C35" s="422">
        <v>1</v>
      </c>
      <c r="D35" s="181" t="s">
        <v>419</v>
      </c>
      <c r="E35" s="181">
        <v>1.1169199999999999</v>
      </c>
      <c r="F35" s="249">
        <v>0.70250999999999997</v>
      </c>
      <c r="G35" s="181">
        <v>0.79727000000000003</v>
      </c>
      <c r="H35" s="249">
        <v>0.23061000000000001</v>
      </c>
      <c r="I35" s="181">
        <v>0.17233999999999999</v>
      </c>
      <c r="J35" s="181">
        <v>0.61833000000000005</v>
      </c>
      <c r="K35" s="239">
        <v>0.40064</v>
      </c>
      <c r="L35" s="181">
        <v>6.6879999999999995E-2</v>
      </c>
      <c r="M35" s="281">
        <v>3.0380000000000001E-2</v>
      </c>
    </row>
    <row r="36" spans="1:13" ht="12.75" customHeight="1">
      <c r="A36" s="748" t="s">
        <v>94</v>
      </c>
      <c r="B36" s="240">
        <v>3706</v>
      </c>
      <c r="C36" s="241">
        <v>3188</v>
      </c>
      <c r="D36" s="231" t="s">
        <v>419</v>
      </c>
      <c r="E36" s="231">
        <v>2171</v>
      </c>
      <c r="F36" s="240">
        <v>2064</v>
      </c>
      <c r="G36" s="231">
        <v>1869</v>
      </c>
      <c r="H36" s="240">
        <v>1015</v>
      </c>
      <c r="I36" s="231">
        <v>1007</v>
      </c>
      <c r="J36" s="231">
        <v>199</v>
      </c>
      <c r="K36" s="241">
        <v>145</v>
      </c>
      <c r="L36" s="231">
        <v>627</v>
      </c>
      <c r="M36" s="277">
        <v>312</v>
      </c>
    </row>
    <row r="37" spans="1:13" ht="12.75" customHeight="1">
      <c r="A37" s="733"/>
      <c r="B37" s="423">
        <v>1</v>
      </c>
      <c r="C37" s="425">
        <v>1</v>
      </c>
      <c r="D37" s="188" t="s">
        <v>419</v>
      </c>
      <c r="E37" s="188">
        <v>0.68098999999999998</v>
      </c>
      <c r="F37" s="187">
        <v>0.55693000000000004</v>
      </c>
      <c r="G37" s="188">
        <v>0.58626</v>
      </c>
      <c r="H37" s="249">
        <v>0.27388000000000001</v>
      </c>
      <c r="I37" s="181">
        <v>0.31586999999999998</v>
      </c>
      <c r="J37" s="196">
        <v>0.19606000000000001</v>
      </c>
      <c r="K37" s="197">
        <v>0.14399000000000001</v>
      </c>
      <c r="L37" s="196">
        <v>0.16919000000000001</v>
      </c>
      <c r="M37" s="198">
        <v>9.7869999999999999E-2</v>
      </c>
    </row>
    <row r="38" spans="1:13" ht="12.75" customHeight="1">
      <c r="A38" s="784" t="s">
        <v>109</v>
      </c>
      <c r="B38" s="233">
        <v>300581</v>
      </c>
      <c r="C38" s="244">
        <v>272618</v>
      </c>
      <c r="D38" s="234" t="s">
        <v>419</v>
      </c>
      <c r="E38" s="234">
        <v>173082</v>
      </c>
      <c r="F38" s="233">
        <v>121980</v>
      </c>
      <c r="G38" s="234">
        <v>197544</v>
      </c>
      <c r="H38" s="233">
        <v>72830</v>
      </c>
      <c r="I38" s="234">
        <v>52565</v>
      </c>
      <c r="J38" s="234">
        <v>17773</v>
      </c>
      <c r="K38" s="244">
        <v>12813</v>
      </c>
      <c r="L38" s="234">
        <v>105771</v>
      </c>
      <c r="M38" s="286">
        <v>22509</v>
      </c>
    </row>
    <row r="39" spans="1:13" ht="12.75" customHeight="1" thickBot="1">
      <c r="A39" s="785"/>
      <c r="B39" s="427">
        <v>1</v>
      </c>
      <c r="C39" s="429">
        <v>1</v>
      </c>
      <c r="D39" s="430" t="s">
        <v>419</v>
      </c>
      <c r="E39" s="430">
        <v>0.63488999999999995</v>
      </c>
      <c r="F39" s="432">
        <v>0.40581</v>
      </c>
      <c r="G39" s="430">
        <v>0.72462000000000004</v>
      </c>
      <c r="H39" s="432">
        <v>0.24229999999999999</v>
      </c>
      <c r="I39" s="430">
        <v>0.19281999999999999</v>
      </c>
      <c r="J39" s="430">
        <v>0.24403</v>
      </c>
      <c r="K39" s="431">
        <v>0.24376</v>
      </c>
      <c r="L39" s="430">
        <v>0.35188999999999998</v>
      </c>
      <c r="M39" s="433">
        <v>8.2570000000000005E-2</v>
      </c>
    </row>
    <row r="40" spans="1:13" s="500" customFormat="1"/>
    <row r="41" spans="1:13" s="500" customFormat="1">
      <c r="A41" s="1158" t="str">
        <f>"Anmerkungen. Datengrundlage: Volkshochschul-Statistik "&amp;Hilfswerte!$B$2&amp;"; Basis: "&amp;Tabelle1!$C$36&amp;" VHS."</f>
        <v>Anmerkungen. Datengrundlage: Volkshochschul-Statistik ; Basis: 852 VHS.</v>
      </c>
      <c r="D41" s="1165"/>
      <c r="E41" s="1166"/>
    </row>
    <row r="42" spans="1:13" s="500" customFormat="1"/>
    <row r="43" spans="1:13" s="500" customFormat="1">
      <c r="A43" s="1158" t="s">
        <v>518</v>
      </c>
      <c r="B43" s="1159"/>
      <c r="C43" s="1159"/>
      <c r="D43" s="1159"/>
      <c r="E43" s="1159"/>
    </row>
    <row r="44" spans="1:13" s="500" customFormat="1">
      <c r="A44" s="1158" t="s">
        <v>519</v>
      </c>
      <c r="B44" s="1159"/>
      <c r="C44" s="1159"/>
      <c r="D44" s="1159"/>
      <c r="E44" s="1167" t="s">
        <v>506</v>
      </c>
    </row>
    <row r="45" spans="1:13" s="500" customFormat="1">
      <c r="A45" s="1160"/>
      <c r="B45" s="1159"/>
      <c r="C45" s="1159"/>
      <c r="D45" s="1159"/>
      <c r="E45" s="1159"/>
    </row>
    <row r="46" spans="1:13" s="500" customFormat="1">
      <c r="A46" s="1161" t="s">
        <v>520</v>
      </c>
      <c r="B46" s="1159"/>
      <c r="C46" s="1159"/>
      <c r="D46" s="1159"/>
      <c r="E46" s="1159"/>
    </row>
  </sheetData>
  <mergeCells count="27">
    <mergeCell ref="A16:A17"/>
    <mergeCell ref="A30:A31"/>
    <mergeCell ref="A32:A33"/>
    <mergeCell ref="A34:A35"/>
    <mergeCell ref="A36:A37"/>
    <mergeCell ref="A18:A19"/>
    <mergeCell ref="A38:A39"/>
    <mergeCell ref="A28:A29"/>
    <mergeCell ref="A20:A21"/>
    <mergeCell ref="A22:A23"/>
    <mergeCell ref="A24:A25"/>
    <mergeCell ref="A26:A27"/>
    <mergeCell ref="A1:M1"/>
    <mergeCell ref="A2:A5"/>
    <mergeCell ref="B2:C4"/>
    <mergeCell ref="D2:M2"/>
    <mergeCell ref="D3:E4"/>
    <mergeCell ref="F3:G4"/>
    <mergeCell ref="H3:I4"/>
    <mergeCell ref="J3:K3"/>
    <mergeCell ref="L3:M4"/>
    <mergeCell ref="J4:K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427" priority="1" stopIfTrue="1" operator="equal">
      <formula>1</formula>
    </cfRule>
  </conditionalFormatting>
  <conditionalFormatting sqref="A6:M6 A10:M10 A12:M12 A14:M14 A16:M16 A18:M18 A20:M20 A22:M22 A24:M24 A26:M26 A28:M28 A30:M30 A32:M32 A34:M34 A36:M36">
    <cfRule type="cellIs" dxfId="426" priority="3" stopIfTrue="1" operator="equal">
      <formula>0</formula>
    </cfRule>
  </conditionalFormatting>
  <conditionalFormatting sqref="A7:M7 A9:M9 A11:M11 A13:M13 A15:M15 A17:M17 A19:M19 A21:M21 A23:M23 A25:M25 A27:M27 A29:M29 A31:M31 A33:M33 A35:M35 A37:M37">
    <cfRule type="cellIs" dxfId="425" priority="2" stopIfTrue="1" operator="lessThan">
      <formula>0.0005</formula>
    </cfRule>
  </conditionalFormatting>
  <conditionalFormatting sqref="A39:M39">
    <cfRule type="cellIs" dxfId="424" priority="5" stopIfTrue="1" operator="lessThan">
      <formula>0.0005</formula>
    </cfRule>
  </conditionalFormatting>
  <conditionalFormatting sqref="B8:M8 A38:M38">
    <cfRule type="cellIs" dxfId="423" priority="6" stopIfTrue="1" operator="equal">
      <formula>0</formula>
    </cfRule>
  </conditionalFormatting>
  <hyperlinks>
    <hyperlink ref="E44" r:id="rId1" xr:uid="{41E3C5F6-498C-4A33-AB25-F258969CA5B0}"/>
    <hyperlink ref="A46" r:id="rId2" display="Publikation und Tabellen stehen unter der Lizenz CC BY-SA DEED 4.0." xr:uid="{9B960261-EE9C-4EDF-8984-FDFEB6B1D2B0}"/>
  </hyperlinks>
  <pageMargins left="0.7" right="0.7" top="0.78740157499999996" bottom="0.78740157499999996" header="0.3" footer="0.3"/>
  <pageSetup paperSize="9" scale="75" orientation="portrait"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58AC-8ACB-4817-A64A-F7F1A4F03D1C}">
  <dimension ref="A1:E27"/>
  <sheetViews>
    <sheetView view="pageBreakPreview" topLeftCell="A7" zoomScaleNormal="100" zoomScaleSheetLayoutView="100" workbookViewId="0">
      <selection activeCell="A22" sqref="A22:C27"/>
    </sheetView>
  </sheetViews>
  <sheetFormatPr baseColWidth="10" defaultRowHeight="12.75"/>
  <cols>
    <col min="1" max="1" width="21.7109375" style="24" customWidth="1"/>
    <col min="2" max="3" width="26.5703125" style="24" customWidth="1"/>
    <col min="4" max="4" width="10.5703125" style="500" customWidth="1"/>
    <col min="5" max="16384" width="11.42578125" style="24"/>
  </cols>
  <sheetData>
    <row r="1" spans="1:3" ht="39.950000000000003" customHeight="1" thickBot="1">
      <c r="A1" s="734" t="str">
        <f>"Tabelle 23: Unterstützung bei der Vermittlung in Arbeit " &amp;Hilfswerte!B1</f>
        <v>Tabelle 23: Unterstützung bei der Vermittlung in Arbeit 2020</v>
      </c>
      <c r="B1" s="734"/>
      <c r="C1" s="734"/>
    </row>
    <row r="2" spans="1:3" ht="32.25" customHeight="1">
      <c r="A2" s="749" t="s">
        <v>14</v>
      </c>
      <c r="B2" s="1059" t="s">
        <v>340</v>
      </c>
      <c r="C2" s="1060"/>
    </row>
    <row r="3" spans="1:3" ht="34.5" customHeight="1">
      <c r="A3" s="751"/>
      <c r="B3" s="446" t="s">
        <v>405</v>
      </c>
      <c r="C3" s="447" t="s">
        <v>339</v>
      </c>
    </row>
    <row r="4" spans="1:3" ht="24.95" customHeight="1">
      <c r="A4" s="115" t="s">
        <v>79</v>
      </c>
      <c r="B4" s="418">
        <v>535</v>
      </c>
      <c r="C4" s="628">
        <v>85</v>
      </c>
    </row>
    <row r="5" spans="1:3" ht="24.95" customHeight="1">
      <c r="A5" s="317" t="s">
        <v>80</v>
      </c>
      <c r="B5" s="240">
        <v>5100</v>
      </c>
      <c r="C5" s="629">
        <v>143</v>
      </c>
    </row>
    <row r="6" spans="1:3" ht="24.95" customHeight="1">
      <c r="A6" s="317" t="s">
        <v>81</v>
      </c>
      <c r="B6" s="240">
        <v>0</v>
      </c>
      <c r="C6" s="629">
        <v>0</v>
      </c>
    </row>
    <row r="7" spans="1:3" ht="24.95" customHeight="1">
      <c r="A7" s="317" t="s">
        <v>82</v>
      </c>
      <c r="B7" s="240">
        <v>8</v>
      </c>
      <c r="C7" s="629">
        <v>4</v>
      </c>
    </row>
    <row r="8" spans="1:3" ht="24.95" customHeight="1">
      <c r="A8" s="317" t="s">
        <v>83</v>
      </c>
      <c r="B8" s="240">
        <v>0</v>
      </c>
      <c r="C8" s="629">
        <v>0</v>
      </c>
    </row>
    <row r="9" spans="1:3" ht="24.95" customHeight="1">
      <c r="A9" s="317" t="s">
        <v>84</v>
      </c>
      <c r="B9" s="240">
        <v>923</v>
      </c>
      <c r="C9" s="629">
        <v>277</v>
      </c>
    </row>
    <row r="10" spans="1:3" ht="24.95" customHeight="1">
      <c r="A10" s="317" t="s">
        <v>85</v>
      </c>
      <c r="B10" s="240">
        <v>13958</v>
      </c>
      <c r="C10" s="629">
        <v>645</v>
      </c>
    </row>
    <row r="11" spans="1:3" ht="24.95" customHeight="1">
      <c r="A11" s="317" t="s">
        <v>86</v>
      </c>
      <c r="B11" s="240">
        <v>0</v>
      </c>
      <c r="C11" s="629">
        <v>0</v>
      </c>
    </row>
    <row r="12" spans="1:3" ht="24.95" customHeight="1">
      <c r="A12" s="317" t="s">
        <v>87</v>
      </c>
      <c r="B12" s="240">
        <v>64348</v>
      </c>
      <c r="C12" s="629">
        <v>7136</v>
      </c>
    </row>
    <row r="13" spans="1:3" ht="24.95" customHeight="1">
      <c r="A13" s="317" t="s">
        <v>88</v>
      </c>
      <c r="B13" s="240">
        <v>7446</v>
      </c>
      <c r="C13" s="629">
        <v>1235</v>
      </c>
    </row>
    <row r="14" spans="1:3" ht="24.95" customHeight="1">
      <c r="A14" s="317" t="s">
        <v>89</v>
      </c>
      <c r="B14" s="240">
        <v>185</v>
      </c>
      <c r="C14" s="629">
        <v>47</v>
      </c>
    </row>
    <row r="15" spans="1:3" ht="24.95" customHeight="1">
      <c r="A15" s="317" t="s">
        <v>90</v>
      </c>
      <c r="B15" s="240">
        <v>3186</v>
      </c>
      <c r="C15" s="629">
        <v>333</v>
      </c>
    </row>
    <row r="16" spans="1:3" ht="24.95" customHeight="1">
      <c r="A16" s="317" t="s">
        <v>91</v>
      </c>
      <c r="B16" s="240">
        <v>0</v>
      </c>
      <c r="C16" s="629">
        <v>0</v>
      </c>
    </row>
    <row r="17" spans="1:5" ht="24.95" customHeight="1">
      <c r="A17" s="317" t="s">
        <v>92</v>
      </c>
      <c r="B17" s="240">
        <v>0</v>
      </c>
      <c r="C17" s="629">
        <v>0</v>
      </c>
    </row>
    <row r="18" spans="1:5" ht="24.95" customHeight="1">
      <c r="A18" s="317" t="s">
        <v>93</v>
      </c>
      <c r="B18" s="240">
        <v>66</v>
      </c>
      <c r="C18" s="629">
        <v>43</v>
      </c>
    </row>
    <row r="19" spans="1:5" ht="24.95" customHeight="1">
      <c r="A19" s="317" t="s">
        <v>94</v>
      </c>
      <c r="B19" s="240">
        <v>137</v>
      </c>
      <c r="C19" s="630">
        <v>126</v>
      </c>
    </row>
    <row r="20" spans="1:5" ht="24.95" customHeight="1" thickBot="1">
      <c r="A20" s="318" t="s">
        <v>109</v>
      </c>
      <c r="B20" s="443">
        <v>95892</v>
      </c>
      <c r="C20" s="631">
        <v>10074</v>
      </c>
    </row>
    <row r="21" spans="1:5" s="500" customFormat="1"/>
    <row r="22" spans="1:5" s="500" customFormat="1" ht="18.75" customHeight="1">
      <c r="A22" s="1158" t="str">
        <f>"Anmerkungen. Datengrundlage: Volkshochschul-Statistik "&amp;Hilfswerte!$B$2&amp;"; Basis: "&amp;Tabelle1!$C$36&amp;" VHS."</f>
        <v>Anmerkungen. Datengrundlage: Volkshochschul-Statistik ; Basis: 852 VHS.</v>
      </c>
      <c r="D22" s="1165"/>
      <c r="E22" s="1166"/>
    </row>
    <row r="23" spans="1:5" s="500" customFormat="1"/>
    <row r="24" spans="1:5" s="500" customFormat="1">
      <c r="A24" s="1158" t="s">
        <v>518</v>
      </c>
      <c r="B24" s="1159"/>
      <c r="C24" s="1159"/>
      <c r="D24" s="1159"/>
      <c r="E24" s="1159"/>
    </row>
    <row r="25" spans="1:5" s="500" customFormat="1">
      <c r="A25" s="1158" t="s">
        <v>519</v>
      </c>
      <c r="B25" s="1159"/>
      <c r="C25" s="1167" t="s">
        <v>506</v>
      </c>
    </row>
    <row r="26" spans="1:5" s="500" customFormat="1">
      <c r="A26" s="1160"/>
      <c r="B26" s="1159"/>
      <c r="C26" s="1159"/>
      <c r="D26" s="1159"/>
      <c r="E26" s="1159"/>
    </row>
    <row r="27" spans="1:5" s="500" customFormat="1">
      <c r="A27" s="1161" t="s">
        <v>520</v>
      </c>
      <c r="B27" s="1159"/>
      <c r="C27" s="1159"/>
      <c r="D27" s="1159"/>
      <c r="E27" s="1159"/>
    </row>
  </sheetData>
  <mergeCells count="3">
    <mergeCell ref="A1:C1"/>
    <mergeCell ref="A2:A3"/>
    <mergeCell ref="B2:C2"/>
  </mergeCells>
  <conditionalFormatting sqref="A4:C20">
    <cfRule type="cellIs" dxfId="422" priority="1" stopIfTrue="1" operator="equal">
      <formula>0</formula>
    </cfRule>
  </conditionalFormatting>
  <hyperlinks>
    <hyperlink ref="C25" r:id="rId1" xr:uid="{8692D76C-B49B-468B-ABDB-0FCE605918EF}"/>
    <hyperlink ref="A27" r:id="rId2" display="Publikation und Tabellen stehen unter der Lizenz CC BY-SA DEED 4.0." xr:uid="{064D0C0F-7277-4BDA-9139-141AC5D2F268}"/>
  </hyperlinks>
  <pageMargins left="0.7" right="0.7" top="0.78740157499999996" bottom="0.78740157499999996" header="0.3" footer="0.3"/>
  <pageSetup paperSize="9" scale="95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F85C-D9C0-477E-868A-02870243A54A}">
  <sheetPr codeName="Tabelle1"/>
  <dimension ref="A1:N85"/>
  <sheetViews>
    <sheetView view="pageBreakPreview" topLeftCell="A3" zoomScaleNormal="100" zoomScaleSheetLayoutView="100" workbookViewId="0">
      <selection activeCell="O27" sqref="O27"/>
    </sheetView>
  </sheetViews>
  <sheetFormatPr baseColWidth="10" defaultRowHeight="12.75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0.28515625" style="5" customWidth="1"/>
    <col min="15" max="16384" width="11.42578125" style="5"/>
  </cols>
  <sheetData>
    <row r="1" spans="1:13" s="3" customFormat="1" ht="39.950000000000003" customHeight="1" thickBot="1">
      <c r="A1" s="717" t="str">
        <f>"Tabelle 1: Volkshochschulen und Rechtsträger nach Ländern " &amp; Hilfswerte!B1</f>
        <v>Tabelle 1: Volkshochschulen und Rechtsträger nach Ländern 2020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</row>
    <row r="2" spans="1:13" s="22" customFormat="1" ht="14.1" customHeight="1">
      <c r="A2" s="718" t="s">
        <v>14</v>
      </c>
      <c r="B2" s="707" t="s">
        <v>3</v>
      </c>
      <c r="C2" s="707"/>
      <c r="D2" s="720" t="s">
        <v>4</v>
      </c>
      <c r="E2" s="721"/>
      <c r="F2" s="721"/>
      <c r="G2" s="722"/>
      <c r="H2" s="707" t="s">
        <v>5</v>
      </c>
      <c r="I2" s="707"/>
      <c r="J2" s="707"/>
      <c r="K2" s="707"/>
      <c r="L2" s="707"/>
      <c r="M2" s="708"/>
    </row>
    <row r="3" spans="1:13" s="1" customFormat="1" ht="96.75" customHeight="1">
      <c r="A3" s="719"/>
      <c r="B3" s="17" t="s">
        <v>386</v>
      </c>
      <c r="C3" s="17" t="str">
        <f>"Anzahl aus-gewerteter Berichts-bögen (Grund-gesamtheit " &amp;Hilfswerte!B1&amp; ")"</f>
        <v>Anzahl aus-gewerteter Berichts-bögen (Grund-gesamtheit 2020)</v>
      </c>
      <c r="D3" s="18" t="s">
        <v>6</v>
      </c>
      <c r="E3" s="17" t="s">
        <v>7</v>
      </c>
      <c r="F3" s="17" t="s">
        <v>110</v>
      </c>
      <c r="G3" s="17" t="s">
        <v>99</v>
      </c>
      <c r="H3" s="17" t="s">
        <v>107</v>
      </c>
      <c r="I3" s="17" t="s">
        <v>106</v>
      </c>
      <c r="J3" s="17" t="s">
        <v>8</v>
      </c>
      <c r="K3" s="17" t="s">
        <v>387</v>
      </c>
      <c r="L3" s="17" t="s">
        <v>108</v>
      </c>
      <c r="M3" s="19" t="s">
        <v>388</v>
      </c>
    </row>
    <row r="4" spans="1:13" s="6" customFormat="1" ht="12.75" customHeight="1">
      <c r="A4" s="709" t="s">
        <v>79</v>
      </c>
      <c r="B4" s="130">
        <v>167</v>
      </c>
      <c r="C4" s="131">
        <v>167</v>
      </c>
      <c r="D4" s="126">
        <v>644</v>
      </c>
      <c r="E4" s="126">
        <v>119</v>
      </c>
      <c r="F4" s="126">
        <v>278</v>
      </c>
      <c r="G4" s="127">
        <v>247</v>
      </c>
      <c r="H4" s="126">
        <v>89</v>
      </c>
      <c r="I4" s="126">
        <v>5</v>
      </c>
      <c r="J4" s="126">
        <v>10</v>
      </c>
      <c r="K4" s="126">
        <v>59</v>
      </c>
      <c r="L4" s="126">
        <v>0</v>
      </c>
      <c r="M4" s="132">
        <v>4</v>
      </c>
    </row>
    <row r="5" spans="1:13" s="2" customFormat="1" ht="11.25" customHeight="1">
      <c r="A5" s="710"/>
      <c r="B5" s="133" t="s">
        <v>9</v>
      </c>
      <c r="C5" s="134">
        <v>1</v>
      </c>
      <c r="D5" s="135" t="s">
        <v>9</v>
      </c>
      <c r="E5" s="128">
        <v>0.18478</v>
      </c>
      <c r="F5" s="128">
        <v>0.43168000000000001</v>
      </c>
      <c r="G5" s="129">
        <v>0.38353999999999999</v>
      </c>
      <c r="H5" s="128">
        <v>0.53293000000000001</v>
      </c>
      <c r="I5" s="128">
        <v>2.9940000000000001E-2</v>
      </c>
      <c r="J5" s="128">
        <v>5.9880000000000003E-2</v>
      </c>
      <c r="K5" s="128">
        <v>0.35328999999999999</v>
      </c>
      <c r="L5" s="128" t="s">
        <v>501</v>
      </c>
      <c r="M5" s="136">
        <v>2.3949999999999999E-2</v>
      </c>
    </row>
    <row r="6" spans="1:13" s="6" customFormat="1">
      <c r="A6" s="711" t="s">
        <v>80</v>
      </c>
      <c r="B6" s="130">
        <v>167</v>
      </c>
      <c r="C6" s="131">
        <v>166</v>
      </c>
      <c r="D6" s="126">
        <v>1132</v>
      </c>
      <c r="E6" s="126">
        <v>132</v>
      </c>
      <c r="F6" s="126">
        <v>189</v>
      </c>
      <c r="G6" s="127">
        <v>811</v>
      </c>
      <c r="H6" s="126">
        <v>49</v>
      </c>
      <c r="I6" s="126">
        <v>9</v>
      </c>
      <c r="J6" s="126">
        <v>10</v>
      </c>
      <c r="K6" s="126">
        <v>89</v>
      </c>
      <c r="L6" s="126">
        <v>0</v>
      </c>
      <c r="M6" s="132">
        <v>9</v>
      </c>
    </row>
    <row r="7" spans="1:13" s="2" customFormat="1" ht="11.25" customHeight="1">
      <c r="A7" s="712"/>
      <c r="B7" s="133" t="s">
        <v>9</v>
      </c>
      <c r="C7" s="134">
        <v>0.99400999999999995</v>
      </c>
      <c r="D7" s="135" t="s">
        <v>9</v>
      </c>
      <c r="E7" s="128">
        <v>0.11661000000000001</v>
      </c>
      <c r="F7" s="128">
        <v>0.16696</v>
      </c>
      <c r="G7" s="129">
        <v>0.71643000000000001</v>
      </c>
      <c r="H7" s="128">
        <v>0.29518</v>
      </c>
      <c r="I7" s="128">
        <v>5.4219999999999997E-2</v>
      </c>
      <c r="J7" s="128">
        <v>6.0240000000000002E-2</v>
      </c>
      <c r="K7" s="128">
        <v>0.53613999999999995</v>
      </c>
      <c r="L7" s="128" t="s">
        <v>501</v>
      </c>
      <c r="M7" s="136">
        <v>5.4219999999999997E-2</v>
      </c>
    </row>
    <row r="8" spans="1:13" s="6" customFormat="1">
      <c r="A8" s="711" t="s">
        <v>81</v>
      </c>
      <c r="B8" s="130">
        <v>12</v>
      </c>
      <c r="C8" s="131">
        <v>12</v>
      </c>
      <c r="D8" s="126">
        <v>7</v>
      </c>
      <c r="E8" s="126">
        <v>7</v>
      </c>
      <c r="F8" s="126">
        <v>0</v>
      </c>
      <c r="G8" s="127">
        <v>0</v>
      </c>
      <c r="H8" s="126">
        <v>0</v>
      </c>
      <c r="I8" s="126">
        <v>0</v>
      </c>
      <c r="J8" s="126">
        <v>0</v>
      </c>
      <c r="K8" s="126">
        <v>0</v>
      </c>
      <c r="L8" s="126">
        <v>12</v>
      </c>
      <c r="M8" s="132">
        <v>0</v>
      </c>
    </row>
    <row r="9" spans="1:13" s="2" customFormat="1" ht="11.25" customHeight="1">
      <c r="A9" s="712"/>
      <c r="B9" s="133" t="s">
        <v>9</v>
      </c>
      <c r="C9" s="134">
        <v>1</v>
      </c>
      <c r="D9" s="135" t="s">
        <v>9</v>
      </c>
      <c r="E9" s="128">
        <v>1</v>
      </c>
      <c r="F9" s="128" t="s">
        <v>501</v>
      </c>
      <c r="G9" s="129" t="s">
        <v>501</v>
      </c>
      <c r="H9" s="128" t="s">
        <v>501</v>
      </c>
      <c r="I9" s="128" t="s">
        <v>501</v>
      </c>
      <c r="J9" s="128" t="s">
        <v>501</v>
      </c>
      <c r="K9" s="128" t="s">
        <v>501</v>
      </c>
      <c r="L9" s="128">
        <v>1</v>
      </c>
      <c r="M9" s="136" t="s">
        <v>501</v>
      </c>
    </row>
    <row r="10" spans="1:13" s="6" customFormat="1">
      <c r="A10" s="711" t="s">
        <v>82</v>
      </c>
      <c r="B10" s="130">
        <v>20</v>
      </c>
      <c r="C10" s="131">
        <v>19</v>
      </c>
      <c r="D10" s="126">
        <v>30</v>
      </c>
      <c r="E10" s="126">
        <v>30</v>
      </c>
      <c r="F10" s="126">
        <v>0</v>
      </c>
      <c r="G10" s="127">
        <v>0</v>
      </c>
      <c r="H10" s="126">
        <v>5</v>
      </c>
      <c r="I10" s="126">
        <v>13</v>
      </c>
      <c r="J10" s="126">
        <v>0</v>
      </c>
      <c r="K10" s="126">
        <v>0</v>
      </c>
      <c r="L10" s="126">
        <v>0</v>
      </c>
      <c r="M10" s="132">
        <v>1</v>
      </c>
    </row>
    <row r="11" spans="1:13" s="2" customFormat="1" ht="11.25" customHeight="1">
      <c r="A11" s="712"/>
      <c r="B11" s="133" t="s">
        <v>9</v>
      </c>
      <c r="C11" s="134">
        <v>0.95</v>
      </c>
      <c r="D11" s="135" t="s">
        <v>9</v>
      </c>
      <c r="E11" s="128">
        <v>1</v>
      </c>
      <c r="F11" s="128" t="s">
        <v>501</v>
      </c>
      <c r="G11" s="129" t="s">
        <v>501</v>
      </c>
      <c r="H11" s="128">
        <v>0.26316000000000001</v>
      </c>
      <c r="I11" s="128">
        <v>0.68420999999999998</v>
      </c>
      <c r="J11" s="128" t="s">
        <v>501</v>
      </c>
      <c r="K11" s="128" t="s">
        <v>501</v>
      </c>
      <c r="L11" s="128" t="s">
        <v>501</v>
      </c>
      <c r="M11" s="136">
        <v>5.2630000000000003E-2</v>
      </c>
    </row>
    <row r="12" spans="1:13" s="6" customFormat="1">
      <c r="A12" s="711" t="s">
        <v>83</v>
      </c>
      <c r="B12" s="130">
        <v>2</v>
      </c>
      <c r="C12" s="131">
        <v>2</v>
      </c>
      <c r="D12" s="126">
        <v>5</v>
      </c>
      <c r="E12" s="126">
        <v>5</v>
      </c>
      <c r="F12" s="126">
        <v>0</v>
      </c>
      <c r="G12" s="127">
        <v>0</v>
      </c>
      <c r="H12" s="126">
        <v>1</v>
      </c>
      <c r="I12" s="126">
        <v>0</v>
      </c>
      <c r="J12" s="126">
        <v>0</v>
      </c>
      <c r="K12" s="126">
        <v>0</v>
      </c>
      <c r="L12" s="126">
        <v>1</v>
      </c>
      <c r="M12" s="132">
        <v>0</v>
      </c>
    </row>
    <row r="13" spans="1:13" s="2" customFormat="1" ht="11.25" customHeight="1">
      <c r="A13" s="712"/>
      <c r="B13" s="133" t="s">
        <v>9</v>
      </c>
      <c r="C13" s="134">
        <v>1</v>
      </c>
      <c r="D13" s="135" t="s">
        <v>9</v>
      </c>
      <c r="E13" s="128">
        <v>1</v>
      </c>
      <c r="F13" s="128" t="s">
        <v>501</v>
      </c>
      <c r="G13" s="129" t="s">
        <v>501</v>
      </c>
      <c r="H13" s="128">
        <v>0.5</v>
      </c>
      <c r="I13" s="128" t="s">
        <v>501</v>
      </c>
      <c r="J13" s="128" t="s">
        <v>501</v>
      </c>
      <c r="K13" s="128" t="s">
        <v>501</v>
      </c>
      <c r="L13" s="128">
        <v>0.5</v>
      </c>
      <c r="M13" s="136" t="s">
        <v>501</v>
      </c>
    </row>
    <row r="14" spans="1:13" s="6" customFormat="1">
      <c r="A14" s="711" t="s">
        <v>84</v>
      </c>
      <c r="B14" s="130">
        <v>1</v>
      </c>
      <c r="C14" s="131">
        <v>1</v>
      </c>
      <c r="D14" s="126">
        <v>15</v>
      </c>
      <c r="E14" s="126">
        <v>15</v>
      </c>
      <c r="F14" s="126">
        <v>0</v>
      </c>
      <c r="G14" s="127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1</v>
      </c>
      <c r="M14" s="132">
        <v>0</v>
      </c>
    </row>
    <row r="15" spans="1:13" s="2" customFormat="1" ht="11.25" customHeight="1">
      <c r="A15" s="712"/>
      <c r="B15" s="133" t="s">
        <v>9</v>
      </c>
      <c r="C15" s="134">
        <v>1</v>
      </c>
      <c r="D15" s="135" t="s">
        <v>9</v>
      </c>
      <c r="E15" s="128">
        <v>1</v>
      </c>
      <c r="F15" s="128" t="s">
        <v>501</v>
      </c>
      <c r="G15" s="129" t="s">
        <v>501</v>
      </c>
      <c r="H15" s="128" t="s">
        <v>501</v>
      </c>
      <c r="I15" s="128" t="s">
        <v>501</v>
      </c>
      <c r="J15" s="128" t="s">
        <v>501</v>
      </c>
      <c r="K15" s="128" t="s">
        <v>501</v>
      </c>
      <c r="L15" s="128">
        <v>1</v>
      </c>
      <c r="M15" s="136" t="s">
        <v>501</v>
      </c>
    </row>
    <row r="16" spans="1:13" s="6" customFormat="1">
      <c r="A16" s="711" t="s">
        <v>85</v>
      </c>
      <c r="B16" s="130">
        <v>32</v>
      </c>
      <c r="C16" s="131">
        <v>31</v>
      </c>
      <c r="D16" s="126">
        <v>213</v>
      </c>
      <c r="E16" s="126">
        <v>31</v>
      </c>
      <c r="F16" s="126">
        <v>43</v>
      </c>
      <c r="G16" s="127">
        <v>139</v>
      </c>
      <c r="H16" s="126">
        <v>9</v>
      </c>
      <c r="I16" s="126">
        <v>15</v>
      </c>
      <c r="J16" s="126">
        <v>0</v>
      </c>
      <c r="K16" s="126">
        <v>6</v>
      </c>
      <c r="L16" s="126">
        <v>0</v>
      </c>
      <c r="M16" s="132">
        <v>1</v>
      </c>
    </row>
    <row r="17" spans="1:13" s="2" customFormat="1" ht="11.25" customHeight="1">
      <c r="A17" s="712"/>
      <c r="B17" s="133" t="s">
        <v>9</v>
      </c>
      <c r="C17" s="134">
        <v>0.96875</v>
      </c>
      <c r="D17" s="135" t="s">
        <v>9</v>
      </c>
      <c r="E17" s="128">
        <v>0.14554</v>
      </c>
      <c r="F17" s="128">
        <v>0.20188</v>
      </c>
      <c r="G17" s="129">
        <v>0.65258000000000005</v>
      </c>
      <c r="H17" s="128">
        <v>0.29032000000000002</v>
      </c>
      <c r="I17" s="128">
        <v>0.48387000000000002</v>
      </c>
      <c r="J17" s="128" t="s">
        <v>501</v>
      </c>
      <c r="K17" s="128">
        <v>0.19355</v>
      </c>
      <c r="L17" s="128" t="s">
        <v>501</v>
      </c>
      <c r="M17" s="136">
        <v>3.2259999999999997E-2</v>
      </c>
    </row>
    <row r="18" spans="1:13" s="6" customFormat="1" ht="12.75" customHeight="1">
      <c r="A18" s="711" t="s">
        <v>86</v>
      </c>
      <c r="B18" s="130">
        <v>8</v>
      </c>
      <c r="C18" s="131">
        <v>8</v>
      </c>
      <c r="D18" s="126">
        <v>17</v>
      </c>
      <c r="E18" s="126">
        <v>17</v>
      </c>
      <c r="F18" s="126">
        <v>0</v>
      </c>
      <c r="G18" s="127">
        <v>0</v>
      </c>
      <c r="H18" s="126">
        <v>2</v>
      </c>
      <c r="I18" s="126">
        <v>6</v>
      </c>
      <c r="J18" s="126">
        <v>0</v>
      </c>
      <c r="K18" s="126">
        <v>0</v>
      </c>
      <c r="L18" s="126">
        <v>0</v>
      </c>
      <c r="M18" s="132">
        <v>0</v>
      </c>
    </row>
    <row r="19" spans="1:13" s="2" customFormat="1" ht="11.25" customHeight="1">
      <c r="A19" s="712"/>
      <c r="B19" s="133" t="s">
        <v>9</v>
      </c>
      <c r="C19" s="134">
        <v>1</v>
      </c>
      <c r="D19" s="135" t="s">
        <v>9</v>
      </c>
      <c r="E19" s="128">
        <v>1</v>
      </c>
      <c r="F19" s="128" t="s">
        <v>501</v>
      </c>
      <c r="G19" s="129" t="s">
        <v>501</v>
      </c>
      <c r="H19" s="128">
        <v>0.25</v>
      </c>
      <c r="I19" s="128">
        <v>0.75</v>
      </c>
      <c r="J19" s="128" t="s">
        <v>501</v>
      </c>
      <c r="K19" s="128" t="s">
        <v>501</v>
      </c>
      <c r="L19" s="128" t="s">
        <v>501</v>
      </c>
      <c r="M19" s="136" t="s">
        <v>501</v>
      </c>
    </row>
    <row r="20" spans="1:13" s="6" customFormat="1">
      <c r="A20" s="711" t="s">
        <v>87</v>
      </c>
      <c r="B20" s="130">
        <v>57</v>
      </c>
      <c r="C20" s="131">
        <v>56</v>
      </c>
      <c r="D20" s="126">
        <v>216</v>
      </c>
      <c r="E20" s="126">
        <v>41</v>
      </c>
      <c r="F20" s="126">
        <v>56</v>
      </c>
      <c r="G20" s="127">
        <v>119</v>
      </c>
      <c r="H20" s="126">
        <v>9</v>
      </c>
      <c r="I20" s="126">
        <v>12</v>
      </c>
      <c r="J20" s="126">
        <v>6</v>
      </c>
      <c r="K20" s="126">
        <v>11</v>
      </c>
      <c r="L20" s="126">
        <v>0</v>
      </c>
      <c r="M20" s="132">
        <v>18</v>
      </c>
    </row>
    <row r="21" spans="1:13" s="2" customFormat="1" ht="11.25" customHeight="1">
      <c r="A21" s="712"/>
      <c r="B21" s="133" t="s">
        <v>9</v>
      </c>
      <c r="C21" s="134">
        <v>0.98246</v>
      </c>
      <c r="D21" s="135" t="s">
        <v>9</v>
      </c>
      <c r="E21" s="128">
        <v>0.18981000000000001</v>
      </c>
      <c r="F21" s="128">
        <v>0.25925999999999999</v>
      </c>
      <c r="G21" s="129">
        <v>0.55093000000000003</v>
      </c>
      <c r="H21" s="128">
        <v>0.16070999999999999</v>
      </c>
      <c r="I21" s="128">
        <v>0.21429000000000001</v>
      </c>
      <c r="J21" s="128">
        <v>0.10714</v>
      </c>
      <c r="K21" s="128">
        <v>0.19642999999999999</v>
      </c>
      <c r="L21" s="128" t="s">
        <v>501</v>
      </c>
      <c r="M21" s="136">
        <v>0.32142999999999999</v>
      </c>
    </row>
    <row r="22" spans="1:13" s="6" customFormat="1" ht="12.75" customHeight="1">
      <c r="A22" s="711" t="s">
        <v>88</v>
      </c>
      <c r="B22" s="130">
        <v>131</v>
      </c>
      <c r="C22" s="131">
        <v>125</v>
      </c>
      <c r="D22" s="126">
        <v>155</v>
      </c>
      <c r="E22" s="126">
        <v>83</v>
      </c>
      <c r="F22" s="126">
        <v>43</v>
      </c>
      <c r="G22" s="127">
        <v>29</v>
      </c>
      <c r="H22" s="126">
        <v>77</v>
      </c>
      <c r="I22" s="126">
        <v>7</v>
      </c>
      <c r="J22" s="126">
        <v>40</v>
      </c>
      <c r="K22" s="126">
        <v>0</v>
      </c>
      <c r="L22" s="126">
        <v>0</v>
      </c>
      <c r="M22" s="132">
        <v>1</v>
      </c>
    </row>
    <row r="23" spans="1:13" s="2" customFormat="1" ht="11.25" customHeight="1">
      <c r="A23" s="712"/>
      <c r="B23" s="133" t="s">
        <v>9</v>
      </c>
      <c r="C23" s="134">
        <v>0.95420000000000005</v>
      </c>
      <c r="D23" s="135" t="s">
        <v>9</v>
      </c>
      <c r="E23" s="128">
        <v>0.53547999999999996</v>
      </c>
      <c r="F23" s="128">
        <v>0.27742</v>
      </c>
      <c r="G23" s="129">
        <v>0.18709999999999999</v>
      </c>
      <c r="H23" s="128">
        <v>0.61599999999999999</v>
      </c>
      <c r="I23" s="128">
        <v>5.6000000000000001E-2</v>
      </c>
      <c r="J23" s="128">
        <v>0.32</v>
      </c>
      <c r="K23" s="128" t="s">
        <v>501</v>
      </c>
      <c r="L23" s="128" t="s">
        <v>501</v>
      </c>
      <c r="M23" s="136">
        <v>8.0000000000000002E-3</v>
      </c>
    </row>
    <row r="24" spans="1:13" s="6" customFormat="1">
      <c r="A24" s="711" t="s">
        <v>89</v>
      </c>
      <c r="B24" s="130">
        <v>64</v>
      </c>
      <c r="C24" s="131">
        <v>64</v>
      </c>
      <c r="D24" s="126">
        <v>195</v>
      </c>
      <c r="E24" s="126">
        <v>18</v>
      </c>
      <c r="F24" s="126">
        <v>22</v>
      </c>
      <c r="G24" s="127">
        <v>155</v>
      </c>
      <c r="H24" s="126">
        <v>23</v>
      </c>
      <c r="I24" s="126">
        <v>15</v>
      </c>
      <c r="J24" s="126">
        <v>1</v>
      </c>
      <c r="K24" s="126">
        <v>24</v>
      </c>
      <c r="L24" s="126">
        <v>0</v>
      </c>
      <c r="M24" s="132">
        <v>1</v>
      </c>
    </row>
    <row r="25" spans="1:13" s="2" customFormat="1" ht="11.25" customHeight="1">
      <c r="A25" s="712"/>
      <c r="B25" s="133" t="s">
        <v>9</v>
      </c>
      <c r="C25" s="134">
        <v>1</v>
      </c>
      <c r="D25" s="135" t="s">
        <v>9</v>
      </c>
      <c r="E25" s="128">
        <v>9.2310000000000003E-2</v>
      </c>
      <c r="F25" s="128">
        <v>0.11282</v>
      </c>
      <c r="G25" s="129">
        <v>0.79486999999999997</v>
      </c>
      <c r="H25" s="128">
        <v>0.35937999999999998</v>
      </c>
      <c r="I25" s="128">
        <v>0.23438000000000001</v>
      </c>
      <c r="J25" s="128">
        <v>1.5630000000000002E-2</v>
      </c>
      <c r="K25" s="128">
        <v>0.375</v>
      </c>
      <c r="L25" s="128" t="s">
        <v>501</v>
      </c>
      <c r="M25" s="136">
        <v>1.5630000000000002E-2</v>
      </c>
    </row>
    <row r="26" spans="1:13" s="6" customFormat="1">
      <c r="A26" s="711" t="s">
        <v>90</v>
      </c>
      <c r="B26" s="130">
        <v>16</v>
      </c>
      <c r="C26" s="131">
        <v>15</v>
      </c>
      <c r="D26" s="126">
        <v>54</v>
      </c>
      <c r="E26" s="126">
        <v>3</v>
      </c>
      <c r="F26" s="126">
        <v>33</v>
      </c>
      <c r="G26" s="127">
        <v>18</v>
      </c>
      <c r="H26" s="126">
        <v>3</v>
      </c>
      <c r="I26" s="126">
        <v>5</v>
      </c>
      <c r="J26" s="126">
        <v>0</v>
      </c>
      <c r="K26" s="126">
        <v>6</v>
      </c>
      <c r="L26" s="126">
        <v>0</v>
      </c>
      <c r="M26" s="132">
        <v>1</v>
      </c>
    </row>
    <row r="27" spans="1:13" s="2" customFormat="1" ht="11.25" customHeight="1">
      <c r="A27" s="712"/>
      <c r="B27" s="133" t="s">
        <v>9</v>
      </c>
      <c r="C27" s="134">
        <v>0.9375</v>
      </c>
      <c r="D27" s="135" t="s">
        <v>9</v>
      </c>
      <c r="E27" s="128">
        <v>5.5559999999999998E-2</v>
      </c>
      <c r="F27" s="128">
        <v>0.61111000000000004</v>
      </c>
      <c r="G27" s="129">
        <v>0.33333000000000002</v>
      </c>
      <c r="H27" s="128">
        <v>0.2</v>
      </c>
      <c r="I27" s="128">
        <v>0.33333000000000002</v>
      </c>
      <c r="J27" s="128" t="s">
        <v>501</v>
      </c>
      <c r="K27" s="128">
        <v>0.4</v>
      </c>
      <c r="L27" s="128" t="s">
        <v>501</v>
      </c>
      <c r="M27" s="136">
        <v>6.6669999999999993E-2</v>
      </c>
    </row>
    <row r="28" spans="1:13" s="6" customFormat="1">
      <c r="A28" s="711" t="s">
        <v>91</v>
      </c>
      <c r="B28" s="130">
        <v>16</v>
      </c>
      <c r="C28" s="131">
        <v>16</v>
      </c>
      <c r="D28" s="126">
        <v>42</v>
      </c>
      <c r="E28" s="126">
        <v>30</v>
      </c>
      <c r="F28" s="126">
        <v>9</v>
      </c>
      <c r="G28" s="127">
        <v>3</v>
      </c>
      <c r="H28" s="126">
        <v>2</v>
      </c>
      <c r="I28" s="126">
        <v>6</v>
      </c>
      <c r="J28" s="126">
        <v>0</v>
      </c>
      <c r="K28" s="126">
        <v>5</v>
      </c>
      <c r="L28" s="126">
        <v>0</v>
      </c>
      <c r="M28" s="132">
        <v>3</v>
      </c>
    </row>
    <row r="29" spans="1:13" s="2" customFormat="1" ht="11.25" customHeight="1">
      <c r="A29" s="712"/>
      <c r="B29" s="133" t="s">
        <v>9</v>
      </c>
      <c r="C29" s="134">
        <v>1</v>
      </c>
      <c r="D29" s="135" t="s">
        <v>9</v>
      </c>
      <c r="E29" s="128">
        <v>0.71428999999999998</v>
      </c>
      <c r="F29" s="128">
        <v>0.21429000000000001</v>
      </c>
      <c r="G29" s="129">
        <v>7.1429999999999993E-2</v>
      </c>
      <c r="H29" s="128">
        <v>0.125</v>
      </c>
      <c r="I29" s="128">
        <v>0.375</v>
      </c>
      <c r="J29" s="128" t="s">
        <v>501</v>
      </c>
      <c r="K29" s="128">
        <v>0.3125</v>
      </c>
      <c r="L29" s="128" t="s">
        <v>501</v>
      </c>
      <c r="M29" s="136">
        <v>0.1875</v>
      </c>
    </row>
    <row r="30" spans="1:13" s="6" customFormat="1">
      <c r="A30" s="711" t="s">
        <v>92</v>
      </c>
      <c r="B30" s="130">
        <v>15</v>
      </c>
      <c r="C30" s="131">
        <v>14</v>
      </c>
      <c r="D30" s="126">
        <v>29</v>
      </c>
      <c r="E30" s="126">
        <v>17</v>
      </c>
      <c r="F30" s="126">
        <v>5</v>
      </c>
      <c r="G30" s="127">
        <v>7</v>
      </c>
      <c r="H30" s="126">
        <v>4</v>
      </c>
      <c r="I30" s="126">
        <v>9</v>
      </c>
      <c r="J30" s="126">
        <v>0</v>
      </c>
      <c r="K30" s="126">
        <v>0</v>
      </c>
      <c r="L30" s="126">
        <v>0</v>
      </c>
      <c r="M30" s="132">
        <v>1</v>
      </c>
    </row>
    <row r="31" spans="1:13" s="2" customFormat="1" ht="11.25" customHeight="1">
      <c r="A31" s="712"/>
      <c r="B31" s="133" t="s">
        <v>9</v>
      </c>
      <c r="C31" s="134">
        <v>0.93332999999999999</v>
      </c>
      <c r="D31" s="135" t="s">
        <v>9</v>
      </c>
      <c r="E31" s="128">
        <v>0.58621000000000001</v>
      </c>
      <c r="F31" s="128">
        <v>0.17241000000000001</v>
      </c>
      <c r="G31" s="129">
        <v>0.24138000000000001</v>
      </c>
      <c r="H31" s="128">
        <v>0.28571000000000002</v>
      </c>
      <c r="I31" s="128">
        <v>0.64285999999999999</v>
      </c>
      <c r="J31" s="128" t="s">
        <v>501</v>
      </c>
      <c r="K31" s="128" t="s">
        <v>501</v>
      </c>
      <c r="L31" s="128" t="s">
        <v>501</v>
      </c>
      <c r="M31" s="136">
        <v>7.1429999999999993E-2</v>
      </c>
    </row>
    <row r="32" spans="1:13" s="6" customFormat="1" ht="12.75" customHeight="1">
      <c r="A32" s="711" t="s">
        <v>93</v>
      </c>
      <c r="B32" s="130">
        <v>139</v>
      </c>
      <c r="C32" s="131">
        <v>133</v>
      </c>
      <c r="D32" s="126">
        <v>7</v>
      </c>
      <c r="E32" s="126">
        <v>3</v>
      </c>
      <c r="F32" s="126">
        <v>2</v>
      </c>
      <c r="G32" s="127">
        <v>2</v>
      </c>
      <c r="H32" s="126">
        <v>55</v>
      </c>
      <c r="I32" s="126">
        <v>0</v>
      </c>
      <c r="J32" s="126">
        <v>5</v>
      </c>
      <c r="K32" s="126">
        <v>69</v>
      </c>
      <c r="L32" s="126">
        <v>0</v>
      </c>
      <c r="M32" s="132">
        <v>4</v>
      </c>
    </row>
    <row r="33" spans="1:14" s="2" customFormat="1" ht="11.25" customHeight="1">
      <c r="A33" s="712"/>
      <c r="B33" s="133" t="s">
        <v>9</v>
      </c>
      <c r="C33" s="134">
        <v>0.95682999999999996</v>
      </c>
      <c r="D33" s="135" t="s">
        <v>9</v>
      </c>
      <c r="E33" s="128">
        <v>0.42857000000000001</v>
      </c>
      <c r="F33" s="128">
        <v>0.28571000000000002</v>
      </c>
      <c r="G33" s="129">
        <v>0.28571000000000002</v>
      </c>
      <c r="H33" s="128">
        <v>0.41353000000000001</v>
      </c>
      <c r="I33" s="128" t="s">
        <v>501</v>
      </c>
      <c r="J33" s="128">
        <v>3.7589999999999998E-2</v>
      </c>
      <c r="K33" s="128">
        <v>0.51880000000000004</v>
      </c>
      <c r="L33" s="128" t="s">
        <v>501</v>
      </c>
      <c r="M33" s="136">
        <v>3.0079999999999999E-2</v>
      </c>
    </row>
    <row r="34" spans="1:14" s="6" customFormat="1">
      <c r="A34" s="715" t="s">
        <v>94</v>
      </c>
      <c r="B34" s="130">
        <v>23</v>
      </c>
      <c r="C34" s="131">
        <v>23</v>
      </c>
      <c r="D34" s="126">
        <v>51</v>
      </c>
      <c r="E34" s="126">
        <v>15</v>
      </c>
      <c r="F34" s="126">
        <v>18</v>
      </c>
      <c r="G34" s="127">
        <v>18</v>
      </c>
      <c r="H34" s="126">
        <v>6</v>
      </c>
      <c r="I34" s="126">
        <v>16</v>
      </c>
      <c r="J34" s="126">
        <v>0</v>
      </c>
      <c r="K34" s="126">
        <v>1</v>
      </c>
      <c r="L34" s="126">
        <v>0</v>
      </c>
      <c r="M34" s="132">
        <v>0</v>
      </c>
    </row>
    <row r="35" spans="1:14" s="2" customFormat="1" ht="11.25" customHeight="1">
      <c r="A35" s="716"/>
      <c r="B35" s="154" t="s">
        <v>9</v>
      </c>
      <c r="C35" s="169">
        <v>1</v>
      </c>
      <c r="D35" s="170" t="s">
        <v>9</v>
      </c>
      <c r="E35" s="171">
        <v>0.29411999999999999</v>
      </c>
      <c r="F35" s="171">
        <v>0.35293999999999998</v>
      </c>
      <c r="G35" s="172">
        <v>0.35293999999999998</v>
      </c>
      <c r="H35" s="171">
        <v>0.26086999999999999</v>
      </c>
      <c r="I35" s="171">
        <v>0.69564999999999999</v>
      </c>
      <c r="J35" s="171" t="s">
        <v>501</v>
      </c>
      <c r="K35" s="171">
        <v>4.3479999999999998E-2</v>
      </c>
      <c r="L35" s="171" t="s">
        <v>501</v>
      </c>
      <c r="M35" s="173" t="s">
        <v>501</v>
      </c>
    </row>
    <row r="36" spans="1:14" s="6" customFormat="1" ht="12.75" customHeight="1">
      <c r="A36" s="713" t="s">
        <v>109</v>
      </c>
      <c r="B36" s="155">
        <v>870</v>
      </c>
      <c r="C36" s="174">
        <v>852</v>
      </c>
      <c r="D36" s="175">
        <v>2812</v>
      </c>
      <c r="E36" s="175">
        <v>566</v>
      </c>
      <c r="F36" s="175">
        <v>698</v>
      </c>
      <c r="G36" s="176">
        <v>1548</v>
      </c>
      <c r="H36" s="175">
        <v>334</v>
      </c>
      <c r="I36" s="175">
        <v>118</v>
      </c>
      <c r="J36" s="175">
        <v>72</v>
      </c>
      <c r="K36" s="175">
        <v>270</v>
      </c>
      <c r="L36" s="175">
        <v>14</v>
      </c>
      <c r="M36" s="146">
        <v>44</v>
      </c>
    </row>
    <row r="37" spans="1:14" s="2" customFormat="1" ht="12" customHeight="1" thickBot="1">
      <c r="A37" s="714"/>
      <c r="B37" s="493" t="s">
        <v>9</v>
      </c>
      <c r="C37" s="494">
        <v>0.97931000000000001</v>
      </c>
      <c r="D37" s="178" t="s">
        <v>9</v>
      </c>
      <c r="E37" s="371">
        <v>0.20127999999999999</v>
      </c>
      <c r="F37" s="371">
        <v>0.24822</v>
      </c>
      <c r="G37" s="372">
        <v>0.55049999999999999</v>
      </c>
      <c r="H37" s="371">
        <v>0.39201999999999998</v>
      </c>
      <c r="I37" s="371">
        <v>0.13850000000000001</v>
      </c>
      <c r="J37" s="371">
        <v>8.4510000000000002E-2</v>
      </c>
      <c r="K37" s="371">
        <v>0.31690000000000002</v>
      </c>
      <c r="L37" s="371">
        <v>1.643E-2</v>
      </c>
      <c r="M37" s="180">
        <v>5.1639999999999998E-2</v>
      </c>
    </row>
    <row r="38" spans="1:14">
      <c r="A38" s="1159"/>
      <c r="B38" s="1162"/>
      <c r="C38" s="1162"/>
      <c r="D38" s="1162"/>
      <c r="E38" s="1162"/>
      <c r="F38" s="1162"/>
      <c r="G38" s="1162"/>
      <c r="H38" s="1162"/>
      <c r="I38" s="1162"/>
      <c r="J38" s="1162"/>
      <c r="K38" s="1162"/>
      <c r="L38" s="1162"/>
      <c r="M38" s="1162"/>
      <c r="N38" s="1162"/>
    </row>
    <row r="39" spans="1:14">
      <c r="A39" s="1158" t="str">
        <f>"Anmerkungen. Datengrundlage: Volkshochschul-Statistik "&amp;Hilfswerte!B1&amp;"; Basis: "&amp;Tabelle1!$C$36&amp;" VHS."</f>
        <v>Anmerkungen. Datengrundlage: Volkshochschul-Statistik 2020; Basis: 852 VHS.</v>
      </c>
      <c r="B39" s="1159"/>
      <c r="C39" s="1159"/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</row>
    <row r="40" spans="1:14">
      <c r="A40" s="1159"/>
      <c r="B40" s="1159"/>
      <c r="C40" s="1159"/>
      <c r="D40" s="1159"/>
      <c r="E40" s="1159"/>
      <c r="F40" s="1159"/>
      <c r="G40" s="1159"/>
      <c r="H40" s="1159"/>
      <c r="I40" s="1159"/>
      <c r="J40" s="1159"/>
      <c r="K40" s="1159"/>
      <c r="L40" s="1159"/>
      <c r="M40" s="1159"/>
      <c r="N40" s="1159"/>
    </row>
    <row r="41" spans="1:14">
      <c r="A41" s="1158" t="s">
        <v>518</v>
      </c>
      <c r="B41" s="1159"/>
      <c r="C41" s="1159"/>
      <c r="D41" s="1159"/>
      <c r="E41" s="1159"/>
      <c r="F41" s="1159"/>
      <c r="G41" s="1159"/>
      <c r="H41" s="1159"/>
      <c r="I41" s="1159"/>
      <c r="J41" s="1159"/>
      <c r="K41" s="1159"/>
      <c r="L41" s="1159"/>
      <c r="M41" s="1159"/>
      <c r="N41" s="1159"/>
    </row>
    <row r="42" spans="1:14">
      <c r="A42" s="1158" t="s">
        <v>519</v>
      </c>
      <c r="B42" s="1159"/>
      <c r="C42" s="1159"/>
      <c r="D42" s="1159"/>
      <c r="E42" s="1163" t="s">
        <v>506</v>
      </c>
      <c r="F42" s="1163"/>
      <c r="G42" s="1163"/>
      <c r="H42" s="1159"/>
      <c r="I42" s="1159"/>
      <c r="J42" s="1159"/>
      <c r="K42" s="1159"/>
      <c r="L42" s="1159"/>
      <c r="M42" s="1159"/>
      <c r="N42" s="1159"/>
    </row>
    <row r="43" spans="1:14">
      <c r="A43" s="1160"/>
      <c r="B43" s="1159"/>
      <c r="C43" s="1159"/>
      <c r="D43" s="1159"/>
      <c r="E43" s="1159"/>
      <c r="F43" s="1159"/>
      <c r="G43" s="1159"/>
      <c r="H43" s="1159"/>
      <c r="I43" s="1159"/>
      <c r="J43" s="1159"/>
      <c r="K43" s="1159"/>
      <c r="L43" s="1159"/>
      <c r="M43" s="1159"/>
      <c r="N43" s="1159"/>
    </row>
    <row r="44" spans="1:14">
      <c r="A44" s="1161" t="s">
        <v>520</v>
      </c>
      <c r="B44" s="1159"/>
      <c r="C44" s="1159"/>
      <c r="D44" s="1159"/>
      <c r="E44" s="1159"/>
      <c r="F44" s="1159"/>
      <c r="G44" s="1159"/>
      <c r="H44" s="1159"/>
      <c r="I44" s="1159"/>
      <c r="J44" s="1159"/>
      <c r="K44" s="1159"/>
      <c r="L44" s="1159"/>
      <c r="M44" s="1159"/>
      <c r="N44" s="115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</sheetData>
  <mergeCells count="24">
    <mergeCell ref="E42:G42"/>
    <mergeCell ref="A18:A19"/>
    <mergeCell ref="A1:M1"/>
    <mergeCell ref="A2:A3"/>
    <mergeCell ref="A8:A9"/>
    <mergeCell ref="D2:G2"/>
    <mergeCell ref="A12:A13"/>
    <mergeCell ref="A14:A15"/>
    <mergeCell ref="B38:N38"/>
    <mergeCell ref="H2:M2"/>
    <mergeCell ref="A4:A5"/>
    <mergeCell ref="A6:A7"/>
    <mergeCell ref="B2:C2"/>
    <mergeCell ref="A10:A11"/>
    <mergeCell ref="A32:A33"/>
    <mergeCell ref="A26:A27"/>
    <mergeCell ref="A28:A29"/>
    <mergeCell ref="A30:A31"/>
    <mergeCell ref="A20:A21"/>
    <mergeCell ref="A22:A23"/>
    <mergeCell ref="A24:A25"/>
    <mergeCell ref="A36:A37"/>
    <mergeCell ref="A34:A35"/>
    <mergeCell ref="A16:A17"/>
  </mergeCells>
  <phoneticPr fontId="0" type="noConversion"/>
  <conditionalFormatting sqref="A6:M6">
    <cfRule type="cellIs" dxfId="1331" priority="55" stopIfTrue="1" operator="equal">
      <formula>0</formula>
    </cfRule>
  </conditionalFormatting>
  <conditionalFormatting sqref="A4:IV4">
    <cfRule type="cellIs" dxfId="1330" priority="52" stopIfTrue="1" operator="equal">
      <formula>0</formula>
    </cfRule>
  </conditionalFormatting>
  <conditionalFormatting sqref="A5:IV5">
    <cfRule type="cellIs" dxfId="1329" priority="46" stopIfTrue="1" operator="equal">
      <formula>1</formula>
    </cfRule>
    <cfRule type="cellIs" dxfId="1328" priority="47" stopIfTrue="1" operator="lessThan">
      <formula>0.0005</formula>
    </cfRule>
  </conditionalFormatting>
  <conditionalFormatting sqref="A7:IV7">
    <cfRule type="cellIs" dxfId="1327" priority="53" stopIfTrue="1" operator="equal">
      <formula>1</formula>
    </cfRule>
    <cfRule type="cellIs" dxfId="1326" priority="54" stopIfTrue="1" operator="lessThan">
      <formula>0.0005</formula>
    </cfRule>
  </conditionalFormatting>
  <conditionalFormatting sqref="A8:IV8">
    <cfRule type="cellIs" dxfId="1325" priority="45" stopIfTrue="1" operator="equal">
      <formula>0</formula>
    </cfRule>
  </conditionalFormatting>
  <conditionalFormatting sqref="A9:IV9">
    <cfRule type="cellIs" dxfId="1324" priority="43" stopIfTrue="1" operator="equal">
      <formula>1</formula>
    </cfRule>
    <cfRule type="cellIs" dxfId="1323" priority="44" stopIfTrue="1" operator="lessThan">
      <formula>0.0005</formula>
    </cfRule>
  </conditionalFormatting>
  <conditionalFormatting sqref="A10:IV10">
    <cfRule type="cellIs" dxfId="1322" priority="42" stopIfTrue="1" operator="equal">
      <formula>0</formula>
    </cfRule>
  </conditionalFormatting>
  <conditionalFormatting sqref="A11:IV11">
    <cfRule type="cellIs" dxfId="1321" priority="40" stopIfTrue="1" operator="equal">
      <formula>1</formula>
    </cfRule>
    <cfRule type="cellIs" dxfId="1320" priority="41" stopIfTrue="1" operator="lessThan">
      <formula>0.0005</formula>
    </cfRule>
  </conditionalFormatting>
  <conditionalFormatting sqref="A12:IV12">
    <cfRule type="cellIs" dxfId="1319" priority="39" stopIfTrue="1" operator="equal">
      <formula>0</formula>
    </cfRule>
  </conditionalFormatting>
  <conditionalFormatting sqref="A13:IV13">
    <cfRule type="cellIs" dxfId="1318" priority="37" stopIfTrue="1" operator="equal">
      <formula>1</formula>
    </cfRule>
    <cfRule type="cellIs" dxfId="1317" priority="38" stopIfTrue="1" operator="lessThan">
      <formula>0.0005</formula>
    </cfRule>
  </conditionalFormatting>
  <conditionalFormatting sqref="A14:IV14">
    <cfRule type="cellIs" dxfId="1316" priority="36" stopIfTrue="1" operator="equal">
      <formula>0</formula>
    </cfRule>
  </conditionalFormatting>
  <conditionalFormatting sqref="A15:IV15">
    <cfRule type="cellIs" dxfId="1315" priority="34" stopIfTrue="1" operator="equal">
      <formula>1</formula>
    </cfRule>
    <cfRule type="cellIs" dxfId="1314" priority="35" stopIfTrue="1" operator="lessThan">
      <formula>0.0005</formula>
    </cfRule>
  </conditionalFormatting>
  <conditionalFormatting sqref="A16:IV16">
    <cfRule type="cellIs" dxfId="1313" priority="33" stopIfTrue="1" operator="equal">
      <formula>0</formula>
    </cfRule>
  </conditionalFormatting>
  <conditionalFormatting sqref="A17:IV17">
    <cfRule type="cellIs" dxfId="1312" priority="31" stopIfTrue="1" operator="equal">
      <formula>1</formula>
    </cfRule>
    <cfRule type="cellIs" dxfId="1311" priority="32" stopIfTrue="1" operator="lessThan">
      <formula>0.0005</formula>
    </cfRule>
  </conditionalFormatting>
  <conditionalFormatting sqref="A18:IV18">
    <cfRule type="cellIs" dxfId="1310" priority="30" stopIfTrue="1" operator="equal">
      <formula>0</formula>
    </cfRule>
  </conditionalFormatting>
  <conditionalFormatting sqref="A19:IV19">
    <cfRule type="cellIs" dxfId="1309" priority="28" stopIfTrue="1" operator="equal">
      <formula>1</formula>
    </cfRule>
    <cfRule type="cellIs" dxfId="1308" priority="29" stopIfTrue="1" operator="lessThan">
      <formula>0.0005</formula>
    </cfRule>
  </conditionalFormatting>
  <conditionalFormatting sqref="A20:IV20">
    <cfRule type="cellIs" dxfId="1307" priority="27" stopIfTrue="1" operator="equal">
      <formula>0</formula>
    </cfRule>
  </conditionalFormatting>
  <conditionalFormatting sqref="A21:IV21">
    <cfRule type="cellIs" dxfId="1306" priority="25" stopIfTrue="1" operator="equal">
      <formula>1</formula>
    </cfRule>
    <cfRule type="cellIs" dxfId="1305" priority="26" stopIfTrue="1" operator="lessThan">
      <formula>0.0005</formula>
    </cfRule>
  </conditionalFormatting>
  <conditionalFormatting sqref="A22:IV22">
    <cfRule type="cellIs" dxfId="1304" priority="24" stopIfTrue="1" operator="equal">
      <formula>0</formula>
    </cfRule>
  </conditionalFormatting>
  <conditionalFormatting sqref="A23:IV23">
    <cfRule type="cellIs" dxfId="1303" priority="22" stopIfTrue="1" operator="equal">
      <formula>1</formula>
    </cfRule>
    <cfRule type="cellIs" dxfId="1302" priority="23" stopIfTrue="1" operator="lessThan">
      <formula>0.0005</formula>
    </cfRule>
  </conditionalFormatting>
  <conditionalFormatting sqref="A24:IV24">
    <cfRule type="cellIs" dxfId="1301" priority="21" stopIfTrue="1" operator="equal">
      <formula>0</formula>
    </cfRule>
  </conditionalFormatting>
  <conditionalFormatting sqref="A25:IV25">
    <cfRule type="cellIs" dxfId="1300" priority="19" stopIfTrue="1" operator="equal">
      <formula>1</formula>
    </cfRule>
    <cfRule type="cellIs" dxfId="1299" priority="20" stopIfTrue="1" operator="lessThan">
      <formula>0.0005</formula>
    </cfRule>
  </conditionalFormatting>
  <conditionalFormatting sqref="A26:IV26">
    <cfRule type="cellIs" dxfId="1298" priority="18" stopIfTrue="1" operator="equal">
      <formula>0</formula>
    </cfRule>
  </conditionalFormatting>
  <conditionalFormatting sqref="A27:IV27">
    <cfRule type="cellIs" dxfId="1297" priority="16" stopIfTrue="1" operator="equal">
      <formula>1</formula>
    </cfRule>
    <cfRule type="cellIs" dxfId="1296" priority="17" stopIfTrue="1" operator="lessThan">
      <formula>0.0005</formula>
    </cfRule>
  </conditionalFormatting>
  <conditionalFormatting sqref="A28:IV28">
    <cfRule type="cellIs" dxfId="1295" priority="15" stopIfTrue="1" operator="equal">
      <formula>0</formula>
    </cfRule>
  </conditionalFormatting>
  <conditionalFormatting sqref="A29:IV29">
    <cfRule type="cellIs" dxfId="1294" priority="13" stopIfTrue="1" operator="equal">
      <formula>1</formula>
    </cfRule>
    <cfRule type="cellIs" dxfId="1293" priority="14" stopIfTrue="1" operator="lessThan">
      <formula>0.0005</formula>
    </cfRule>
  </conditionalFormatting>
  <conditionalFormatting sqref="A30:IV30">
    <cfRule type="cellIs" dxfId="1292" priority="12" stopIfTrue="1" operator="equal">
      <formula>0</formula>
    </cfRule>
  </conditionalFormatting>
  <conditionalFormatting sqref="A31:IV31">
    <cfRule type="cellIs" dxfId="1291" priority="10" stopIfTrue="1" operator="equal">
      <formula>1</formula>
    </cfRule>
    <cfRule type="cellIs" dxfId="1290" priority="11" stopIfTrue="1" operator="lessThan">
      <formula>0.0005</formula>
    </cfRule>
  </conditionalFormatting>
  <conditionalFormatting sqref="A32:IV32">
    <cfRule type="cellIs" dxfId="1289" priority="9" stopIfTrue="1" operator="equal">
      <formula>0</formula>
    </cfRule>
  </conditionalFormatting>
  <conditionalFormatting sqref="A33:IV33">
    <cfRule type="cellIs" dxfId="1288" priority="7" stopIfTrue="1" operator="equal">
      <formula>1</formula>
    </cfRule>
    <cfRule type="cellIs" dxfId="1287" priority="8" stopIfTrue="1" operator="lessThan">
      <formula>0.0005</formula>
    </cfRule>
  </conditionalFormatting>
  <conditionalFormatting sqref="A34:IV34">
    <cfRule type="cellIs" dxfId="1286" priority="6" stopIfTrue="1" operator="equal">
      <formula>0</formula>
    </cfRule>
  </conditionalFormatting>
  <conditionalFormatting sqref="A35:IV35">
    <cfRule type="cellIs" dxfId="1285" priority="4" stopIfTrue="1" operator="equal">
      <formula>1</formula>
    </cfRule>
    <cfRule type="cellIs" dxfId="1284" priority="5" stopIfTrue="1" operator="lessThan">
      <formula>0.0005</formula>
    </cfRule>
  </conditionalFormatting>
  <conditionalFormatting sqref="A36:IV36">
    <cfRule type="cellIs" dxfId="1283" priority="3" stopIfTrue="1" operator="equal">
      <formula>0</formula>
    </cfRule>
  </conditionalFormatting>
  <conditionalFormatting sqref="A37:IV37">
    <cfRule type="cellIs" dxfId="1282" priority="1" stopIfTrue="1" operator="equal">
      <formula>1</formula>
    </cfRule>
    <cfRule type="cellIs" dxfId="1281" priority="2" stopIfTrue="1" operator="lessThan">
      <formula>0.0005</formula>
    </cfRule>
  </conditionalFormatting>
  <hyperlinks>
    <hyperlink ref="E42" r:id="rId1" xr:uid="{EB49BEEF-32F4-446E-92AD-FF1D5A898562}"/>
    <hyperlink ref="E42:G42" r:id="rId2" display="http://dx.doi.org/10.4232/1.14582 " xr:uid="{09FDBBE8-9127-48ED-92DD-A097B80EB5B3}"/>
    <hyperlink ref="A44" r:id="rId3" display="Publikation und Tabellen stehen unter der Lizenz CC BY-SA DEED 4.0." xr:uid="{C513CC48-2209-428E-83EA-D22D4D6F96BF}"/>
  </hyperlinks>
  <pageMargins left="0.78740157480314965" right="0.78740157480314965" top="0.98425196850393704" bottom="0.98425196850393704" header="0.51181102362204722" footer="0.51181102362204722"/>
  <pageSetup paperSize="9" scale="80" orientation="portrait" r:id="rId4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E2B4-CD80-452C-8D0C-4C2E6C510ADC}">
  <dimension ref="A1:M45"/>
  <sheetViews>
    <sheetView view="pageBreakPreview" topLeftCell="A4" zoomScaleNormal="100" zoomScaleSheetLayoutView="100" workbookViewId="0">
      <selection sqref="A1:M1"/>
    </sheetView>
  </sheetViews>
  <sheetFormatPr baseColWidth="10" defaultRowHeight="12.75"/>
  <cols>
    <col min="1" max="1" width="10.28515625" style="24" customWidth="1"/>
    <col min="2" max="2" width="8.28515625" style="24" customWidth="1"/>
    <col min="3" max="3" width="9" style="24" customWidth="1"/>
    <col min="4" max="5" width="8.28515625" style="24" customWidth="1"/>
    <col min="6" max="6" width="9" style="24" customWidth="1"/>
    <col min="7" max="8" width="8.28515625" style="24" customWidth="1"/>
    <col min="9" max="9" width="9" style="24" customWidth="1"/>
    <col min="10" max="11" width="8.28515625" style="24" customWidth="1"/>
    <col min="12" max="12" width="9" style="24" customWidth="1"/>
    <col min="13" max="13" width="8.28515625" style="24" customWidth="1"/>
    <col min="14" max="16384" width="11.42578125" style="24"/>
  </cols>
  <sheetData>
    <row r="1" spans="1:13" ht="39.950000000000003" customHeight="1" thickBot="1">
      <c r="A1" s="793" t="str">
        <f>"Tabelle 24: Betreuungsleistungen " &amp;Hilfswerte!B1</f>
        <v>Tabelle 24: Betreuungsleistungen 2020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</row>
    <row r="2" spans="1:13" ht="27" customHeight="1">
      <c r="A2" s="749" t="s">
        <v>14</v>
      </c>
      <c r="B2" s="827" t="s">
        <v>28</v>
      </c>
      <c r="C2" s="827"/>
      <c r="D2" s="827"/>
      <c r="E2" s="827" t="s">
        <v>15</v>
      </c>
      <c r="F2" s="827"/>
      <c r="G2" s="827"/>
      <c r="H2" s="827"/>
      <c r="I2" s="827"/>
      <c r="J2" s="827"/>
      <c r="K2" s="827"/>
      <c r="L2" s="827"/>
      <c r="M2" s="833"/>
    </row>
    <row r="3" spans="1:13" ht="50.25" customHeight="1">
      <c r="A3" s="750"/>
      <c r="B3" s="828"/>
      <c r="C3" s="828"/>
      <c r="D3" s="835"/>
      <c r="E3" s="824" t="s">
        <v>342</v>
      </c>
      <c r="F3" s="744"/>
      <c r="G3" s="745"/>
      <c r="H3" s="824" t="s">
        <v>449</v>
      </c>
      <c r="I3" s="744"/>
      <c r="J3" s="745"/>
      <c r="K3" s="824" t="s">
        <v>499</v>
      </c>
      <c r="L3" s="744"/>
      <c r="M3" s="746"/>
    </row>
    <row r="4" spans="1:13" ht="38.25" customHeight="1">
      <c r="A4" s="751"/>
      <c r="B4" s="116" t="s">
        <v>343</v>
      </c>
      <c r="C4" s="47" t="s">
        <v>345</v>
      </c>
      <c r="D4" s="26" t="s">
        <v>344</v>
      </c>
      <c r="E4" s="116" t="s">
        <v>343</v>
      </c>
      <c r="F4" s="47" t="s">
        <v>345</v>
      </c>
      <c r="G4" s="26" t="s">
        <v>344</v>
      </c>
      <c r="H4" s="116" t="s">
        <v>343</v>
      </c>
      <c r="I4" s="47" t="s">
        <v>345</v>
      </c>
      <c r="J4" s="26" t="s">
        <v>344</v>
      </c>
      <c r="K4" s="116" t="s">
        <v>343</v>
      </c>
      <c r="L4" s="47" t="s">
        <v>345</v>
      </c>
      <c r="M4" s="29" t="s">
        <v>344</v>
      </c>
    </row>
    <row r="5" spans="1:13" ht="12.75" customHeight="1">
      <c r="A5" s="791" t="s">
        <v>79</v>
      </c>
      <c r="B5" s="418">
        <v>298</v>
      </c>
      <c r="C5" s="417">
        <v>59440</v>
      </c>
      <c r="D5" s="289">
        <v>3654</v>
      </c>
      <c r="E5" s="417">
        <v>68</v>
      </c>
      <c r="F5" s="417">
        <v>4656</v>
      </c>
      <c r="G5" s="289">
        <v>1234</v>
      </c>
      <c r="H5" s="418">
        <v>42</v>
      </c>
      <c r="I5" s="417">
        <v>7296</v>
      </c>
      <c r="J5" s="289">
        <v>329</v>
      </c>
      <c r="K5" s="417">
        <v>188</v>
      </c>
      <c r="L5" s="417">
        <v>47488</v>
      </c>
      <c r="M5" s="419">
        <v>2091</v>
      </c>
    </row>
    <row r="6" spans="1:13" ht="12.75" customHeight="1">
      <c r="A6" s="731"/>
      <c r="B6" s="420">
        <v>1</v>
      </c>
      <c r="C6" s="421">
        <v>1</v>
      </c>
      <c r="D6" s="422">
        <v>1</v>
      </c>
      <c r="E6" s="181">
        <v>0.22819</v>
      </c>
      <c r="F6" s="181">
        <v>7.8329999999999997E-2</v>
      </c>
      <c r="G6" s="239">
        <v>0.33771000000000001</v>
      </c>
      <c r="H6" s="249">
        <v>0.14094000000000001</v>
      </c>
      <c r="I6" s="181">
        <v>0.12275</v>
      </c>
      <c r="J6" s="239">
        <v>9.0039999999999995E-2</v>
      </c>
      <c r="K6" s="249">
        <v>0.63087000000000004</v>
      </c>
      <c r="L6" s="181">
        <v>0.79891999999999996</v>
      </c>
      <c r="M6" s="281">
        <v>0.57225000000000004</v>
      </c>
    </row>
    <row r="7" spans="1:13" ht="12.75" customHeight="1">
      <c r="A7" s="731" t="s">
        <v>80</v>
      </c>
      <c r="B7" s="240">
        <v>760</v>
      </c>
      <c r="C7" s="231">
        <v>144558</v>
      </c>
      <c r="D7" s="241">
        <v>10277</v>
      </c>
      <c r="E7" s="231">
        <v>58</v>
      </c>
      <c r="F7" s="231">
        <v>24542</v>
      </c>
      <c r="G7" s="241">
        <v>1591</v>
      </c>
      <c r="H7" s="240">
        <v>9</v>
      </c>
      <c r="I7" s="231">
        <v>296</v>
      </c>
      <c r="J7" s="241">
        <v>74</v>
      </c>
      <c r="K7" s="240">
        <v>693</v>
      </c>
      <c r="L7" s="231">
        <v>119720</v>
      </c>
      <c r="M7" s="277">
        <v>8612</v>
      </c>
    </row>
    <row r="8" spans="1:13" ht="12.75" customHeight="1">
      <c r="A8" s="731"/>
      <c r="B8" s="420">
        <v>1</v>
      </c>
      <c r="C8" s="421">
        <v>1</v>
      </c>
      <c r="D8" s="422">
        <v>1</v>
      </c>
      <c r="E8" s="181">
        <v>7.6319999999999999E-2</v>
      </c>
      <c r="F8" s="181">
        <v>0.16977</v>
      </c>
      <c r="G8" s="239">
        <v>0.15481</v>
      </c>
      <c r="H8" s="249">
        <v>1.184E-2</v>
      </c>
      <c r="I8" s="181">
        <v>2.0500000000000002E-3</v>
      </c>
      <c r="J8" s="239">
        <v>7.1999999999999998E-3</v>
      </c>
      <c r="K8" s="249">
        <v>0.91183999999999998</v>
      </c>
      <c r="L8" s="181">
        <v>0.82818000000000003</v>
      </c>
      <c r="M8" s="281">
        <v>0.83799000000000001</v>
      </c>
    </row>
    <row r="9" spans="1:13" ht="12.75" customHeight="1">
      <c r="A9" s="731" t="s">
        <v>81</v>
      </c>
      <c r="B9" s="240">
        <v>31</v>
      </c>
      <c r="C9" s="231">
        <v>3713</v>
      </c>
      <c r="D9" s="241">
        <v>447</v>
      </c>
      <c r="E9" s="231">
        <v>20</v>
      </c>
      <c r="F9" s="231">
        <v>3000</v>
      </c>
      <c r="G9" s="241">
        <v>388</v>
      </c>
      <c r="H9" s="240">
        <v>11</v>
      </c>
      <c r="I9" s="231">
        <v>713</v>
      </c>
      <c r="J9" s="241">
        <v>59</v>
      </c>
      <c r="K9" s="240">
        <v>0</v>
      </c>
      <c r="L9" s="231">
        <v>0</v>
      </c>
      <c r="M9" s="277">
        <v>0</v>
      </c>
    </row>
    <row r="10" spans="1:13" ht="12.75" customHeight="1">
      <c r="A10" s="731"/>
      <c r="B10" s="420">
        <v>1</v>
      </c>
      <c r="C10" s="421">
        <v>1</v>
      </c>
      <c r="D10" s="422">
        <v>1</v>
      </c>
      <c r="E10" s="181">
        <v>0.64515999999999996</v>
      </c>
      <c r="F10" s="181">
        <v>0.80796999999999997</v>
      </c>
      <c r="G10" s="239">
        <v>0.86800999999999995</v>
      </c>
      <c r="H10" s="249">
        <v>0.35483999999999999</v>
      </c>
      <c r="I10" s="181">
        <v>0.19203000000000001</v>
      </c>
      <c r="J10" s="239">
        <v>0.13199</v>
      </c>
      <c r="K10" s="249" t="s">
        <v>501</v>
      </c>
      <c r="L10" s="181" t="s">
        <v>501</v>
      </c>
      <c r="M10" s="281" t="s">
        <v>501</v>
      </c>
    </row>
    <row r="11" spans="1:13" ht="12.75" customHeight="1">
      <c r="A11" s="731" t="s">
        <v>82</v>
      </c>
      <c r="B11" s="240">
        <v>7</v>
      </c>
      <c r="C11" s="231">
        <v>165</v>
      </c>
      <c r="D11" s="241">
        <v>50</v>
      </c>
      <c r="E11" s="231">
        <v>5</v>
      </c>
      <c r="F11" s="231">
        <v>45</v>
      </c>
      <c r="G11" s="241">
        <v>25</v>
      </c>
      <c r="H11" s="240">
        <v>2</v>
      </c>
      <c r="I11" s="231">
        <v>120</v>
      </c>
      <c r="J11" s="241">
        <v>25</v>
      </c>
      <c r="K11" s="240">
        <v>0</v>
      </c>
      <c r="L11" s="231">
        <v>0</v>
      </c>
      <c r="M11" s="277">
        <v>0</v>
      </c>
    </row>
    <row r="12" spans="1:13" ht="12.75" customHeight="1">
      <c r="A12" s="731"/>
      <c r="B12" s="420">
        <v>1</v>
      </c>
      <c r="C12" s="421">
        <v>1</v>
      </c>
      <c r="D12" s="422">
        <v>1</v>
      </c>
      <c r="E12" s="181">
        <v>0.71428999999999998</v>
      </c>
      <c r="F12" s="181">
        <v>0.27272999999999997</v>
      </c>
      <c r="G12" s="239">
        <v>0.5</v>
      </c>
      <c r="H12" s="249">
        <v>0.28571000000000002</v>
      </c>
      <c r="I12" s="181">
        <v>0.72726999999999997</v>
      </c>
      <c r="J12" s="239">
        <v>0.5</v>
      </c>
      <c r="K12" s="249" t="s">
        <v>501</v>
      </c>
      <c r="L12" s="181" t="s">
        <v>501</v>
      </c>
      <c r="M12" s="281" t="s">
        <v>501</v>
      </c>
    </row>
    <row r="13" spans="1:13" ht="12.75" customHeight="1">
      <c r="A13" s="731" t="s">
        <v>83</v>
      </c>
      <c r="B13" s="240">
        <v>0</v>
      </c>
      <c r="C13" s="231">
        <v>0</v>
      </c>
      <c r="D13" s="241">
        <v>0</v>
      </c>
      <c r="E13" s="231">
        <v>0</v>
      </c>
      <c r="F13" s="231">
        <v>0</v>
      </c>
      <c r="G13" s="241">
        <v>0</v>
      </c>
      <c r="H13" s="240">
        <v>0</v>
      </c>
      <c r="I13" s="231">
        <v>0</v>
      </c>
      <c r="J13" s="241">
        <v>0</v>
      </c>
      <c r="K13" s="240">
        <v>0</v>
      </c>
      <c r="L13" s="231">
        <v>0</v>
      </c>
      <c r="M13" s="277">
        <v>0</v>
      </c>
    </row>
    <row r="14" spans="1:13" ht="12.75" customHeight="1">
      <c r="A14" s="731"/>
      <c r="B14" s="420" t="s">
        <v>501</v>
      </c>
      <c r="C14" s="421" t="s">
        <v>501</v>
      </c>
      <c r="D14" s="422" t="s">
        <v>501</v>
      </c>
      <c r="E14" s="181" t="s">
        <v>501</v>
      </c>
      <c r="F14" s="181" t="s">
        <v>501</v>
      </c>
      <c r="G14" s="239" t="s">
        <v>501</v>
      </c>
      <c r="H14" s="249" t="s">
        <v>501</v>
      </c>
      <c r="I14" s="181" t="s">
        <v>501</v>
      </c>
      <c r="J14" s="239" t="s">
        <v>501</v>
      </c>
      <c r="K14" s="249" t="s">
        <v>501</v>
      </c>
      <c r="L14" s="181" t="s">
        <v>501</v>
      </c>
      <c r="M14" s="281" t="s">
        <v>501</v>
      </c>
    </row>
    <row r="15" spans="1:13" ht="12.75" customHeight="1">
      <c r="A15" s="731" t="s">
        <v>84</v>
      </c>
      <c r="B15" s="240">
        <v>0</v>
      </c>
      <c r="C15" s="231">
        <v>0</v>
      </c>
      <c r="D15" s="241">
        <v>0</v>
      </c>
      <c r="E15" s="231">
        <v>0</v>
      </c>
      <c r="F15" s="231">
        <v>0</v>
      </c>
      <c r="G15" s="241">
        <v>0</v>
      </c>
      <c r="H15" s="240">
        <v>0</v>
      </c>
      <c r="I15" s="231">
        <v>0</v>
      </c>
      <c r="J15" s="241">
        <v>0</v>
      </c>
      <c r="K15" s="240">
        <v>0</v>
      </c>
      <c r="L15" s="231">
        <v>0</v>
      </c>
      <c r="M15" s="277">
        <v>0</v>
      </c>
    </row>
    <row r="16" spans="1:13" ht="12.75" customHeight="1">
      <c r="A16" s="731"/>
      <c r="B16" s="420" t="s">
        <v>501</v>
      </c>
      <c r="C16" s="421" t="s">
        <v>501</v>
      </c>
      <c r="D16" s="422" t="s">
        <v>501</v>
      </c>
      <c r="E16" s="181" t="s">
        <v>501</v>
      </c>
      <c r="F16" s="181" t="s">
        <v>501</v>
      </c>
      <c r="G16" s="239" t="s">
        <v>501</v>
      </c>
      <c r="H16" s="249" t="s">
        <v>501</v>
      </c>
      <c r="I16" s="181" t="s">
        <v>501</v>
      </c>
      <c r="J16" s="239" t="s">
        <v>501</v>
      </c>
      <c r="K16" s="249" t="s">
        <v>501</v>
      </c>
      <c r="L16" s="181" t="s">
        <v>501</v>
      </c>
      <c r="M16" s="281" t="s">
        <v>501</v>
      </c>
    </row>
    <row r="17" spans="1:13" ht="12.75" customHeight="1">
      <c r="A17" s="731" t="s">
        <v>85</v>
      </c>
      <c r="B17" s="240">
        <v>510</v>
      </c>
      <c r="C17" s="231">
        <v>55703</v>
      </c>
      <c r="D17" s="241">
        <v>4588</v>
      </c>
      <c r="E17" s="231">
        <v>19</v>
      </c>
      <c r="F17" s="231">
        <v>16495</v>
      </c>
      <c r="G17" s="241">
        <v>573</v>
      </c>
      <c r="H17" s="240">
        <v>50</v>
      </c>
      <c r="I17" s="231">
        <v>8932</v>
      </c>
      <c r="J17" s="241">
        <v>244</v>
      </c>
      <c r="K17" s="240">
        <v>441</v>
      </c>
      <c r="L17" s="231">
        <v>30276</v>
      </c>
      <c r="M17" s="277">
        <v>3771</v>
      </c>
    </row>
    <row r="18" spans="1:13" ht="12.75" customHeight="1">
      <c r="A18" s="731"/>
      <c r="B18" s="420">
        <v>1</v>
      </c>
      <c r="C18" s="421">
        <v>1</v>
      </c>
      <c r="D18" s="422">
        <v>1</v>
      </c>
      <c r="E18" s="181">
        <v>3.7249999999999998E-2</v>
      </c>
      <c r="F18" s="181">
        <v>0.29611999999999999</v>
      </c>
      <c r="G18" s="239">
        <v>0.12489</v>
      </c>
      <c r="H18" s="249">
        <v>9.8040000000000002E-2</v>
      </c>
      <c r="I18" s="181">
        <v>0.16034999999999999</v>
      </c>
      <c r="J18" s="239">
        <v>5.3179999999999998E-2</v>
      </c>
      <c r="K18" s="249">
        <v>0.86470999999999998</v>
      </c>
      <c r="L18" s="181">
        <v>0.54352999999999996</v>
      </c>
      <c r="M18" s="281">
        <v>0.82193000000000005</v>
      </c>
    </row>
    <row r="19" spans="1:13" ht="12.75" customHeight="1">
      <c r="A19" s="731" t="s">
        <v>86</v>
      </c>
      <c r="B19" s="240">
        <v>0</v>
      </c>
      <c r="C19" s="231">
        <v>0</v>
      </c>
      <c r="D19" s="241">
        <v>0</v>
      </c>
      <c r="E19" s="231">
        <v>0</v>
      </c>
      <c r="F19" s="231">
        <v>0</v>
      </c>
      <c r="G19" s="241">
        <v>0</v>
      </c>
      <c r="H19" s="240">
        <v>0</v>
      </c>
      <c r="I19" s="231">
        <v>0</v>
      </c>
      <c r="J19" s="241">
        <v>0</v>
      </c>
      <c r="K19" s="240">
        <v>0</v>
      </c>
      <c r="L19" s="231">
        <v>0</v>
      </c>
      <c r="M19" s="277">
        <v>0</v>
      </c>
    </row>
    <row r="20" spans="1:13" ht="12.75" customHeight="1">
      <c r="A20" s="731"/>
      <c r="B20" s="420" t="s">
        <v>501</v>
      </c>
      <c r="C20" s="421" t="s">
        <v>501</v>
      </c>
      <c r="D20" s="422" t="s">
        <v>501</v>
      </c>
      <c r="E20" s="181" t="s">
        <v>501</v>
      </c>
      <c r="F20" s="181" t="s">
        <v>501</v>
      </c>
      <c r="G20" s="239" t="s">
        <v>501</v>
      </c>
      <c r="H20" s="249" t="s">
        <v>501</v>
      </c>
      <c r="I20" s="181" t="s">
        <v>501</v>
      </c>
      <c r="J20" s="239" t="s">
        <v>501</v>
      </c>
      <c r="K20" s="249" t="s">
        <v>501</v>
      </c>
      <c r="L20" s="181" t="s">
        <v>501</v>
      </c>
      <c r="M20" s="281" t="s">
        <v>501</v>
      </c>
    </row>
    <row r="21" spans="1:13" ht="12.75" customHeight="1">
      <c r="A21" s="731" t="s">
        <v>87</v>
      </c>
      <c r="B21" s="240">
        <v>467</v>
      </c>
      <c r="C21" s="231">
        <v>62872</v>
      </c>
      <c r="D21" s="241">
        <v>30531</v>
      </c>
      <c r="E21" s="231">
        <v>233</v>
      </c>
      <c r="F21" s="231">
        <v>48038</v>
      </c>
      <c r="G21" s="241">
        <v>28470</v>
      </c>
      <c r="H21" s="240">
        <v>36</v>
      </c>
      <c r="I21" s="231">
        <v>6220</v>
      </c>
      <c r="J21" s="241">
        <v>475</v>
      </c>
      <c r="K21" s="240">
        <v>198</v>
      </c>
      <c r="L21" s="231">
        <v>8614</v>
      </c>
      <c r="M21" s="277">
        <v>1586</v>
      </c>
    </row>
    <row r="22" spans="1:13" ht="12.75" customHeight="1">
      <c r="A22" s="731"/>
      <c r="B22" s="420">
        <v>1</v>
      </c>
      <c r="C22" s="421">
        <v>1</v>
      </c>
      <c r="D22" s="422">
        <v>1</v>
      </c>
      <c r="E22" s="181">
        <v>0.49892999999999998</v>
      </c>
      <c r="F22" s="181">
        <v>0.76405999999999996</v>
      </c>
      <c r="G22" s="239">
        <v>0.93249000000000004</v>
      </c>
      <c r="H22" s="249">
        <v>7.7090000000000006E-2</v>
      </c>
      <c r="I22" s="181">
        <v>9.8930000000000004E-2</v>
      </c>
      <c r="J22" s="239">
        <v>1.5559999999999999E-2</v>
      </c>
      <c r="K22" s="249">
        <v>0.42398000000000002</v>
      </c>
      <c r="L22" s="181">
        <v>0.13700999999999999</v>
      </c>
      <c r="M22" s="281">
        <v>5.1950000000000003E-2</v>
      </c>
    </row>
    <row r="23" spans="1:13" ht="12.75" customHeight="1">
      <c r="A23" s="731" t="s">
        <v>88</v>
      </c>
      <c r="B23" s="240">
        <v>797</v>
      </c>
      <c r="C23" s="231">
        <v>380738</v>
      </c>
      <c r="D23" s="241">
        <v>15790</v>
      </c>
      <c r="E23" s="231">
        <v>177</v>
      </c>
      <c r="F23" s="231">
        <v>65166</v>
      </c>
      <c r="G23" s="241">
        <v>5334</v>
      </c>
      <c r="H23" s="240">
        <v>15</v>
      </c>
      <c r="I23" s="231">
        <v>3084</v>
      </c>
      <c r="J23" s="241">
        <v>142</v>
      </c>
      <c r="K23" s="240">
        <v>605</v>
      </c>
      <c r="L23" s="231">
        <v>312488</v>
      </c>
      <c r="M23" s="277">
        <v>10314</v>
      </c>
    </row>
    <row r="24" spans="1:13" ht="12.75" customHeight="1">
      <c r="A24" s="731"/>
      <c r="B24" s="420">
        <v>1</v>
      </c>
      <c r="C24" s="421">
        <v>1</v>
      </c>
      <c r="D24" s="422">
        <v>1</v>
      </c>
      <c r="E24" s="181">
        <v>0.22208</v>
      </c>
      <c r="F24" s="181">
        <v>0.17116000000000001</v>
      </c>
      <c r="G24" s="239">
        <v>0.33781</v>
      </c>
      <c r="H24" s="249">
        <v>1.882E-2</v>
      </c>
      <c r="I24" s="181">
        <v>8.0999999999999996E-3</v>
      </c>
      <c r="J24" s="239">
        <v>8.9899999999999997E-3</v>
      </c>
      <c r="K24" s="249">
        <v>0.7591</v>
      </c>
      <c r="L24" s="181">
        <v>0.82074000000000003</v>
      </c>
      <c r="M24" s="281">
        <v>0.6532</v>
      </c>
    </row>
    <row r="25" spans="1:13" ht="12.75" customHeight="1">
      <c r="A25" s="731" t="s">
        <v>89</v>
      </c>
      <c r="B25" s="240">
        <v>403</v>
      </c>
      <c r="C25" s="231">
        <v>32106</v>
      </c>
      <c r="D25" s="241">
        <v>2976</v>
      </c>
      <c r="E25" s="231">
        <v>19</v>
      </c>
      <c r="F25" s="231">
        <v>760</v>
      </c>
      <c r="G25" s="241">
        <v>218</v>
      </c>
      <c r="H25" s="240">
        <v>6</v>
      </c>
      <c r="I25" s="231">
        <v>558</v>
      </c>
      <c r="J25" s="241">
        <v>34</v>
      </c>
      <c r="K25" s="240">
        <v>378</v>
      </c>
      <c r="L25" s="231">
        <v>30788</v>
      </c>
      <c r="M25" s="277">
        <v>2724</v>
      </c>
    </row>
    <row r="26" spans="1:13" ht="12.75" customHeight="1">
      <c r="A26" s="731"/>
      <c r="B26" s="420">
        <v>1</v>
      </c>
      <c r="C26" s="421">
        <v>1</v>
      </c>
      <c r="D26" s="422">
        <v>1</v>
      </c>
      <c r="E26" s="181">
        <v>4.7149999999999997E-2</v>
      </c>
      <c r="F26" s="181">
        <v>2.367E-2</v>
      </c>
      <c r="G26" s="239">
        <v>7.3249999999999996E-2</v>
      </c>
      <c r="H26" s="249">
        <v>1.489E-2</v>
      </c>
      <c r="I26" s="181">
        <v>1.738E-2</v>
      </c>
      <c r="J26" s="239">
        <v>1.142E-2</v>
      </c>
      <c r="K26" s="249">
        <v>0.93796999999999997</v>
      </c>
      <c r="L26" s="181">
        <v>0.95894999999999997</v>
      </c>
      <c r="M26" s="281">
        <v>0.91532000000000002</v>
      </c>
    </row>
    <row r="27" spans="1:13" ht="12.75" customHeight="1">
      <c r="A27" s="731" t="s">
        <v>90</v>
      </c>
      <c r="B27" s="240">
        <v>11</v>
      </c>
      <c r="C27" s="231">
        <v>5273</v>
      </c>
      <c r="D27" s="241">
        <v>880</v>
      </c>
      <c r="E27" s="231">
        <v>11</v>
      </c>
      <c r="F27" s="231">
        <v>5273</v>
      </c>
      <c r="G27" s="241">
        <v>880</v>
      </c>
      <c r="H27" s="240">
        <v>0</v>
      </c>
      <c r="I27" s="231">
        <v>0</v>
      </c>
      <c r="J27" s="241">
        <v>0</v>
      </c>
      <c r="K27" s="240">
        <v>0</v>
      </c>
      <c r="L27" s="231">
        <v>0</v>
      </c>
      <c r="M27" s="277">
        <v>0</v>
      </c>
    </row>
    <row r="28" spans="1:13" ht="12.75" customHeight="1">
      <c r="A28" s="731"/>
      <c r="B28" s="420">
        <v>1</v>
      </c>
      <c r="C28" s="421">
        <v>1</v>
      </c>
      <c r="D28" s="422">
        <v>1</v>
      </c>
      <c r="E28" s="181">
        <v>1</v>
      </c>
      <c r="F28" s="181">
        <v>1</v>
      </c>
      <c r="G28" s="239">
        <v>1</v>
      </c>
      <c r="H28" s="249" t="s">
        <v>501</v>
      </c>
      <c r="I28" s="181" t="s">
        <v>501</v>
      </c>
      <c r="J28" s="239" t="s">
        <v>501</v>
      </c>
      <c r="K28" s="249" t="s">
        <v>501</v>
      </c>
      <c r="L28" s="181" t="s">
        <v>501</v>
      </c>
      <c r="M28" s="281" t="s">
        <v>501</v>
      </c>
    </row>
    <row r="29" spans="1:13" ht="12.75" customHeight="1">
      <c r="A29" s="731" t="s">
        <v>91</v>
      </c>
      <c r="B29" s="240">
        <v>11</v>
      </c>
      <c r="C29" s="231">
        <v>294</v>
      </c>
      <c r="D29" s="241">
        <v>138</v>
      </c>
      <c r="E29" s="231">
        <v>11</v>
      </c>
      <c r="F29" s="231">
        <v>294</v>
      </c>
      <c r="G29" s="241">
        <v>138</v>
      </c>
      <c r="H29" s="240">
        <v>0</v>
      </c>
      <c r="I29" s="231">
        <v>0</v>
      </c>
      <c r="J29" s="241">
        <v>0</v>
      </c>
      <c r="K29" s="240">
        <v>0</v>
      </c>
      <c r="L29" s="231">
        <v>0</v>
      </c>
      <c r="M29" s="277">
        <v>0</v>
      </c>
    </row>
    <row r="30" spans="1:13" ht="12.75" customHeight="1">
      <c r="A30" s="731"/>
      <c r="B30" s="420">
        <v>1</v>
      </c>
      <c r="C30" s="421">
        <v>1</v>
      </c>
      <c r="D30" s="422">
        <v>1</v>
      </c>
      <c r="E30" s="181">
        <v>1</v>
      </c>
      <c r="F30" s="181">
        <v>1</v>
      </c>
      <c r="G30" s="239">
        <v>1</v>
      </c>
      <c r="H30" s="249" t="s">
        <v>501</v>
      </c>
      <c r="I30" s="181" t="s">
        <v>501</v>
      </c>
      <c r="J30" s="239" t="s">
        <v>501</v>
      </c>
      <c r="K30" s="249" t="s">
        <v>501</v>
      </c>
      <c r="L30" s="181" t="s">
        <v>501</v>
      </c>
      <c r="M30" s="281" t="s">
        <v>501</v>
      </c>
    </row>
    <row r="31" spans="1:13" ht="12.75" customHeight="1">
      <c r="A31" s="731" t="s">
        <v>92</v>
      </c>
      <c r="B31" s="240">
        <v>15</v>
      </c>
      <c r="C31" s="231">
        <v>1797</v>
      </c>
      <c r="D31" s="241">
        <v>150</v>
      </c>
      <c r="E31" s="231">
        <v>15</v>
      </c>
      <c r="F31" s="231">
        <v>1797</v>
      </c>
      <c r="G31" s="241">
        <v>150</v>
      </c>
      <c r="H31" s="240">
        <v>0</v>
      </c>
      <c r="I31" s="231">
        <v>0</v>
      </c>
      <c r="J31" s="241">
        <v>0</v>
      </c>
      <c r="K31" s="240">
        <v>0</v>
      </c>
      <c r="L31" s="231">
        <v>0</v>
      </c>
      <c r="M31" s="277">
        <v>0</v>
      </c>
    </row>
    <row r="32" spans="1:13" ht="12.75" customHeight="1">
      <c r="A32" s="731"/>
      <c r="B32" s="420">
        <v>1</v>
      </c>
      <c r="C32" s="421">
        <v>1</v>
      </c>
      <c r="D32" s="422">
        <v>1</v>
      </c>
      <c r="E32" s="181">
        <v>1</v>
      </c>
      <c r="F32" s="181">
        <v>1</v>
      </c>
      <c r="G32" s="239">
        <v>1</v>
      </c>
      <c r="H32" s="249" t="s">
        <v>501</v>
      </c>
      <c r="I32" s="181" t="s">
        <v>501</v>
      </c>
      <c r="J32" s="239" t="s">
        <v>501</v>
      </c>
      <c r="K32" s="249" t="s">
        <v>501</v>
      </c>
      <c r="L32" s="181" t="s">
        <v>501</v>
      </c>
      <c r="M32" s="281" t="s">
        <v>501</v>
      </c>
    </row>
    <row r="33" spans="1:13" ht="12.75" customHeight="1">
      <c r="A33" s="731" t="s">
        <v>93</v>
      </c>
      <c r="B33" s="240">
        <v>577</v>
      </c>
      <c r="C33" s="231">
        <v>22978</v>
      </c>
      <c r="D33" s="241">
        <v>7520</v>
      </c>
      <c r="E33" s="231">
        <v>32</v>
      </c>
      <c r="F33" s="231">
        <v>1356</v>
      </c>
      <c r="G33" s="241">
        <v>527</v>
      </c>
      <c r="H33" s="240">
        <v>17</v>
      </c>
      <c r="I33" s="231">
        <v>1466</v>
      </c>
      <c r="J33" s="241">
        <v>40</v>
      </c>
      <c r="K33" s="240">
        <v>528</v>
      </c>
      <c r="L33" s="231">
        <v>20156</v>
      </c>
      <c r="M33" s="277">
        <v>6953</v>
      </c>
    </row>
    <row r="34" spans="1:13" ht="12.75" customHeight="1">
      <c r="A34" s="731"/>
      <c r="B34" s="420">
        <v>1</v>
      </c>
      <c r="C34" s="421">
        <v>1</v>
      </c>
      <c r="D34" s="422">
        <v>1</v>
      </c>
      <c r="E34" s="181">
        <v>5.5460000000000002E-2</v>
      </c>
      <c r="F34" s="181">
        <v>5.901E-2</v>
      </c>
      <c r="G34" s="239">
        <v>7.0080000000000003E-2</v>
      </c>
      <c r="H34" s="249">
        <v>2.946E-2</v>
      </c>
      <c r="I34" s="181">
        <v>6.3799999999999996E-2</v>
      </c>
      <c r="J34" s="239">
        <v>5.3200000000000001E-3</v>
      </c>
      <c r="K34" s="249">
        <v>0.91508</v>
      </c>
      <c r="L34" s="181">
        <v>0.87719000000000003</v>
      </c>
      <c r="M34" s="281">
        <v>0.92459999999999998</v>
      </c>
    </row>
    <row r="35" spans="1:13" ht="12.75" customHeight="1">
      <c r="A35" s="748" t="s">
        <v>94</v>
      </c>
      <c r="B35" s="240">
        <v>42</v>
      </c>
      <c r="C35" s="231">
        <v>3063</v>
      </c>
      <c r="D35" s="241">
        <v>911</v>
      </c>
      <c r="E35" s="231">
        <v>41</v>
      </c>
      <c r="F35" s="231">
        <v>2983</v>
      </c>
      <c r="G35" s="241">
        <v>886</v>
      </c>
      <c r="H35" s="240">
        <v>0</v>
      </c>
      <c r="I35" s="231">
        <v>0</v>
      </c>
      <c r="J35" s="241">
        <v>0</v>
      </c>
      <c r="K35" s="240">
        <v>1</v>
      </c>
      <c r="L35" s="231">
        <v>80</v>
      </c>
      <c r="M35" s="277">
        <v>25</v>
      </c>
    </row>
    <row r="36" spans="1:13" ht="12.75" customHeight="1">
      <c r="A36" s="733"/>
      <c r="B36" s="423">
        <v>1</v>
      </c>
      <c r="C36" s="424">
        <v>1</v>
      </c>
      <c r="D36" s="425">
        <v>1</v>
      </c>
      <c r="E36" s="188">
        <v>0.97619</v>
      </c>
      <c r="F36" s="188">
        <v>0.97387999999999997</v>
      </c>
      <c r="G36" s="243">
        <v>0.97255999999999998</v>
      </c>
      <c r="H36" s="187" t="s">
        <v>501</v>
      </c>
      <c r="I36" s="188" t="s">
        <v>501</v>
      </c>
      <c r="J36" s="243" t="s">
        <v>501</v>
      </c>
      <c r="K36" s="181">
        <v>2.3810000000000001E-2</v>
      </c>
      <c r="L36" s="181">
        <v>2.6120000000000001E-2</v>
      </c>
      <c r="M36" s="426">
        <v>2.7439999999999999E-2</v>
      </c>
    </row>
    <row r="37" spans="1:13" ht="12.75" customHeight="1">
      <c r="A37" s="784" t="s">
        <v>109</v>
      </c>
      <c r="B37" s="233">
        <v>3929</v>
      </c>
      <c r="C37" s="234">
        <v>772700</v>
      </c>
      <c r="D37" s="244">
        <v>77912</v>
      </c>
      <c r="E37" s="234">
        <v>709</v>
      </c>
      <c r="F37" s="234">
        <v>174405</v>
      </c>
      <c r="G37" s="244">
        <v>40414</v>
      </c>
      <c r="H37" s="234">
        <v>188</v>
      </c>
      <c r="I37" s="234">
        <v>28685</v>
      </c>
      <c r="J37" s="234">
        <v>1422</v>
      </c>
      <c r="K37" s="233">
        <v>3032</v>
      </c>
      <c r="L37" s="234">
        <v>569610</v>
      </c>
      <c r="M37" s="286">
        <v>36076</v>
      </c>
    </row>
    <row r="38" spans="1:13" ht="12.75" customHeight="1" thickBot="1">
      <c r="A38" s="785"/>
      <c r="B38" s="427">
        <v>1</v>
      </c>
      <c r="C38" s="428">
        <v>1</v>
      </c>
      <c r="D38" s="429">
        <v>1</v>
      </c>
      <c r="E38" s="430">
        <v>0.18045</v>
      </c>
      <c r="F38" s="430">
        <v>0.22570999999999999</v>
      </c>
      <c r="G38" s="431">
        <v>0.51871</v>
      </c>
      <c r="H38" s="432">
        <v>4.7849999999999997E-2</v>
      </c>
      <c r="I38" s="430">
        <v>3.712E-2</v>
      </c>
      <c r="J38" s="430">
        <v>1.8249999999999999E-2</v>
      </c>
      <c r="K38" s="432">
        <v>0.77170000000000005</v>
      </c>
      <c r="L38" s="430">
        <v>0.73716999999999999</v>
      </c>
      <c r="M38" s="433">
        <v>0.46304000000000001</v>
      </c>
    </row>
    <row r="39" spans="1:13" s="500" customFormat="1"/>
    <row r="40" spans="1:13" s="500" customFormat="1">
      <c r="A40" s="1158" t="str">
        <f>"Anmerkungen. Datengrundlage: Volkshochschul-Statistik "&amp;Hilfswerte!$B$2&amp;"; Basis: "&amp;Tabelle1!$C$36&amp;" VHS."</f>
        <v>Anmerkungen. Datengrundlage: Volkshochschul-Statistik ; Basis: 852 VHS.</v>
      </c>
      <c r="D40" s="1165"/>
    </row>
    <row r="41" spans="1:13" s="500" customFormat="1"/>
    <row r="42" spans="1:13" s="500" customFormat="1">
      <c r="A42" s="1158" t="s">
        <v>518</v>
      </c>
      <c r="B42" s="1159"/>
      <c r="C42" s="1159"/>
      <c r="D42" s="1159"/>
    </row>
    <row r="43" spans="1:13" s="500" customFormat="1">
      <c r="A43" s="1158" t="s">
        <v>519</v>
      </c>
      <c r="B43" s="1159"/>
      <c r="C43" s="1167" t="s">
        <v>506</v>
      </c>
    </row>
    <row r="44" spans="1:13" s="500" customFormat="1">
      <c r="A44" s="1160"/>
      <c r="B44" s="1159"/>
      <c r="C44" s="1159"/>
      <c r="D44" s="1159"/>
    </row>
    <row r="45" spans="1:13" s="500" customFormat="1">
      <c r="A45" s="1161" t="s">
        <v>520</v>
      </c>
      <c r="B45" s="1159"/>
      <c r="C45" s="1159"/>
      <c r="D45" s="1159"/>
    </row>
  </sheetData>
  <mergeCells count="24">
    <mergeCell ref="A31:A32"/>
    <mergeCell ref="A33:A34"/>
    <mergeCell ref="A35:A36"/>
    <mergeCell ref="A37:A38"/>
    <mergeCell ref="A5:A6"/>
    <mergeCell ref="A7:A8"/>
    <mergeCell ref="A9:A10"/>
    <mergeCell ref="A11:A12"/>
    <mergeCell ref="A15:A16"/>
    <mergeCell ref="A27:A28"/>
    <mergeCell ref="A29:A30"/>
    <mergeCell ref="A1:M1"/>
    <mergeCell ref="A2:A4"/>
    <mergeCell ref="B2:D3"/>
    <mergeCell ref="E2:M2"/>
    <mergeCell ref="E3:G3"/>
    <mergeCell ref="K3:M3"/>
    <mergeCell ref="A23:A24"/>
    <mergeCell ref="A13:A14"/>
    <mergeCell ref="A25:A26"/>
    <mergeCell ref="A17:A18"/>
    <mergeCell ref="A19:A20"/>
    <mergeCell ref="A21:A22"/>
    <mergeCell ref="H3:J3"/>
  </mergeCells>
  <conditionalFormatting sqref="A6 A8 A10 A12 A14 A16 A18 A20 A22 A24 A26 A28 A30 A32 A34 A36">
    <cfRule type="cellIs" dxfId="421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420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419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418" priority="1" stopIfTrue="1" operator="lessThan">
      <formula>0.0005</formula>
    </cfRule>
  </conditionalFormatting>
  <hyperlinks>
    <hyperlink ref="C43" r:id="rId1" xr:uid="{B2C21A2E-0E46-4018-B853-EE4F144BAF73}"/>
    <hyperlink ref="A45" r:id="rId2" display="Publikation und Tabellen stehen unter der Lizenz CC BY-SA DEED 4.0." xr:uid="{5A6B98EC-B159-4656-9B7C-343B10163310}"/>
  </hyperlinks>
  <pageMargins left="0.7" right="0.7" top="0.78740157499999996" bottom="0.78740157499999996" header="0.3" footer="0.3"/>
  <pageSetup paperSize="9" scale="78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858D-2A80-4DE2-A486-5E6601467850}">
  <dimension ref="A1:D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18.85546875" style="24" customWidth="1"/>
    <col min="2" max="3" width="27.42578125" style="24" customWidth="1"/>
    <col min="4" max="4" width="11.42578125" style="500"/>
    <col min="5" max="16384" width="11.42578125" style="24"/>
  </cols>
  <sheetData>
    <row r="1" spans="1:3" ht="39.950000000000003" customHeight="1" thickBot="1">
      <c r="A1" s="734" t="str">
        <f>"Tabelle 25: Lernförderung " &amp;Hilfswerte!B1</f>
        <v>Tabelle 25: Lernförderung 2020</v>
      </c>
      <c r="B1" s="734"/>
      <c r="C1" s="734"/>
    </row>
    <row r="2" spans="1:3" ht="27.75" customHeight="1">
      <c r="A2" s="749" t="s">
        <v>14</v>
      </c>
      <c r="B2" s="1059" t="s">
        <v>346</v>
      </c>
      <c r="C2" s="1060"/>
    </row>
    <row r="3" spans="1:3" ht="27.75" customHeight="1">
      <c r="A3" s="751"/>
      <c r="B3" s="109" t="s">
        <v>112</v>
      </c>
      <c r="C3" s="112" t="s">
        <v>347</v>
      </c>
    </row>
    <row r="4" spans="1:3" ht="24.95" customHeight="1">
      <c r="A4" s="115" t="s">
        <v>79</v>
      </c>
      <c r="B4" s="444">
        <v>2981</v>
      </c>
      <c r="C4" s="632">
        <v>219</v>
      </c>
    </row>
    <row r="5" spans="1:3" ht="24.95" customHeight="1">
      <c r="A5" s="317" t="s">
        <v>80</v>
      </c>
      <c r="B5" s="434">
        <v>90470</v>
      </c>
      <c r="C5" s="633">
        <v>3622</v>
      </c>
    </row>
    <row r="6" spans="1:3" ht="24.95" customHeight="1">
      <c r="A6" s="317" t="s">
        <v>81</v>
      </c>
      <c r="B6" s="434">
        <v>0</v>
      </c>
      <c r="C6" s="633">
        <v>0</v>
      </c>
    </row>
    <row r="7" spans="1:3" ht="24.95" customHeight="1">
      <c r="A7" s="317" t="s">
        <v>82</v>
      </c>
      <c r="B7" s="434">
        <v>15587</v>
      </c>
      <c r="C7" s="633">
        <v>1194</v>
      </c>
    </row>
    <row r="8" spans="1:3" ht="24.95" customHeight="1">
      <c r="A8" s="317" t="s">
        <v>83</v>
      </c>
      <c r="B8" s="434">
        <v>0</v>
      </c>
      <c r="C8" s="633">
        <v>0</v>
      </c>
    </row>
    <row r="9" spans="1:3" ht="24.95" customHeight="1">
      <c r="A9" s="317" t="s">
        <v>84</v>
      </c>
      <c r="B9" s="434">
        <v>0</v>
      </c>
      <c r="C9" s="633">
        <v>0</v>
      </c>
    </row>
    <row r="10" spans="1:3" ht="24.95" customHeight="1">
      <c r="A10" s="317" t="s">
        <v>85</v>
      </c>
      <c r="B10" s="434">
        <v>4950</v>
      </c>
      <c r="C10" s="633">
        <v>2476</v>
      </c>
    </row>
    <row r="11" spans="1:3" ht="24.95" customHeight="1">
      <c r="A11" s="317" t="s">
        <v>86</v>
      </c>
      <c r="B11" s="434">
        <v>29</v>
      </c>
      <c r="C11" s="633">
        <v>3</v>
      </c>
    </row>
    <row r="12" spans="1:3" ht="24.95" customHeight="1">
      <c r="A12" s="317" t="s">
        <v>87</v>
      </c>
      <c r="B12" s="434">
        <v>182698</v>
      </c>
      <c r="C12" s="633">
        <v>9809</v>
      </c>
    </row>
    <row r="13" spans="1:3" ht="24.95" customHeight="1">
      <c r="A13" s="317" t="s">
        <v>88</v>
      </c>
      <c r="B13" s="434">
        <v>17351</v>
      </c>
      <c r="C13" s="633">
        <v>2493</v>
      </c>
    </row>
    <row r="14" spans="1:3" ht="24.95" customHeight="1">
      <c r="A14" s="317" t="s">
        <v>89</v>
      </c>
      <c r="B14" s="434">
        <v>17324</v>
      </c>
      <c r="C14" s="633">
        <v>1181</v>
      </c>
    </row>
    <row r="15" spans="1:3" ht="24.95" customHeight="1">
      <c r="A15" s="317" t="s">
        <v>90</v>
      </c>
      <c r="B15" s="434">
        <v>1493</v>
      </c>
      <c r="C15" s="633">
        <v>1078</v>
      </c>
    </row>
    <row r="16" spans="1:3" ht="24.95" customHeight="1">
      <c r="A16" s="317" t="s">
        <v>91</v>
      </c>
      <c r="B16" s="434">
        <v>0</v>
      </c>
      <c r="C16" s="633">
        <v>0</v>
      </c>
    </row>
    <row r="17" spans="1:4" ht="24.95" customHeight="1">
      <c r="A17" s="317" t="s">
        <v>92</v>
      </c>
      <c r="B17" s="434">
        <v>34</v>
      </c>
      <c r="C17" s="633">
        <v>154</v>
      </c>
    </row>
    <row r="18" spans="1:4" ht="24.95" customHeight="1">
      <c r="A18" s="317" t="s">
        <v>93</v>
      </c>
      <c r="B18" s="434">
        <v>1621</v>
      </c>
      <c r="C18" s="633">
        <v>342</v>
      </c>
    </row>
    <row r="19" spans="1:4" ht="24.95" customHeight="1">
      <c r="A19" s="317" t="s">
        <v>94</v>
      </c>
      <c r="B19" s="434">
        <v>13665</v>
      </c>
      <c r="C19" s="633">
        <v>931</v>
      </c>
    </row>
    <row r="20" spans="1:4" ht="24.95" customHeight="1" thickBot="1">
      <c r="A20" s="318" t="s">
        <v>109</v>
      </c>
      <c r="B20" s="445">
        <v>348203</v>
      </c>
      <c r="C20" s="634">
        <v>23502</v>
      </c>
    </row>
    <row r="22" spans="1:4" ht="18.75" customHeight="1">
      <c r="A22" s="1158" t="str">
        <f>"Anmerkungen. Datengrundlage: Volkshochschul-Statistik "&amp;Hilfswerte!$B$2&amp;"; Basis: "&amp;Tabelle1!$C$36&amp;" VHS."</f>
        <v>Anmerkungen. Datengrundlage: Volkshochschul-Statistik ; Basis: 852 VHS.</v>
      </c>
      <c r="B22" s="500"/>
      <c r="C22" s="500"/>
      <c r="D22" s="1165"/>
    </row>
    <row r="23" spans="1:4">
      <c r="A23" s="500"/>
      <c r="B23" s="500"/>
      <c r="C23" s="500"/>
    </row>
    <row r="24" spans="1:4">
      <c r="A24" s="1158" t="s">
        <v>518</v>
      </c>
      <c r="B24" s="1159"/>
      <c r="C24" s="1159"/>
      <c r="D24" s="1159"/>
    </row>
    <row r="25" spans="1:4">
      <c r="A25" s="1158" t="s">
        <v>519</v>
      </c>
      <c r="B25" s="1159"/>
      <c r="C25" s="1167" t="s">
        <v>506</v>
      </c>
    </row>
    <row r="26" spans="1:4">
      <c r="A26" s="1160"/>
      <c r="B26" s="1159"/>
      <c r="C26" s="1159"/>
      <c r="D26" s="1159"/>
    </row>
    <row r="27" spans="1:4">
      <c r="A27" s="1161" t="s">
        <v>520</v>
      </c>
      <c r="B27" s="1159"/>
      <c r="C27" s="1159"/>
      <c r="D27" s="1159"/>
    </row>
  </sheetData>
  <mergeCells count="3">
    <mergeCell ref="A1:C1"/>
    <mergeCell ref="A2:A3"/>
    <mergeCell ref="B2:C2"/>
  </mergeCells>
  <conditionalFormatting sqref="A4:C20">
    <cfRule type="cellIs" dxfId="417" priority="1" stopIfTrue="1" operator="equal">
      <formula>0</formula>
    </cfRule>
  </conditionalFormatting>
  <hyperlinks>
    <hyperlink ref="C25" r:id="rId1" xr:uid="{A360A493-1EBD-4729-B2A7-EC5E14A9C355}"/>
    <hyperlink ref="A27" r:id="rId2" display="Publikation und Tabellen stehen unter der Lizenz CC BY-SA DEED 4.0." xr:uid="{A70A9EDD-B8FD-4EB7-AD21-DED6250A89E0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8CB8-1863-4375-9B4A-51C89BAFA19A}">
  <dimension ref="A1:D27"/>
  <sheetViews>
    <sheetView view="pageBreakPreview" zoomScaleNormal="100" zoomScaleSheetLayoutView="100" workbookViewId="0">
      <selection activeCell="A22" sqref="A22:C27"/>
    </sheetView>
  </sheetViews>
  <sheetFormatPr baseColWidth="10" defaultRowHeight="12.75"/>
  <cols>
    <col min="1" max="1" width="18.85546875" style="24" customWidth="1"/>
    <col min="2" max="3" width="28.28515625" style="24" customWidth="1"/>
    <col min="4" max="4" width="11.42578125" style="500"/>
    <col min="5" max="16384" width="11.42578125" style="24"/>
  </cols>
  <sheetData>
    <row r="1" spans="1:3" ht="39.950000000000003" customHeight="1" thickBot="1">
      <c r="A1" s="734" t="str">
        <f>"Tabelle 26: Digitale Lerninfrastruktur " &amp;Hilfswerte!B1</f>
        <v>Tabelle 26: Digitale Lerninfrastruktur 2020</v>
      </c>
      <c r="B1" s="734"/>
      <c r="C1" s="734"/>
    </row>
    <row r="2" spans="1:3" ht="27.75" customHeight="1">
      <c r="A2" s="749" t="s">
        <v>14</v>
      </c>
      <c r="B2" s="1059" t="s">
        <v>348</v>
      </c>
      <c r="C2" s="1060"/>
    </row>
    <row r="3" spans="1:3" ht="27.75" customHeight="1">
      <c r="A3" s="751"/>
      <c r="B3" s="109" t="s">
        <v>6</v>
      </c>
      <c r="C3" s="112" t="s">
        <v>450</v>
      </c>
    </row>
    <row r="4" spans="1:3" ht="24.95" customHeight="1">
      <c r="A4" s="115" t="s">
        <v>79</v>
      </c>
      <c r="B4" s="418">
        <v>61</v>
      </c>
      <c r="C4" s="628">
        <v>3721</v>
      </c>
    </row>
    <row r="5" spans="1:3" ht="24.95" customHeight="1">
      <c r="A5" s="317" t="s">
        <v>80</v>
      </c>
      <c r="B5" s="240">
        <v>129</v>
      </c>
      <c r="C5" s="629">
        <v>14630</v>
      </c>
    </row>
    <row r="6" spans="1:3" ht="24.95" customHeight="1">
      <c r="A6" s="317" t="s">
        <v>81</v>
      </c>
      <c r="B6" s="240">
        <v>0</v>
      </c>
      <c r="C6" s="629">
        <v>0</v>
      </c>
    </row>
    <row r="7" spans="1:3" ht="24.95" customHeight="1">
      <c r="A7" s="317" t="s">
        <v>82</v>
      </c>
      <c r="B7" s="240">
        <v>11</v>
      </c>
      <c r="C7" s="629">
        <v>2161</v>
      </c>
    </row>
    <row r="8" spans="1:3" ht="24.95" customHeight="1">
      <c r="A8" s="317" t="s">
        <v>83</v>
      </c>
      <c r="B8" s="240">
        <v>0</v>
      </c>
      <c r="C8" s="629">
        <v>0</v>
      </c>
    </row>
    <row r="9" spans="1:3" ht="24.95" customHeight="1">
      <c r="A9" s="317" t="s">
        <v>84</v>
      </c>
      <c r="B9" s="240">
        <v>3</v>
      </c>
      <c r="C9" s="629">
        <v>280</v>
      </c>
    </row>
    <row r="10" spans="1:3" ht="24.95" customHeight="1">
      <c r="A10" s="317" t="s">
        <v>85</v>
      </c>
      <c r="B10" s="240">
        <v>11</v>
      </c>
      <c r="C10" s="629">
        <v>4200</v>
      </c>
    </row>
    <row r="11" spans="1:3" ht="24.95" customHeight="1">
      <c r="A11" s="317" t="s">
        <v>86</v>
      </c>
      <c r="B11" s="240">
        <v>0</v>
      </c>
      <c r="C11" s="629">
        <v>0</v>
      </c>
    </row>
    <row r="12" spans="1:3" ht="24.95" customHeight="1">
      <c r="A12" s="317" t="s">
        <v>87</v>
      </c>
      <c r="B12" s="240">
        <v>113</v>
      </c>
      <c r="C12" s="629">
        <v>4934</v>
      </c>
    </row>
    <row r="13" spans="1:3" ht="24.95" customHeight="1">
      <c r="A13" s="317" t="s">
        <v>88</v>
      </c>
      <c r="B13" s="240">
        <v>81</v>
      </c>
      <c r="C13" s="629">
        <v>2023</v>
      </c>
    </row>
    <row r="14" spans="1:3" ht="24.95" customHeight="1">
      <c r="A14" s="317" t="s">
        <v>89</v>
      </c>
      <c r="B14" s="240">
        <v>15</v>
      </c>
      <c r="C14" s="629">
        <v>6553</v>
      </c>
    </row>
    <row r="15" spans="1:3" ht="24.95" customHeight="1">
      <c r="A15" s="317" t="s">
        <v>90</v>
      </c>
      <c r="B15" s="240">
        <v>2</v>
      </c>
      <c r="C15" s="629">
        <v>8</v>
      </c>
    </row>
    <row r="16" spans="1:3" ht="24.95" customHeight="1">
      <c r="A16" s="317" t="s">
        <v>91</v>
      </c>
      <c r="B16" s="240">
        <v>0</v>
      </c>
      <c r="C16" s="629">
        <v>0</v>
      </c>
    </row>
    <row r="17" spans="1:4" ht="24.95" customHeight="1">
      <c r="A17" s="317" t="s">
        <v>92</v>
      </c>
      <c r="B17" s="240">
        <v>12</v>
      </c>
      <c r="C17" s="629">
        <v>422</v>
      </c>
    </row>
    <row r="18" spans="1:4" ht="24.95" customHeight="1">
      <c r="A18" s="317" t="s">
        <v>93</v>
      </c>
      <c r="B18" s="240">
        <v>9</v>
      </c>
      <c r="C18" s="629">
        <v>502</v>
      </c>
    </row>
    <row r="19" spans="1:4" ht="24.95" customHeight="1">
      <c r="A19" s="317" t="s">
        <v>94</v>
      </c>
      <c r="B19" s="240">
        <v>2</v>
      </c>
      <c r="C19" s="629">
        <v>41</v>
      </c>
    </row>
    <row r="20" spans="1:4" ht="24.95" customHeight="1" thickBot="1">
      <c r="A20" s="318" t="s">
        <v>109</v>
      </c>
      <c r="B20" s="443">
        <v>449</v>
      </c>
      <c r="C20" s="631">
        <v>39475</v>
      </c>
    </row>
    <row r="21" spans="1:4" s="500" customFormat="1"/>
    <row r="22" spans="1:4" ht="18.75" customHeight="1">
      <c r="A22" s="1158" t="str">
        <f>"Anmerkungen. Datengrundlage: Volkshochschul-Statistik "&amp;Hilfswerte!$B$2&amp;"; Basis: "&amp;Tabelle1!$C$36&amp;" VHS."</f>
        <v>Anmerkungen. Datengrundlage: Volkshochschul-Statistik ; Basis: 852 VHS.</v>
      </c>
      <c r="B22" s="500"/>
      <c r="C22" s="500"/>
      <c r="D22" s="1165"/>
    </row>
    <row r="23" spans="1:4">
      <c r="A23" s="500"/>
      <c r="B23" s="500"/>
      <c r="C23" s="500"/>
    </row>
    <row r="24" spans="1:4">
      <c r="A24" s="1158" t="s">
        <v>518</v>
      </c>
      <c r="B24" s="1159"/>
      <c r="C24" s="1159"/>
      <c r="D24" s="1159"/>
    </row>
    <row r="25" spans="1:4">
      <c r="A25" s="1158" t="s">
        <v>519</v>
      </c>
      <c r="B25" s="1159"/>
      <c r="C25" s="1167" t="s">
        <v>506</v>
      </c>
    </row>
    <row r="26" spans="1:4">
      <c r="A26" s="1160"/>
      <c r="B26" s="1159"/>
      <c r="C26" s="1159"/>
      <c r="D26" s="1159"/>
    </row>
    <row r="27" spans="1:4">
      <c r="A27" s="1161" t="s">
        <v>520</v>
      </c>
      <c r="B27" s="1159"/>
      <c r="C27" s="1159"/>
      <c r="D27" s="1159"/>
    </row>
  </sheetData>
  <mergeCells count="3">
    <mergeCell ref="A1:C1"/>
    <mergeCell ref="A2:A3"/>
    <mergeCell ref="B2:C2"/>
  </mergeCells>
  <conditionalFormatting sqref="A4:C20">
    <cfRule type="cellIs" dxfId="416" priority="1" stopIfTrue="1" operator="equal">
      <formula>0</formula>
    </cfRule>
  </conditionalFormatting>
  <hyperlinks>
    <hyperlink ref="C25" r:id="rId1" xr:uid="{44AAE364-7CA6-476B-B3A5-26098D9D226F}"/>
    <hyperlink ref="A27" r:id="rId2" display="Publikation und Tabellen stehen unter der Lizenz CC BY-SA DEED 4.0." xr:uid="{CFFC27F9-374A-49A9-940A-4D7F9C8205A8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A670-C8A3-4CCA-B05B-A47EE9A7F8D7}">
  <dimension ref="A1:D38"/>
  <sheetViews>
    <sheetView view="pageBreakPreview" topLeftCell="A4" zoomScaleNormal="100" zoomScaleSheetLayoutView="100" workbookViewId="0">
      <selection activeCell="A23" sqref="A23:C27"/>
    </sheetView>
  </sheetViews>
  <sheetFormatPr baseColWidth="10" defaultRowHeight="12.75"/>
  <cols>
    <col min="1" max="1" width="34" style="24" customWidth="1"/>
    <col min="2" max="3" width="21.140625" style="24" customWidth="1"/>
    <col min="4" max="4" width="11.42578125" style="500"/>
    <col min="5" max="16384" width="11.42578125" style="24"/>
  </cols>
  <sheetData>
    <row r="1" spans="1:3" ht="39.950000000000003" customHeight="1" thickBot="1">
      <c r="A1" s="734" t="str">
        <f>"Tabelle 27: Kompetenz- und Potenzialanalysen " &amp;Hilfswerte!B1</f>
        <v>Tabelle 27: Kompetenz- und Potenzialanalysen 2020</v>
      </c>
      <c r="B1" s="734"/>
      <c r="C1" s="734"/>
    </row>
    <row r="2" spans="1:3" ht="27.75" customHeight="1">
      <c r="A2" s="1040" t="s">
        <v>14</v>
      </c>
      <c r="B2" s="1059" t="s">
        <v>415</v>
      </c>
      <c r="C2" s="1060"/>
    </row>
    <row r="3" spans="1:3" ht="27.75" customHeight="1">
      <c r="A3" s="1042"/>
      <c r="B3" s="1063" t="s">
        <v>347</v>
      </c>
      <c r="C3" s="1064"/>
    </row>
    <row r="4" spans="1:3" ht="24.95" customHeight="1">
      <c r="A4" s="448" t="s">
        <v>79</v>
      </c>
      <c r="B4" s="1065">
        <v>449</v>
      </c>
      <c r="C4" s="1066"/>
    </row>
    <row r="5" spans="1:3" ht="24.95" customHeight="1">
      <c r="A5" s="449" t="s">
        <v>80</v>
      </c>
      <c r="B5" s="1061">
        <v>0</v>
      </c>
      <c r="C5" s="1062"/>
    </row>
    <row r="6" spans="1:3" ht="24.95" customHeight="1">
      <c r="A6" s="449" t="s">
        <v>81</v>
      </c>
      <c r="B6" s="1061">
        <v>0</v>
      </c>
      <c r="C6" s="1062"/>
    </row>
    <row r="7" spans="1:3" ht="24.95" customHeight="1">
      <c r="A7" s="449" t="s">
        <v>82</v>
      </c>
      <c r="B7" s="1061">
        <v>5</v>
      </c>
      <c r="C7" s="1062"/>
    </row>
    <row r="8" spans="1:3" ht="24.95" customHeight="1">
      <c r="A8" s="449" t="s">
        <v>83</v>
      </c>
      <c r="B8" s="1061">
        <v>0</v>
      </c>
      <c r="C8" s="1062"/>
    </row>
    <row r="9" spans="1:3" ht="24.95" customHeight="1">
      <c r="A9" s="449" t="s">
        <v>84</v>
      </c>
      <c r="B9" s="1061">
        <v>0</v>
      </c>
      <c r="C9" s="1062"/>
    </row>
    <row r="10" spans="1:3" ht="24.95" customHeight="1">
      <c r="A10" s="449" t="s">
        <v>85</v>
      </c>
      <c r="B10" s="1061">
        <v>138</v>
      </c>
      <c r="C10" s="1062"/>
    </row>
    <row r="11" spans="1:3" ht="24.95" customHeight="1">
      <c r="A11" s="449" t="s">
        <v>86</v>
      </c>
      <c r="B11" s="1061">
        <v>26</v>
      </c>
      <c r="C11" s="1062"/>
    </row>
    <row r="12" spans="1:3" ht="24.95" customHeight="1">
      <c r="A12" s="449" t="s">
        <v>87</v>
      </c>
      <c r="B12" s="1061">
        <v>561</v>
      </c>
      <c r="C12" s="1062"/>
    </row>
    <row r="13" spans="1:3" ht="24.95" customHeight="1">
      <c r="A13" s="449" t="s">
        <v>88</v>
      </c>
      <c r="B13" s="1061">
        <v>1821</v>
      </c>
      <c r="C13" s="1062"/>
    </row>
    <row r="14" spans="1:3" ht="24.95" customHeight="1">
      <c r="A14" s="449" t="s">
        <v>89</v>
      </c>
      <c r="B14" s="1061">
        <v>166</v>
      </c>
      <c r="C14" s="1062"/>
    </row>
    <row r="15" spans="1:3" ht="24.95" customHeight="1">
      <c r="A15" s="449" t="s">
        <v>90</v>
      </c>
      <c r="B15" s="1061">
        <v>0</v>
      </c>
      <c r="C15" s="1062"/>
    </row>
    <row r="16" spans="1:3" ht="24.95" customHeight="1">
      <c r="A16" s="449" t="s">
        <v>91</v>
      </c>
      <c r="B16" s="1061">
        <v>0</v>
      </c>
      <c r="C16" s="1062"/>
    </row>
    <row r="17" spans="1:4" ht="24.95" customHeight="1">
      <c r="A17" s="449" t="s">
        <v>92</v>
      </c>
      <c r="B17" s="1061">
        <v>0</v>
      </c>
      <c r="C17" s="1062"/>
    </row>
    <row r="18" spans="1:4" ht="24.95" customHeight="1">
      <c r="A18" s="449" t="s">
        <v>93</v>
      </c>
      <c r="B18" s="1061">
        <v>25</v>
      </c>
      <c r="C18" s="1062"/>
    </row>
    <row r="19" spans="1:4" ht="24.95" customHeight="1">
      <c r="A19" s="449" t="s">
        <v>94</v>
      </c>
      <c r="B19" s="1067">
        <v>0</v>
      </c>
      <c r="C19" s="1068"/>
    </row>
    <row r="20" spans="1:4" ht="24.95" customHeight="1" thickBot="1">
      <c r="A20" s="450" t="s">
        <v>109</v>
      </c>
      <c r="B20" s="1069">
        <v>3191</v>
      </c>
      <c r="C20" s="1070"/>
    </row>
    <row r="21" spans="1:4" s="500" customFormat="1">
      <c r="A21" s="1170"/>
      <c r="B21" s="1170"/>
      <c r="C21" s="1170"/>
    </row>
    <row r="22" spans="1:4" s="500" customFormat="1" ht="18.75" customHeight="1">
      <c r="A22" s="1158" t="str">
        <f>"Anmerkungen. Datengrundlage: Volkshochschul-Statistik "&amp;Hilfswerte!$B$2&amp;"; Basis: "&amp;Tabelle1!$C$36&amp;" VHS."</f>
        <v>Anmerkungen. Datengrundlage: Volkshochschul-Statistik ; Basis: 852 VHS.</v>
      </c>
      <c r="D22" s="1165"/>
    </row>
    <row r="23" spans="1:4" s="500" customFormat="1"/>
    <row r="24" spans="1:4" s="500" customFormat="1">
      <c r="A24" s="1158" t="s">
        <v>518</v>
      </c>
      <c r="B24" s="1159"/>
      <c r="C24" s="1159"/>
      <c r="D24" s="1159"/>
    </row>
    <row r="25" spans="1:4" s="500" customFormat="1">
      <c r="A25" s="1158" t="s">
        <v>519</v>
      </c>
      <c r="B25" s="1159"/>
      <c r="C25" s="1167" t="s">
        <v>506</v>
      </c>
    </row>
    <row r="26" spans="1:4" s="500" customFormat="1">
      <c r="A26" s="1160"/>
      <c r="B26" s="1159"/>
      <c r="C26" s="1159"/>
      <c r="D26" s="1159"/>
    </row>
    <row r="27" spans="1:4" s="500" customFormat="1">
      <c r="A27" s="1161" t="s">
        <v>520</v>
      </c>
      <c r="B27" s="1159"/>
      <c r="C27" s="1159"/>
      <c r="D27" s="1159"/>
    </row>
    <row r="28" spans="1:4">
      <c r="A28" s="31"/>
      <c r="B28" s="31"/>
      <c r="C28" s="31"/>
    </row>
    <row r="29" spans="1:4">
      <c r="A29" s="30"/>
      <c r="B29" s="30"/>
      <c r="C29" s="30"/>
    </row>
    <row r="30" spans="1:4">
      <c r="A30" s="31"/>
      <c r="B30" s="31"/>
      <c r="C30" s="31"/>
    </row>
    <row r="31" spans="1:4">
      <c r="A31" s="30"/>
      <c r="B31" s="30"/>
      <c r="C31" s="30"/>
    </row>
    <row r="32" spans="1:4">
      <c r="A32" s="31"/>
      <c r="B32" s="31"/>
      <c r="C32" s="31"/>
    </row>
    <row r="33" spans="1:3">
      <c r="A33" s="30"/>
      <c r="B33" s="30"/>
      <c r="C33" s="30"/>
    </row>
    <row r="34" spans="1:3">
      <c r="A34" s="31"/>
      <c r="B34" s="31"/>
      <c r="C34" s="31"/>
    </row>
    <row r="35" spans="1:3">
      <c r="A35" s="30"/>
      <c r="B35" s="30"/>
      <c r="C35" s="30"/>
    </row>
    <row r="36" spans="1:3">
      <c r="A36" s="31"/>
      <c r="B36" s="31"/>
      <c r="C36" s="31"/>
    </row>
    <row r="37" spans="1:3">
      <c r="A37" s="30"/>
      <c r="B37" s="30"/>
      <c r="C37" s="30"/>
    </row>
    <row r="38" spans="1:3">
      <c r="A38" s="31"/>
      <c r="B38" s="31"/>
      <c r="C38" s="31"/>
    </row>
  </sheetData>
  <mergeCells count="21">
    <mergeCell ref="B19:C19"/>
    <mergeCell ref="B20:C20"/>
    <mergeCell ref="B17:C17"/>
    <mergeCell ref="B12:C12"/>
    <mergeCell ref="B13:C13"/>
    <mergeCell ref="B14:C14"/>
    <mergeCell ref="B15:C15"/>
    <mergeCell ref="B16:C16"/>
    <mergeCell ref="B11:C11"/>
    <mergeCell ref="A1:C1"/>
    <mergeCell ref="A2:A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8:C18"/>
  </mergeCells>
  <conditionalFormatting sqref="A28:C28 A30:C30 A32:C32 A34:C34 A36:C36 A38:C38">
    <cfRule type="cellIs" dxfId="415" priority="3" stopIfTrue="1" operator="equal">
      <formula>1</formula>
    </cfRule>
    <cfRule type="cellIs" dxfId="414" priority="4" stopIfTrue="1" operator="lessThan">
      <formula>0.0005</formula>
    </cfRule>
  </conditionalFormatting>
  <conditionalFormatting sqref="A4:B20">
    <cfRule type="cellIs" dxfId="413" priority="1" stopIfTrue="1" operator="equal">
      <formula>0</formula>
    </cfRule>
  </conditionalFormatting>
  <conditionalFormatting sqref="A21:C21 A29:C29 A31:C31 A33:C33 A35:C35 A37:C37">
    <cfRule type="cellIs" dxfId="412" priority="5" stopIfTrue="1" operator="equal">
      <formula>0</formula>
    </cfRule>
  </conditionalFormatting>
  <hyperlinks>
    <hyperlink ref="C25" r:id="rId1" xr:uid="{4B33B4EE-4A7E-4CA8-8777-9BB8B77ED87E}"/>
    <hyperlink ref="A27" r:id="rId2" display="Publikation und Tabellen stehen unter der Lizenz CC BY-SA DEED 4.0." xr:uid="{96BCAB64-A6E7-42E8-86C5-B478B7797930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EEC0-7C74-4C35-BB00-76185AC7D5DF}">
  <dimension ref="A1:AO48"/>
  <sheetViews>
    <sheetView view="pageBreakPreview" topLeftCell="A5" zoomScaleNormal="100" zoomScaleSheetLayoutView="100" zoomScalePageLayoutView="120" workbookViewId="0">
      <selection sqref="A1:J1"/>
    </sheetView>
  </sheetViews>
  <sheetFormatPr baseColWidth="10" defaultRowHeight="12.75"/>
  <cols>
    <col min="1" max="1" width="15.85546875" style="24" customWidth="1"/>
    <col min="2" max="3" width="8.7109375" style="24" customWidth="1"/>
    <col min="4" max="4" width="8" style="24" customWidth="1"/>
    <col min="5" max="5" width="7.42578125" style="24" customWidth="1"/>
    <col min="6" max="6" width="7.85546875" style="24" customWidth="1"/>
    <col min="7" max="9" width="7.85546875" style="24" bestFit="1" customWidth="1"/>
    <col min="10" max="10" width="8" style="24" customWidth="1"/>
    <col min="11" max="11" width="18.5703125" style="24" customWidth="1"/>
    <col min="12" max="14" width="7.85546875" style="24" customWidth="1"/>
    <col min="15" max="15" width="8" style="24" customWidth="1"/>
    <col min="16" max="18" width="7.85546875" style="24" customWidth="1"/>
    <col min="19" max="19" width="8" style="24" customWidth="1"/>
    <col min="20" max="20" width="13.7109375" style="24" customWidth="1"/>
    <col min="21" max="22" width="8.7109375" style="24" customWidth="1"/>
    <col min="23" max="26" width="7.85546875" style="24" customWidth="1"/>
    <col min="27" max="27" width="7.5703125" style="24" customWidth="1"/>
    <col min="28" max="28" width="7.85546875" style="24" customWidth="1"/>
    <col min="29" max="29" width="18.5703125" style="24" customWidth="1"/>
    <col min="30" max="31" width="7.5703125" style="24" customWidth="1"/>
    <col min="32" max="32" width="8.140625" style="24" customWidth="1"/>
    <col min="33" max="33" width="7.28515625" style="24" customWidth="1"/>
    <col min="34" max="35" width="8.7109375" style="36" customWidth="1"/>
    <col min="36" max="36" width="8.28515625" style="36" customWidth="1"/>
    <col min="37" max="37" width="7.85546875" style="36" customWidth="1"/>
    <col min="38" max="38" width="8.42578125" style="24" customWidth="1"/>
    <col min="39" max="16384" width="11.42578125" style="24"/>
  </cols>
  <sheetData>
    <row r="1" spans="1:41" s="23" customFormat="1" ht="57.95" customHeight="1" thickBot="1">
      <c r="A1" s="793" t="str">
        <f>"Tabelle 28: Struktur der Gesamtunterrichtsstunden nach Art der Veranstaltung, Ländern und Programmbereichen " &amp;Hilfswerte!$B$1</f>
        <v>Tabelle 28: Struktur der Gesamtunterrichtsstunden nach Art der Veranstaltung, Ländern und Programmbereichen 2020</v>
      </c>
      <c r="B1" s="793"/>
      <c r="C1" s="793"/>
      <c r="D1" s="793"/>
      <c r="E1" s="793"/>
      <c r="F1" s="793"/>
      <c r="G1" s="793"/>
      <c r="H1" s="793"/>
      <c r="I1" s="793"/>
      <c r="J1" s="793"/>
      <c r="K1" s="837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2020</v>
      </c>
      <c r="L1" s="838"/>
      <c r="M1" s="838"/>
      <c r="N1" s="838"/>
      <c r="O1" s="838"/>
      <c r="P1" s="838"/>
      <c r="Q1" s="838"/>
      <c r="R1" s="838"/>
      <c r="S1" s="839"/>
      <c r="T1" s="837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2020</v>
      </c>
      <c r="U1" s="838"/>
      <c r="V1" s="838"/>
      <c r="W1" s="838"/>
      <c r="X1" s="838"/>
      <c r="Y1" s="838"/>
      <c r="Z1" s="838"/>
      <c r="AA1" s="838"/>
      <c r="AB1" s="839"/>
      <c r="AC1" s="837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2020</v>
      </c>
      <c r="AD1" s="838"/>
      <c r="AE1" s="838"/>
      <c r="AF1" s="838"/>
      <c r="AG1" s="838"/>
      <c r="AH1" s="838"/>
      <c r="AI1" s="838"/>
      <c r="AJ1" s="838"/>
      <c r="AK1" s="839"/>
      <c r="AL1" s="53"/>
      <c r="AM1" s="53"/>
      <c r="AN1" s="53"/>
      <c r="AO1" s="53"/>
    </row>
    <row r="2" spans="1:41" s="23" customFormat="1" ht="14.25" customHeight="1">
      <c r="A2" s="749" t="s">
        <v>14</v>
      </c>
      <c r="B2" s="807" t="s">
        <v>413</v>
      </c>
      <c r="C2" s="827"/>
      <c r="D2" s="827"/>
      <c r="E2" s="827"/>
      <c r="F2" s="834"/>
      <c r="G2" s="814" t="s">
        <v>414</v>
      </c>
      <c r="H2" s="815"/>
      <c r="I2" s="815"/>
      <c r="J2" s="815"/>
      <c r="K2" s="749" t="s">
        <v>14</v>
      </c>
      <c r="L2" s="814" t="s">
        <v>414</v>
      </c>
      <c r="M2" s="815"/>
      <c r="N2" s="815"/>
      <c r="O2" s="815"/>
      <c r="P2" s="815"/>
      <c r="Q2" s="815"/>
      <c r="R2" s="815"/>
      <c r="S2" s="817"/>
      <c r="T2" s="749" t="s">
        <v>14</v>
      </c>
      <c r="U2" s="814" t="s">
        <v>414</v>
      </c>
      <c r="V2" s="815"/>
      <c r="W2" s="815"/>
      <c r="X2" s="815"/>
      <c r="Y2" s="815"/>
      <c r="Z2" s="815"/>
      <c r="AA2" s="815"/>
      <c r="AB2" s="817"/>
      <c r="AC2" s="749" t="s">
        <v>14</v>
      </c>
      <c r="AD2" s="1032" t="s">
        <v>414</v>
      </c>
      <c r="AE2" s="1033"/>
      <c r="AF2" s="1033"/>
      <c r="AG2" s="1033"/>
      <c r="AH2" s="1033"/>
      <c r="AI2" s="1033"/>
      <c r="AJ2" s="1033"/>
      <c r="AK2" s="1044"/>
    </row>
    <row r="3" spans="1:41" s="63" customFormat="1" ht="36.75" customHeight="1">
      <c r="A3" s="750"/>
      <c r="B3" s="741"/>
      <c r="C3" s="1071"/>
      <c r="D3" s="1071"/>
      <c r="E3" s="1071"/>
      <c r="F3" s="742"/>
      <c r="G3" s="1055" t="s">
        <v>113</v>
      </c>
      <c r="H3" s="1057"/>
      <c r="I3" s="1057"/>
      <c r="J3" s="1057"/>
      <c r="K3" s="750"/>
      <c r="L3" s="1055" t="s">
        <v>137</v>
      </c>
      <c r="M3" s="1057"/>
      <c r="N3" s="1057"/>
      <c r="O3" s="1057"/>
      <c r="P3" s="1055" t="s">
        <v>21</v>
      </c>
      <c r="Q3" s="1057"/>
      <c r="R3" s="1057"/>
      <c r="S3" s="1058"/>
      <c r="T3" s="750"/>
      <c r="U3" s="1055" t="s">
        <v>22</v>
      </c>
      <c r="V3" s="1057"/>
      <c r="W3" s="1057"/>
      <c r="X3" s="1057"/>
      <c r="Y3" s="1055" t="s">
        <v>422</v>
      </c>
      <c r="Z3" s="1057"/>
      <c r="AA3" s="1057"/>
      <c r="AB3" s="1058"/>
      <c r="AC3" s="750"/>
      <c r="AD3" s="1055" t="s">
        <v>42</v>
      </c>
      <c r="AE3" s="1057"/>
      <c r="AF3" s="1057"/>
      <c r="AG3" s="1057"/>
      <c r="AH3" s="1055" t="s">
        <v>43</v>
      </c>
      <c r="AI3" s="1057"/>
      <c r="AJ3" s="1057"/>
      <c r="AK3" s="1058"/>
    </row>
    <row r="4" spans="1:41" s="63" customFormat="1" ht="14.25" customHeight="1">
      <c r="A4" s="750"/>
      <c r="B4" s="329" t="s">
        <v>9</v>
      </c>
      <c r="C4" s="1077" t="s">
        <v>15</v>
      </c>
      <c r="D4" s="1077"/>
      <c r="E4" s="1077"/>
      <c r="F4" s="1078"/>
      <c r="G4" s="117" t="s">
        <v>9</v>
      </c>
      <c r="H4" s="1072" t="s">
        <v>15</v>
      </c>
      <c r="I4" s="1073"/>
      <c r="J4" s="1073"/>
      <c r="K4" s="750"/>
      <c r="L4" s="117" t="s">
        <v>9</v>
      </c>
      <c r="M4" s="1072" t="s">
        <v>15</v>
      </c>
      <c r="N4" s="1073"/>
      <c r="O4" s="1074"/>
      <c r="P4" s="548" t="s">
        <v>9</v>
      </c>
      <c r="Q4" s="1072" t="s">
        <v>15</v>
      </c>
      <c r="R4" s="1073"/>
      <c r="S4" s="1075"/>
      <c r="T4" s="750"/>
      <c r="U4" s="117" t="s">
        <v>9</v>
      </c>
      <c r="V4" s="1072" t="s">
        <v>15</v>
      </c>
      <c r="W4" s="1073"/>
      <c r="X4" s="1078"/>
      <c r="Y4" s="548" t="s">
        <v>9</v>
      </c>
      <c r="Z4" s="1072" t="s">
        <v>15</v>
      </c>
      <c r="AA4" s="1073"/>
      <c r="AB4" s="1075"/>
      <c r="AC4" s="750"/>
      <c r="AD4" s="536" t="s">
        <v>9</v>
      </c>
      <c r="AE4" s="1072" t="s">
        <v>15</v>
      </c>
      <c r="AF4" s="1073"/>
      <c r="AG4" s="1074"/>
      <c r="AH4" s="548" t="s">
        <v>9</v>
      </c>
      <c r="AI4" s="1072" t="s">
        <v>15</v>
      </c>
      <c r="AJ4" s="1073"/>
      <c r="AK4" s="1075"/>
    </row>
    <row r="5" spans="1:41" ht="71.25" customHeight="1">
      <c r="A5" s="751"/>
      <c r="B5" s="27" t="s">
        <v>9</v>
      </c>
      <c r="C5" s="47" t="s">
        <v>18</v>
      </c>
      <c r="D5" s="47" t="s">
        <v>407</v>
      </c>
      <c r="E5" s="26" t="s">
        <v>451</v>
      </c>
      <c r="F5" s="26" t="s">
        <v>406</v>
      </c>
      <c r="G5" s="27" t="s">
        <v>9</v>
      </c>
      <c r="H5" s="43" t="s">
        <v>18</v>
      </c>
      <c r="I5" s="43" t="s">
        <v>349</v>
      </c>
      <c r="J5" s="43" t="s">
        <v>451</v>
      </c>
      <c r="K5" s="751"/>
      <c r="L5" s="27" t="s">
        <v>9</v>
      </c>
      <c r="M5" s="43" t="s">
        <v>18</v>
      </c>
      <c r="N5" s="47" t="s">
        <v>407</v>
      </c>
      <c r="O5" s="537" t="s">
        <v>451</v>
      </c>
      <c r="P5" s="549" t="s">
        <v>9</v>
      </c>
      <c r="Q5" s="43" t="s">
        <v>18</v>
      </c>
      <c r="R5" s="43" t="s">
        <v>349</v>
      </c>
      <c r="S5" s="119" t="s">
        <v>451</v>
      </c>
      <c r="T5" s="751"/>
      <c r="U5" s="27" t="s">
        <v>9</v>
      </c>
      <c r="V5" s="43" t="s">
        <v>18</v>
      </c>
      <c r="W5" s="47" t="s">
        <v>407</v>
      </c>
      <c r="X5" s="26" t="s">
        <v>451</v>
      </c>
      <c r="Y5" s="550" t="s">
        <v>9</v>
      </c>
      <c r="Z5" s="43" t="s">
        <v>18</v>
      </c>
      <c r="AA5" s="43" t="s">
        <v>349</v>
      </c>
      <c r="AB5" s="119" t="s">
        <v>451</v>
      </c>
      <c r="AC5" s="751"/>
      <c r="AD5" s="551" t="s">
        <v>9</v>
      </c>
      <c r="AE5" s="43" t="s">
        <v>18</v>
      </c>
      <c r="AF5" s="47" t="s">
        <v>407</v>
      </c>
      <c r="AG5" s="537" t="s">
        <v>451</v>
      </c>
      <c r="AH5" s="549"/>
      <c r="AI5" s="43" t="s">
        <v>18</v>
      </c>
      <c r="AJ5" s="47" t="s">
        <v>407</v>
      </c>
      <c r="AK5" s="119" t="s">
        <v>451</v>
      </c>
    </row>
    <row r="6" spans="1:41" s="30" customFormat="1">
      <c r="A6" s="791" t="s">
        <v>79</v>
      </c>
      <c r="B6" s="258">
        <v>1730056</v>
      </c>
      <c r="C6" s="236">
        <v>1695093</v>
      </c>
      <c r="D6" s="231">
        <v>25323</v>
      </c>
      <c r="E6" s="231">
        <v>5750</v>
      </c>
      <c r="F6" s="231">
        <v>3890</v>
      </c>
      <c r="G6" s="258">
        <v>62254</v>
      </c>
      <c r="H6" s="240">
        <v>50215</v>
      </c>
      <c r="I6" s="231">
        <v>8323</v>
      </c>
      <c r="J6" s="231">
        <v>3716</v>
      </c>
      <c r="K6" s="791" t="s">
        <v>79</v>
      </c>
      <c r="L6" s="258">
        <v>156215</v>
      </c>
      <c r="M6" s="240">
        <v>149367</v>
      </c>
      <c r="N6" s="231">
        <v>5507</v>
      </c>
      <c r="O6" s="241">
        <v>1341</v>
      </c>
      <c r="P6" s="231">
        <v>246648</v>
      </c>
      <c r="Q6" s="240">
        <v>238561</v>
      </c>
      <c r="R6" s="231">
        <v>7432</v>
      </c>
      <c r="S6" s="277">
        <v>655</v>
      </c>
      <c r="T6" s="731" t="s">
        <v>79</v>
      </c>
      <c r="U6" s="258">
        <v>1004360</v>
      </c>
      <c r="V6" s="240">
        <v>1002086</v>
      </c>
      <c r="W6" s="231">
        <v>2254</v>
      </c>
      <c r="X6" s="241">
        <v>20</v>
      </c>
      <c r="Y6" s="231">
        <v>107123</v>
      </c>
      <c r="Z6" s="240">
        <v>105613</v>
      </c>
      <c r="AA6" s="231">
        <v>1508</v>
      </c>
      <c r="AB6" s="277">
        <v>2</v>
      </c>
      <c r="AC6" s="1076" t="s">
        <v>79</v>
      </c>
      <c r="AD6" s="240">
        <v>134223</v>
      </c>
      <c r="AE6" s="240">
        <v>134052</v>
      </c>
      <c r="AF6" s="231">
        <v>171</v>
      </c>
      <c r="AG6" s="241">
        <v>0</v>
      </c>
      <c r="AH6" s="231">
        <v>15343</v>
      </c>
      <c r="AI6" s="240">
        <v>15199</v>
      </c>
      <c r="AJ6" s="231">
        <v>128</v>
      </c>
      <c r="AK6" s="277">
        <v>16</v>
      </c>
    </row>
    <row r="7" spans="1:41" s="30" customFormat="1">
      <c r="A7" s="731"/>
      <c r="B7" s="457">
        <v>1</v>
      </c>
      <c r="C7" s="249">
        <v>0.97979000000000005</v>
      </c>
      <c r="D7" s="181">
        <v>1.464E-2</v>
      </c>
      <c r="E7" s="181">
        <v>3.32E-3</v>
      </c>
      <c r="F7" s="181">
        <v>2.2499999999999998E-3</v>
      </c>
      <c r="G7" s="457">
        <v>1</v>
      </c>
      <c r="H7" s="249">
        <v>0.80661000000000005</v>
      </c>
      <c r="I7" s="181">
        <v>0.13369</v>
      </c>
      <c r="J7" s="181">
        <v>5.969E-2</v>
      </c>
      <c r="K7" s="731"/>
      <c r="L7" s="457">
        <v>1</v>
      </c>
      <c r="M7" s="195">
        <v>0.95616000000000001</v>
      </c>
      <c r="N7" s="196">
        <v>3.5249999999999997E-2</v>
      </c>
      <c r="O7" s="197">
        <v>8.5800000000000008E-3</v>
      </c>
      <c r="P7" s="437">
        <v>1</v>
      </c>
      <c r="Q7" s="195">
        <v>0.96721000000000001</v>
      </c>
      <c r="R7" s="196">
        <v>3.0130000000000001E-2</v>
      </c>
      <c r="S7" s="198">
        <v>2.66E-3</v>
      </c>
      <c r="T7" s="731"/>
      <c r="U7" s="457">
        <v>1</v>
      </c>
      <c r="V7" s="195">
        <v>0.99773999999999996</v>
      </c>
      <c r="W7" s="196">
        <v>2.2399999999999998E-3</v>
      </c>
      <c r="X7" s="197">
        <v>2.0000000000000002E-5</v>
      </c>
      <c r="Y7" s="437">
        <v>1</v>
      </c>
      <c r="Z7" s="195">
        <v>0.9859</v>
      </c>
      <c r="AA7" s="196">
        <v>1.4080000000000001E-2</v>
      </c>
      <c r="AB7" s="198">
        <v>2.0000000000000002E-5</v>
      </c>
      <c r="AC7" s="791"/>
      <c r="AD7" s="420">
        <v>1</v>
      </c>
      <c r="AE7" s="195">
        <v>0.99873000000000001</v>
      </c>
      <c r="AF7" s="196">
        <v>1.2700000000000001E-3</v>
      </c>
      <c r="AG7" s="197" t="s">
        <v>501</v>
      </c>
      <c r="AH7" s="437">
        <v>1</v>
      </c>
      <c r="AI7" s="195">
        <v>0.99060999999999999</v>
      </c>
      <c r="AJ7" s="196">
        <v>8.3400000000000002E-3</v>
      </c>
      <c r="AK7" s="198">
        <v>1.0399999999999999E-3</v>
      </c>
    </row>
    <row r="8" spans="1:41" s="30" customFormat="1" ht="12.75" customHeight="1">
      <c r="A8" s="731" t="s">
        <v>80</v>
      </c>
      <c r="B8" s="258">
        <v>1601952</v>
      </c>
      <c r="C8" s="236">
        <v>1524708</v>
      </c>
      <c r="D8" s="231">
        <v>46330</v>
      </c>
      <c r="E8" s="231">
        <v>2444</v>
      </c>
      <c r="F8" s="231">
        <v>28470</v>
      </c>
      <c r="G8" s="258">
        <v>61584</v>
      </c>
      <c r="H8" s="240">
        <v>43402</v>
      </c>
      <c r="I8" s="231">
        <v>16486</v>
      </c>
      <c r="J8" s="231">
        <v>1696</v>
      </c>
      <c r="K8" s="731" t="s">
        <v>80</v>
      </c>
      <c r="L8" s="258">
        <v>173918</v>
      </c>
      <c r="M8" s="236">
        <v>164694</v>
      </c>
      <c r="N8" s="250">
        <v>8490</v>
      </c>
      <c r="O8" s="237">
        <v>734</v>
      </c>
      <c r="P8" s="250">
        <v>334058</v>
      </c>
      <c r="Q8" s="236">
        <v>318640</v>
      </c>
      <c r="R8" s="250">
        <v>15404</v>
      </c>
      <c r="S8" s="306">
        <v>14</v>
      </c>
      <c r="T8" s="731" t="s">
        <v>80</v>
      </c>
      <c r="U8" s="240">
        <v>774568</v>
      </c>
      <c r="V8" s="236">
        <v>771118</v>
      </c>
      <c r="W8" s="250">
        <v>3450</v>
      </c>
      <c r="X8" s="237">
        <v>0</v>
      </c>
      <c r="Y8" s="250">
        <v>114230</v>
      </c>
      <c r="Z8" s="236">
        <v>112346</v>
      </c>
      <c r="AA8" s="250">
        <v>1884</v>
      </c>
      <c r="AB8" s="306">
        <v>0</v>
      </c>
      <c r="AC8" s="732" t="s">
        <v>80</v>
      </c>
      <c r="AD8" s="240">
        <v>77128</v>
      </c>
      <c r="AE8" s="236">
        <v>77038</v>
      </c>
      <c r="AF8" s="250">
        <v>90</v>
      </c>
      <c r="AG8" s="237">
        <v>0</v>
      </c>
      <c r="AH8" s="250">
        <v>37996</v>
      </c>
      <c r="AI8" s="236">
        <v>37470</v>
      </c>
      <c r="AJ8" s="250">
        <v>526</v>
      </c>
      <c r="AK8" s="306">
        <v>0</v>
      </c>
    </row>
    <row r="9" spans="1:41" s="30" customFormat="1" ht="12.75" customHeight="1">
      <c r="A9" s="731"/>
      <c r="B9" s="457">
        <v>1</v>
      </c>
      <c r="C9" s="249">
        <v>0.95177999999999996</v>
      </c>
      <c r="D9" s="181">
        <v>2.8920000000000001E-2</v>
      </c>
      <c r="E9" s="181">
        <v>1.5299999999999999E-3</v>
      </c>
      <c r="F9" s="181">
        <v>1.7770000000000001E-2</v>
      </c>
      <c r="G9" s="457">
        <v>1</v>
      </c>
      <c r="H9" s="249">
        <v>0.70476000000000005</v>
      </c>
      <c r="I9" s="181">
        <v>0.26769999999999999</v>
      </c>
      <c r="J9" s="181">
        <v>2.7539999999999999E-2</v>
      </c>
      <c r="K9" s="731"/>
      <c r="L9" s="457">
        <v>1</v>
      </c>
      <c r="M9" s="249">
        <v>0.94696000000000002</v>
      </c>
      <c r="N9" s="181">
        <v>4.8820000000000002E-2</v>
      </c>
      <c r="O9" s="239">
        <v>4.2199999999999998E-3</v>
      </c>
      <c r="P9" s="421">
        <v>1</v>
      </c>
      <c r="Q9" s="249">
        <v>0.95384999999999998</v>
      </c>
      <c r="R9" s="181">
        <v>4.6109999999999998E-2</v>
      </c>
      <c r="S9" s="281">
        <v>4.0000000000000003E-5</v>
      </c>
      <c r="T9" s="731"/>
      <c r="U9" s="420">
        <v>1</v>
      </c>
      <c r="V9" s="249">
        <v>0.99555000000000005</v>
      </c>
      <c r="W9" s="181">
        <v>4.45E-3</v>
      </c>
      <c r="X9" s="239" t="s">
        <v>501</v>
      </c>
      <c r="Y9" s="421">
        <v>1</v>
      </c>
      <c r="Z9" s="249">
        <v>0.98351</v>
      </c>
      <c r="AA9" s="181">
        <v>1.6490000000000001E-2</v>
      </c>
      <c r="AB9" s="281" t="s">
        <v>501</v>
      </c>
      <c r="AC9" s="791"/>
      <c r="AD9" s="196">
        <v>1</v>
      </c>
      <c r="AE9" s="249">
        <v>0.99883</v>
      </c>
      <c r="AF9" s="181">
        <v>1.17E-3</v>
      </c>
      <c r="AG9" s="239" t="s">
        <v>501</v>
      </c>
      <c r="AH9" s="421">
        <v>1</v>
      </c>
      <c r="AI9" s="249">
        <v>0.98616000000000004</v>
      </c>
      <c r="AJ9" s="181">
        <v>1.384E-2</v>
      </c>
      <c r="AK9" s="281" t="s">
        <v>501</v>
      </c>
    </row>
    <row r="10" spans="1:41" s="30" customFormat="1" ht="12.75" customHeight="1">
      <c r="A10" s="731" t="s">
        <v>81</v>
      </c>
      <c r="B10" s="258">
        <v>582860</v>
      </c>
      <c r="C10" s="236">
        <v>580408</v>
      </c>
      <c r="D10" s="231">
        <v>1088</v>
      </c>
      <c r="E10" s="231">
        <v>742</v>
      </c>
      <c r="F10" s="231">
        <v>622</v>
      </c>
      <c r="G10" s="258">
        <v>11009</v>
      </c>
      <c r="H10" s="240">
        <v>9962</v>
      </c>
      <c r="I10" s="231">
        <v>567</v>
      </c>
      <c r="J10" s="231">
        <v>480</v>
      </c>
      <c r="K10" s="731" t="s">
        <v>81</v>
      </c>
      <c r="L10" s="258">
        <v>53304</v>
      </c>
      <c r="M10" s="236">
        <v>53059</v>
      </c>
      <c r="N10" s="250">
        <v>50</v>
      </c>
      <c r="O10" s="237">
        <v>195</v>
      </c>
      <c r="P10" s="250">
        <v>38414</v>
      </c>
      <c r="Q10" s="236">
        <v>38135</v>
      </c>
      <c r="R10" s="250">
        <v>227</v>
      </c>
      <c r="S10" s="306">
        <v>52</v>
      </c>
      <c r="T10" s="731" t="s">
        <v>81</v>
      </c>
      <c r="U10" s="258">
        <v>426309</v>
      </c>
      <c r="V10" s="236">
        <v>426096</v>
      </c>
      <c r="W10" s="250">
        <v>198</v>
      </c>
      <c r="X10" s="237">
        <v>15</v>
      </c>
      <c r="Y10" s="250">
        <v>39113</v>
      </c>
      <c r="Z10" s="236">
        <v>39082</v>
      </c>
      <c r="AA10" s="250">
        <v>31</v>
      </c>
      <c r="AB10" s="306">
        <v>0</v>
      </c>
      <c r="AC10" s="732" t="s">
        <v>81</v>
      </c>
      <c r="AD10" s="240">
        <v>1767</v>
      </c>
      <c r="AE10" s="236">
        <v>1767</v>
      </c>
      <c r="AF10" s="250">
        <v>0</v>
      </c>
      <c r="AG10" s="237">
        <v>0</v>
      </c>
      <c r="AH10" s="250">
        <v>12322</v>
      </c>
      <c r="AI10" s="236">
        <v>12307</v>
      </c>
      <c r="AJ10" s="250">
        <v>15</v>
      </c>
      <c r="AK10" s="306">
        <v>0</v>
      </c>
    </row>
    <row r="11" spans="1:41" s="30" customFormat="1" ht="12.75" customHeight="1">
      <c r="A11" s="731"/>
      <c r="B11" s="457">
        <v>1</v>
      </c>
      <c r="C11" s="249">
        <v>0.99578999999999995</v>
      </c>
      <c r="D11" s="181">
        <v>1.8699999999999999E-3</v>
      </c>
      <c r="E11" s="181">
        <v>1.2700000000000001E-3</v>
      </c>
      <c r="F11" s="181">
        <v>1.07E-3</v>
      </c>
      <c r="G11" s="457">
        <v>1</v>
      </c>
      <c r="H11" s="249">
        <v>0.90490000000000004</v>
      </c>
      <c r="I11" s="181">
        <v>5.1499999999999997E-2</v>
      </c>
      <c r="J11" s="181">
        <v>4.36E-2</v>
      </c>
      <c r="K11" s="731"/>
      <c r="L11" s="457">
        <v>1</v>
      </c>
      <c r="M11" s="249">
        <v>0.99539999999999995</v>
      </c>
      <c r="N11" s="181">
        <v>9.3999999999999997E-4</v>
      </c>
      <c r="O11" s="239">
        <v>3.6600000000000001E-3</v>
      </c>
      <c r="P11" s="421">
        <v>1</v>
      </c>
      <c r="Q11" s="249">
        <v>0.99273999999999996</v>
      </c>
      <c r="R11" s="181">
        <v>5.9100000000000003E-3</v>
      </c>
      <c r="S11" s="281">
        <v>1.3500000000000001E-3</v>
      </c>
      <c r="T11" s="731"/>
      <c r="U11" s="457">
        <v>1</v>
      </c>
      <c r="V11" s="249">
        <v>0.99950000000000006</v>
      </c>
      <c r="W11" s="181">
        <v>4.6000000000000001E-4</v>
      </c>
      <c r="X11" s="239">
        <v>4.0000000000000003E-5</v>
      </c>
      <c r="Y11" s="421">
        <v>1</v>
      </c>
      <c r="Z11" s="249">
        <v>0.99921000000000004</v>
      </c>
      <c r="AA11" s="181">
        <v>7.9000000000000001E-4</v>
      </c>
      <c r="AB11" s="281" t="s">
        <v>501</v>
      </c>
      <c r="AC11" s="791"/>
      <c r="AD11" s="420">
        <v>1</v>
      </c>
      <c r="AE11" s="249">
        <v>1</v>
      </c>
      <c r="AF11" s="181" t="s">
        <v>501</v>
      </c>
      <c r="AG11" s="239" t="s">
        <v>501</v>
      </c>
      <c r="AH11" s="421">
        <v>1</v>
      </c>
      <c r="AI11" s="249">
        <v>0.99878</v>
      </c>
      <c r="AJ11" s="181">
        <v>1.2199999999999999E-3</v>
      </c>
      <c r="AK11" s="281" t="s">
        <v>501</v>
      </c>
    </row>
    <row r="12" spans="1:41" s="30" customFormat="1" ht="12.75" customHeight="1">
      <c r="A12" s="731" t="s">
        <v>82</v>
      </c>
      <c r="B12" s="258">
        <v>152198</v>
      </c>
      <c r="C12" s="236">
        <v>149812</v>
      </c>
      <c r="D12" s="231">
        <v>2199</v>
      </c>
      <c r="E12" s="231">
        <v>98</v>
      </c>
      <c r="F12" s="231">
        <v>89</v>
      </c>
      <c r="G12" s="258">
        <v>2900</v>
      </c>
      <c r="H12" s="240">
        <v>1927</v>
      </c>
      <c r="I12" s="231">
        <v>875</v>
      </c>
      <c r="J12" s="231">
        <v>98</v>
      </c>
      <c r="K12" s="731" t="s">
        <v>82</v>
      </c>
      <c r="L12" s="258">
        <v>17454</v>
      </c>
      <c r="M12" s="236">
        <v>17110</v>
      </c>
      <c r="N12" s="250">
        <v>344</v>
      </c>
      <c r="O12" s="237">
        <v>0</v>
      </c>
      <c r="P12" s="250">
        <v>19170</v>
      </c>
      <c r="Q12" s="236">
        <v>18869</v>
      </c>
      <c r="R12" s="250">
        <v>301</v>
      </c>
      <c r="S12" s="306">
        <v>0</v>
      </c>
      <c r="T12" s="731" t="s">
        <v>82</v>
      </c>
      <c r="U12" s="258">
        <v>79793</v>
      </c>
      <c r="V12" s="236">
        <v>79656</v>
      </c>
      <c r="W12" s="250">
        <v>137</v>
      </c>
      <c r="X12" s="237">
        <v>0</v>
      </c>
      <c r="Y12" s="250">
        <v>10453</v>
      </c>
      <c r="Z12" s="236">
        <v>10314</v>
      </c>
      <c r="AA12" s="250">
        <v>139</v>
      </c>
      <c r="AB12" s="306">
        <v>0</v>
      </c>
      <c r="AC12" s="732" t="s">
        <v>82</v>
      </c>
      <c r="AD12" s="240">
        <v>16198</v>
      </c>
      <c r="AE12" s="236">
        <v>16198</v>
      </c>
      <c r="AF12" s="250">
        <v>0</v>
      </c>
      <c r="AG12" s="237">
        <v>0</v>
      </c>
      <c r="AH12" s="250">
        <v>6141</v>
      </c>
      <c r="AI12" s="236">
        <v>5738</v>
      </c>
      <c r="AJ12" s="250">
        <v>403</v>
      </c>
      <c r="AK12" s="306">
        <v>0</v>
      </c>
    </row>
    <row r="13" spans="1:41" s="30" customFormat="1" ht="12.75" customHeight="1">
      <c r="A13" s="731"/>
      <c r="B13" s="457">
        <v>1</v>
      </c>
      <c r="C13" s="249">
        <v>0.98431999999999997</v>
      </c>
      <c r="D13" s="181">
        <v>1.4449999999999999E-2</v>
      </c>
      <c r="E13" s="181">
        <v>6.4000000000000005E-4</v>
      </c>
      <c r="F13" s="181">
        <v>5.8E-4</v>
      </c>
      <c r="G13" s="457">
        <v>1</v>
      </c>
      <c r="H13" s="249">
        <v>0.66447999999999996</v>
      </c>
      <c r="I13" s="181">
        <v>0.30171999999999999</v>
      </c>
      <c r="J13" s="181">
        <v>3.3790000000000001E-2</v>
      </c>
      <c r="K13" s="731"/>
      <c r="L13" s="457">
        <v>1</v>
      </c>
      <c r="M13" s="249">
        <v>0.98028999999999999</v>
      </c>
      <c r="N13" s="181">
        <v>1.9709999999999998E-2</v>
      </c>
      <c r="O13" s="239" t="s">
        <v>501</v>
      </c>
      <c r="P13" s="421">
        <v>1</v>
      </c>
      <c r="Q13" s="249">
        <v>0.98429999999999995</v>
      </c>
      <c r="R13" s="181">
        <v>1.5699999999999999E-2</v>
      </c>
      <c r="S13" s="281" t="s">
        <v>501</v>
      </c>
      <c r="T13" s="731"/>
      <c r="U13" s="457">
        <v>1</v>
      </c>
      <c r="V13" s="249">
        <v>0.99827999999999995</v>
      </c>
      <c r="W13" s="181">
        <v>1.72E-3</v>
      </c>
      <c r="X13" s="239" t="s">
        <v>501</v>
      </c>
      <c r="Y13" s="421">
        <v>1</v>
      </c>
      <c r="Z13" s="249">
        <v>0.98670000000000002</v>
      </c>
      <c r="AA13" s="181">
        <v>1.3299999999999999E-2</v>
      </c>
      <c r="AB13" s="281" t="s">
        <v>501</v>
      </c>
      <c r="AC13" s="791"/>
      <c r="AD13" s="420">
        <v>1</v>
      </c>
      <c r="AE13" s="249">
        <v>1</v>
      </c>
      <c r="AF13" s="181" t="s">
        <v>501</v>
      </c>
      <c r="AG13" s="239" t="s">
        <v>501</v>
      </c>
      <c r="AH13" s="421">
        <v>1</v>
      </c>
      <c r="AI13" s="249">
        <v>0.93437999999999999</v>
      </c>
      <c r="AJ13" s="181">
        <v>6.5619999999999998E-2</v>
      </c>
      <c r="AK13" s="281" t="s">
        <v>501</v>
      </c>
    </row>
    <row r="14" spans="1:41" s="30" customFormat="1" ht="12.75" customHeight="1">
      <c r="A14" s="731" t="s">
        <v>83</v>
      </c>
      <c r="B14" s="258">
        <v>88214</v>
      </c>
      <c r="C14" s="236">
        <v>86410</v>
      </c>
      <c r="D14" s="231">
        <v>1714</v>
      </c>
      <c r="E14" s="231">
        <v>44</v>
      </c>
      <c r="F14" s="231">
        <v>46</v>
      </c>
      <c r="G14" s="258">
        <v>5887</v>
      </c>
      <c r="H14" s="240">
        <v>5145</v>
      </c>
      <c r="I14" s="231">
        <v>698</v>
      </c>
      <c r="J14" s="231">
        <v>44</v>
      </c>
      <c r="K14" s="731" t="s">
        <v>83</v>
      </c>
      <c r="L14" s="258">
        <v>6487</v>
      </c>
      <c r="M14" s="236">
        <v>6170</v>
      </c>
      <c r="N14" s="250">
        <v>317</v>
      </c>
      <c r="O14" s="237">
        <v>0</v>
      </c>
      <c r="P14" s="250">
        <v>5674</v>
      </c>
      <c r="Q14" s="236">
        <v>5295</v>
      </c>
      <c r="R14" s="250">
        <v>379</v>
      </c>
      <c r="S14" s="306">
        <v>0</v>
      </c>
      <c r="T14" s="731" t="s">
        <v>83</v>
      </c>
      <c r="U14" s="258">
        <v>55930</v>
      </c>
      <c r="V14" s="236">
        <v>55726</v>
      </c>
      <c r="W14" s="250">
        <v>204</v>
      </c>
      <c r="X14" s="237">
        <v>0</v>
      </c>
      <c r="Y14" s="250">
        <v>6897</v>
      </c>
      <c r="Z14" s="236">
        <v>6809</v>
      </c>
      <c r="AA14" s="250">
        <v>88</v>
      </c>
      <c r="AB14" s="306">
        <v>0</v>
      </c>
      <c r="AC14" s="732" t="s">
        <v>83</v>
      </c>
      <c r="AD14" s="240">
        <v>2543</v>
      </c>
      <c r="AE14" s="236">
        <v>2515</v>
      </c>
      <c r="AF14" s="250">
        <v>28</v>
      </c>
      <c r="AG14" s="237">
        <v>0</v>
      </c>
      <c r="AH14" s="250">
        <v>4750</v>
      </c>
      <c r="AI14" s="236">
        <v>4750</v>
      </c>
      <c r="AJ14" s="250">
        <v>0</v>
      </c>
      <c r="AK14" s="306">
        <v>0</v>
      </c>
    </row>
    <row r="15" spans="1:41" s="30" customFormat="1" ht="12.75" customHeight="1">
      <c r="A15" s="731"/>
      <c r="B15" s="457">
        <v>1</v>
      </c>
      <c r="C15" s="249">
        <v>0.97955000000000003</v>
      </c>
      <c r="D15" s="181">
        <v>1.9429999999999999E-2</v>
      </c>
      <c r="E15" s="181">
        <v>5.0000000000000001E-4</v>
      </c>
      <c r="F15" s="181">
        <v>5.1999999999999995E-4</v>
      </c>
      <c r="G15" s="457">
        <v>1</v>
      </c>
      <c r="H15" s="249">
        <v>0.87395999999999996</v>
      </c>
      <c r="I15" s="181">
        <v>0.11856999999999999</v>
      </c>
      <c r="J15" s="181">
        <v>7.4700000000000001E-3</v>
      </c>
      <c r="K15" s="731"/>
      <c r="L15" s="457">
        <v>1</v>
      </c>
      <c r="M15" s="249">
        <v>0.95113000000000003</v>
      </c>
      <c r="N15" s="181">
        <v>4.8869999999999997E-2</v>
      </c>
      <c r="O15" s="239" t="s">
        <v>501</v>
      </c>
      <c r="P15" s="421">
        <v>1</v>
      </c>
      <c r="Q15" s="249">
        <v>0.93320000000000003</v>
      </c>
      <c r="R15" s="181">
        <v>6.6799999999999998E-2</v>
      </c>
      <c r="S15" s="281" t="s">
        <v>501</v>
      </c>
      <c r="T15" s="731"/>
      <c r="U15" s="457">
        <v>1</v>
      </c>
      <c r="V15" s="249">
        <v>0.99634999999999996</v>
      </c>
      <c r="W15" s="181">
        <v>3.65E-3</v>
      </c>
      <c r="X15" s="239" t="s">
        <v>501</v>
      </c>
      <c r="Y15" s="421">
        <v>1</v>
      </c>
      <c r="Z15" s="249">
        <v>0.98724000000000001</v>
      </c>
      <c r="AA15" s="181">
        <v>1.2760000000000001E-2</v>
      </c>
      <c r="AB15" s="281" t="s">
        <v>501</v>
      </c>
      <c r="AC15" s="791"/>
      <c r="AD15" s="420">
        <v>1</v>
      </c>
      <c r="AE15" s="249">
        <v>0.98899000000000004</v>
      </c>
      <c r="AF15" s="181">
        <v>1.1010000000000001E-2</v>
      </c>
      <c r="AG15" s="239" t="s">
        <v>501</v>
      </c>
      <c r="AH15" s="421">
        <v>1</v>
      </c>
      <c r="AI15" s="249">
        <v>1</v>
      </c>
      <c r="AJ15" s="181" t="s">
        <v>501</v>
      </c>
      <c r="AK15" s="281" t="s">
        <v>501</v>
      </c>
    </row>
    <row r="16" spans="1:41" s="30" customFormat="1" ht="12.75" customHeight="1">
      <c r="A16" s="731" t="s">
        <v>84</v>
      </c>
      <c r="B16" s="258">
        <v>165567</v>
      </c>
      <c r="C16" s="236">
        <v>164239</v>
      </c>
      <c r="D16" s="231">
        <v>79</v>
      </c>
      <c r="E16" s="231">
        <v>30</v>
      </c>
      <c r="F16" s="231">
        <v>1219</v>
      </c>
      <c r="G16" s="258">
        <v>4472</v>
      </c>
      <c r="H16" s="240">
        <v>4397</v>
      </c>
      <c r="I16" s="231">
        <v>45</v>
      </c>
      <c r="J16" s="231">
        <v>30</v>
      </c>
      <c r="K16" s="731" t="s">
        <v>84</v>
      </c>
      <c r="L16" s="258">
        <v>26671</v>
      </c>
      <c r="M16" s="236">
        <v>26659</v>
      </c>
      <c r="N16" s="250">
        <v>12</v>
      </c>
      <c r="O16" s="237">
        <v>0</v>
      </c>
      <c r="P16" s="250">
        <v>10867</v>
      </c>
      <c r="Q16" s="236">
        <v>10863</v>
      </c>
      <c r="R16" s="250">
        <v>4</v>
      </c>
      <c r="S16" s="306">
        <v>0</v>
      </c>
      <c r="T16" s="731" t="s">
        <v>84</v>
      </c>
      <c r="U16" s="258">
        <v>98761</v>
      </c>
      <c r="V16" s="236">
        <v>98761</v>
      </c>
      <c r="W16" s="250">
        <v>0</v>
      </c>
      <c r="X16" s="237">
        <v>0</v>
      </c>
      <c r="Y16" s="250">
        <v>10614</v>
      </c>
      <c r="Z16" s="236">
        <v>10596</v>
      </c>
      <c r="AA16" s="250">
        <v>18</v>
      </c>
      <c r="AB16" s="306">
        <v>0</v>
      </c>
      <c r="AC16" s="732" t="s">
        <v>84</v>
      </c>
      <c r="AD16" s="240">
        <v>0</v>
      </c>
      <c r="AE16" s="236">
        <v>0</v>
      </c>
      <c r="AF16" s="250">
        <v>0</v>
      </c>
      <c r="AG16" s="237">
        <v>0</v>
      </c>
      <c r="AH16" s="250">
        <v>12963</v>
      </c>
      <c r="AI16" s="236">
        <v>12963</v>
      </c>
      <c r="AJ16" s="250">
        <v>0</v>
      </c>
      <c r="AK16" s="306">
        <v>0</v>
      </c>
    </row>
    <row r="17" spans="1:37" s="30" customFormat="1" ht="12.75" customHeight="1">
      <c r="A17" s="731"/>
      <c r="B17" s="457">
        <v>1</v>
      </c>
      <c r="C17" s="249">
        <v>0.99197999999999997</v>
      </c>
      <c r="D17" s="181">
        <v>4.8000000000000001E-4</v>
      </c>
      <c r="E17" s="181">
        <v>1.8000000000000001E-4</v>
      </c>
      <c r="F17" s="181">
        <v>7.3600000000000002E-3</v>
      </c>
      <c r="G17" s="457">
        <v>1</v>
      </c>
      <c r="H17" s="249">
        <v>0.98323000000000005</v>
      </c>
      <c r="I17" s="181">
        <v>1.0059999999999999E-2</v>
      </c>
      <c r="J17" s="181">
        <v>6.7099999999999998E-3</v>
      </c>
      <c r="K17" s="731"/>
      <c r="L17" s="457">
        <v>1</v>
      </c>
      <c r="M17" s="249">
        <v>0.99955000000000005</v>
      </c>
      <c r="N17" s="181">
        <v>4.4999999999999999E-4</v>
      </c>
      <c r="O17" s="239" t="s">
        <v>501</v>
      </c>
      <c r="P17" s="421">
        <v>1</v>
      </c>
      <c r="Q17" s="249">
        <v>0.99963000000000002</v>
      </c>
      <c r="R17" s="181">
        <v>3.6999999999999999E-4</v>
      </c>
      <c r="S17" s="281" t="s">
        <v>501</v>
      </c>
      <c r="T17" s="731"/>
      <c r="U17" s="457">
        <v>1</v>
      </c>
      <c r="V17" s="249">
        <v>1</v>
      </c>
      <c r="W17" s="181" t="s">
        <v>501</v>
      </c>
      <c r="X17" s="239" t="s">
        <v>501</v>
      </c>
      <c r="Y17" s="421">
        <v>1</v>
      </c>
      <c r="Z17" s="249">
        <v>0.99829999999999997</v>
      </c>
      <c r="AA17" s="181">
        <v>1.6999999999999999E-3</v>
      </c>
      <c r="AB17" s="281" t="s">
        <v>501</v>
      </c>
      <c r="AC17" s="791"/>
      <c r="AD17" s="420" t="s">
        <v>501</v>
      </c>
      <c r="AE17" s="249" t="s">
        <v>501</v>
      </c>
      <c r="AF17" s="181" t="s">
        <v>501</v>
      </c>
      <c r="AG17" s="239" t="s">
        <v>501</v>
      </c>
      <c r="AH17" s="421">
        <v>1</v>
      </c>
      <c r="AI17" s="249">
        <v>1</v>
      </c>
      <c r="AJ17" s="181" t="s">
        <v>501</v>
      </c>
      <c r="AK17" s="281" t="s">
        <v>501</v>
      </c>
    </row>
    <row r="18" spans="1:37" s="30" customFormat="1" ht="12.75" customHeight="1">
      <c r="A18" s="731" t="s">
        <v>85</v>
      </c>
      <c r="B18" s="258">
        <v>741395</v>
      </c>
      <c r="C18" s="236">
        <v>733631</v>
      </c>
      <c r="D18" s="231">
        <v>4772</v>
      </c>
      <c r="E18" s="231">
        <v>1452</v>
      </c>
      <c r="F18" s="231">
        <v>1540</v>
      </c>
      <c r="G18" s="258">
        <v>20978</v>
      </c>
      <c r="H18" s="240">
        <v>17551</v>
      </c>
      <c r="I18" s="231">
        <v>2430</v>
      </c>
      <c r="J18" s="231">
        <v>997</v>
      </c>
      <c r="K18" s="731" t="s">
        <v>85</v>
      </c>
      <c r="L18" s="258">
        <v>59042</v>
      </c>
      <c r="M18" s="236">
        <v>58201</v>
      </c>
      <c r="N18" s="250">
        <v>642</v>
      </c>
      <c r="O18" s="237">
        <v>199</v>
      </c>
      <c r="P18" s="250">
        <v>84957</v>
      </c>
      <c r="Q18" s="236">
        <v>83845</v>
      </c>
      <c r="R18" s="250">
        <v>860</v>
      </c>
      <c r="S18" s="306">
        <v>252</v>
      </c>
      <c r="T18" s="731" t="s">
        <v>85</v>
      </c>
      <c r="U18" s="258">
        <v>471263</v>
      </c>
      <c r="V18" s="236">
        <v>470917</v>
      </c>
      <c r="W18" s="250">
        <v>342</v>
      </c>
      <c r="X18" s="237">
        <v>4</v>
      </c>
      <c r="Y18" s="250">
        <v>60103</v>
      </c>
      <c r="Z18" s="236">
        <v>59692</v>
      </c>
      <c r="AA18" s="250">
        <v>411</v>
      </c>
      <c r="AB18" s="306">
        <v>0</v>
      </c>
      <c r="AC18" s="732" t="s">
        <v>85</v>
      </c>
      <c r="AD18" s="240">
        <v>10665</v>
      </c>
      <c r="AE18" s="236">
        <v>10664</v>
      </c>
      <c r="AF18" s="250">
        <v>1</v>
      </c>
      <c r="AG18" s="237">
        <v>0</v>
      </c>
      <c r="AH18" s="250">
        <v>32847</v>
      </c>
      <c r="AI18" s="236">
        <v>32761</v>
      </c>
      <c r="AJ18" s="250">
        <v>86</v>
      </c>
      <c r="AK18" s="306">
        <v>0</v>
      </c>
    </row>
    <row r="19" spans="1:37" s="30" customFormat="1" ht="12.75" customHeight="1">
      <c r="A19" s="731"/>
      <c r="B19" s="457">
        <v>1</v>
      </c>
      <c r="C19" s="249">
        <v>0.98953000000000002</v>
      </c>
      <c r="D19" s="181">
        <v>6.4400000000000004E-3</v>
      </c>
      <c r="E19" s="181">
        <v>1.9599999999999999E-3</v>
      </c>
      <c r="F19" s="181">
        <v>2.0799999999999998E-3</v>
      </c>
      <c r="G19" s="457">
        <v>1</v>
      </c>
      <c r="H19" s="249">
        <v>0.83664000000000005</v>
      </c>
      <c r="I19" s="181">
        <v>0.11584</v>
      </c>
      <c r="J19" s="181">
        <v>4.7530000000000003E-2</v>
      </c>
      <c r="K19" s="731"/>
      <c r="L19" s="457">
        <v>1</v>
      </c>
      <c r="M19" s="249">
        <v>0.98575999999999997</v>
      </c>
      <c r="N19" s="181">
        <v>1.0869999999999999E-2</v>
      </c>
      <c r="O19" s="239">
        <v>3.3700000000000002E-3</v>
      </c>
      <c r="P19" s="421">
        <v>1</v>
      </c>
      <c r="Q19" s="249">
        <v>0.98690999999999995</v>
      </c>
      <c r="R19" s="181">
        <v>1.0120000000000001E-2</v>
      </c>
      <c r="S19" s="281">
        <v>2.97E-3</v>
      </c>
      <c r="T19" s="731"/>
      <c r="U19" s="457">
        <v>1</v>
      </c>
      <c r="V19" s="249">
        <v>0.99926999999999999</v>
      </c>
      <c r="W19" s="181">
        <v>7.2999999999999996E-4</v>
      </c>
      <c r="X19" s="239">
        <v>1.0000000000000001E-5</v>
      </c>
      <c r="Y19" s="421">
        <v>1</v>
      </c>
      <c r="Z19" s="249">
        <v>0.99316000000000004</v>
      </c>
      <c r="AA19" s="181">
        <v>6.8399999999999997E-3</v>
      </c>
      <c r="AB19" s="281" t="s">
        <v>501</v>
      </c>
      <c r="AC19" s="791"/>
      <c r="AD19" s="420">
        <v>1</v>
      </c>
      <c r="AE19" s="249">
        <v>0.99990999999999997</v>
      </c>
      <c r="AF19" s="181">
        <v>9.0000000000000006E-5</v>
      </c>
      <c r="AG19" s="239" t="s">
        <v>501</v>
      </c>
      <c r="AH19" s="421">
        <v>1</v>
      </c>
      <c r="AI19" s="249">
        <v>0.99738000000000004</v>
      </c>
      <c r="AJ19" s="181">
        <v>2.6199999999999999E-3</v>
      </c>
      <c r="AK19" s="281" t="s">
        <v>501</v>
      </c>
    </row>
    <row r="20" spans="1:37" s="30" customFormat="1" ht="12.75" customHeight="1">
      <c r="A20" s="731" t="s">
        <v>86</v>
      </c>
      <c r="B20" s="258">
        <v>81102</v>
      </c>
      <c r="C20" s="236">
        <v>80305</v>
      </c>
      <c r="D20" s="231">
        <v>745</v>
      </c>
      <c r="E20" s="231">
        <v>28</v>
      </c>
      <c r="F20" s="231">
        <v>24</v>
      </c>
      <c r="G20" s="258">
        <v>1705</v>
      </c>
      <c r="H20" s="240">
        <v>1230</v>
      </c>
      <c r="I20" s="231">
        <v>447</v>
      </c>
      <c r="J20" s="231">
        <v>28</v>
      </c>
      <c r="K20" s="731" t="s">
        <v>86</v>
      </c>
      <c r="L20" s="258">
        <v>6733</v>
      </c>
      <c r="M20" s="236">
        <v>6666</v>
      </c>
      <c r="N20" s="250">
        <v>67</v>
      </c>
      <c r="O20" s="237">
        <v>0</v>
      </c>
      <c r="P20" s="250">
        <v>10105</v>
      </c>
      <c r="Q20" s="236">
        <v>9972</v>
      </c>
      <c r="R20" s="250">
        <v>133</v>
      </c>
      <c r="S20" s="306">
        <v>0</v>
      </c>
      <c r="T20" s="731" t="s">
        <v>86</v>
      </c>
      <c r="U20" s="258">
        <v>31436</v>
      </c>
      <c r="V20" s="236">
        <v>31359</v>
      </c>
      <c r="W20" s="250">
        <v>77</v>
      </c>
      <c r="X20" s="237">
        <v>0</v>
      </c>
      <c r="Y20" s="250">
        <v>3435</v>
      </c>
      <c r="Z20" s="236">
        <v>3424</v>
      </c>
      <c r="AA20" s="250">
        <v>11</v>
      </c>
      <c r="AB20" s="306">
        <v>0</v>
      </c>
      <c r="AC20" s="732" t="s">
        <v>86</v>
      </c>
      <c r="AD20" s="240">
        <v>26488</v>
      </c>
      <c r="AE20" s="236">
        <v>26478</v>
      </c>
      <c r="AF20" s="250">
        <v>10</v>
      </c>
      <c r="AG20" s="237">
        <v>0</v>
      </c>
      <c r="AH20" s="250">
        <v>1176</v>
      </c>
      <c r="AI20" s="236">
        <v>1176</v>
      </c>
      <c r="AJ20" s="250">
        <v>0</v>
      </c>
      <c r="AK20" s="306">
        <v>0</v>
      </c>
    </row>
    <row r="21" spans="1:37" s="30" customFormat="1" ht="12.75" customHeight="1">
      <c r="A21" s="731"/>
      <c r="B21" s="457">
        <v>1</v>
      </c>
      <c r="C21" s="249">
        <v>0.99016999999999999</v>
      </c>
      <c r="D21" s="181">
        <v>9.1900000000000003E-3</v>
      </c>
      <c r="E21" s="181">
        <v>3.5E-4</v>
      </c>
      <c r="F21" s="181">
        <v>2.9999999999999997E-4</v>
      </c>
      <c r="G21" s="457">
        <v>1</v>
      </c>
      <c r="H21" s="249">
        <v>0.72141</v>
      </c>
      <c r="I21" s="181">
        <v>0.26217000000000001</v>
      </c>
      <c r="J21" s="181">
        <v>1.6420000000000001E-2</v>
      </c>
      <c r="K21" s="731"/>
      <c r="L21" s="457">
        <v>1</v>
      </c>
      <c r="M21" s="249">
        <v>0.99004999999999999</v>
      </c>
      <c r="N21" s="181">
        <v>9.9500000000000005E-3</v>
      </c>
      <c r="O21" s="239" t="s">
        <v>501</v>
      </c>
      <c r="P21" s="421">
        <v>1</v>
      </c>
      <c r="Q21" s="249">
        <v>0.98684000000000005</v>
      </c>
      <c r="R21" s="181">
        <v>1.316E-2</v>
      </c>
      <c r="S21" s="281" t="s">
        <v>501</v>
      </c>
      <c r="T21" s="731"/>
      <c r="U21" s="457">
        <v>1</v>
      </c>
      <c r="V21" s="249">
        <v>0.99755000000000005</v>
      </c>
      <c r="W21" s="181">
        <v>2.4499999999999999E-3</v>
      </c>
      <c r="X21" s="239" t="s">
        <v>501</v>
      </c>
      <c r="Y21" s="421">
        <v>1</v>
      </c>
      <c r="Z21" s="249">
        <v>0.99680000000000002</v>
      </c>
      <c r="AA21" s="181">
        <v>3.2000000000000002E-3</v>
      </c>
      <c r="AB21" s="281" t="s">
        <v>501</v>
      </c>
      <c r="AC21" s="791"/>
      <c r="AD21" s="420">
        <v>1</v>
      </c>
      <c r="AE21" s="249">
        <v>0.99961999999999995</v>
      </c>
      <c r="AF21" s="181">
        <v>3.8000000000000002E-4</v>
      </c>
      <c r="AG21" s="239" t="s">
        <v>501</v>
      </c>
      <c r="AH21" s="421">
        <v>1</v>
      </c>
      <c r="AI21" s="249">
        <v>1</v>
      </c>
      <c r="AJ21" s="181" t="s">
        <v>501</v>
      </c>
      <c r="AK21" s="281" t="s">
        <v>501</v>
      </c>
    </row>
    <row r="22" spans="1:37" s="30" customFormat="1" ht="12.75" customHeight="1">
      <c r="A22" s="731" t="s">
        <v>87</v>
      </c>
      <c r="B22" s="258">
        <v>1500027</v>
      </c>
      <c r="C22" s="236">
        <v>1492778</v>
      </c>
      <c r="D22" s="231">
        <v>6052</v>
      </c>
      <c r="E22" s="231">
        <v>484</v>
      </c>
      <c r="F22" s="231">
        <v>713</v>
      </c>
      <c r="G22" s="258">
        <v>80220</v>
      </c>
      <c r="H22" s="240">
        <v>76891</v>
      </c>
      <c r="I22" s="231">
        <v>3117</v>
      </c>
      <c r="J22" s="231">
        <v>212</v>
      </c>
      <c r="K22" s="731" t="s">
        <v>87</v>
      </c>
      <c r="L22" s="258">
        <v>73744</v>
      </c>
      <c r="M22" s="236">
        <v>72815</v>
      </c>
      <c r="N22" s="250">
        <v>796</v>
      </c>
      <c r="O22" s="237">
        <v>133</v>
      </c>
      <c r="P22" s="250">
        <v>133973</v>
      </c>
      <c r="Q22" s="236">
        <v>132554</v>
      </c>
      <c r="R22" s="250">
        <v>1280</v>
      </c>
      <c r="S22" s="306">
        <v>139</v>
      </c>
      <c r="T22" s="731" t="s">
        <v>87</v>
      </c>
      <c r="U22" s="258">
        <v>738723</v>
      </c>
      <c r="V22" s="236">
        <v>738513</v>
      </c>
      <c r="W22" s="250">
        <v>210</v>
      </c>
      <c r="X22" s="237">
        <v>0</v>
      </c>
      <c r="Y22" s="250">
        <v>218498</v>
      </c>
      <c r="Z22" s="236">
        <v>218020</v>
      </c>
      <c r="AA22" s="250">
        <v>478</v>
      </c>
      <c r="AB22" s="306">
        <v>0</v>
      </c>
      <c r="AC22" s="732" t="s">
        <v>87</v>
      </c>
      <c r="AD22" s="240">
        <v>152272</v>
      </c>
      <c r="AE22" s="236">
        <v>152260</v>
      </c>
      <c r="AF22" s="250">
        <v>12</v>
      </c>
      <c r="AG22" s="237">
        <v>0</v>
      </c>
      <c r="AH22" s="250">
        <v>101884</v>
      </c>
      <c r="AI22" s="236">
        <v>101725</v>
      </c>
      <c r="AJ22" s="250">
        <v>159</v>
      </c>
      <c r="AK22" s="306">
        <v>0</v>
      </c>
    </row>
    <row r="23" spans="1:37" s="30" customFormat="1" ht="12.75" customHeight="1">
      <c r="A23" s="731"/>
      <c r="B23" s="457">
        <v>1</v>
      </c>
      <c r="C23" s="249">
        <v>0.99517</v>
      </c>
      <c r="D23" s="181">
        <v>4.0299999999999997E-3</v>
      </c>
      <c r="E23" s="181">
        <v>3.2000000000000003E-4</v>
      </c>
      <c r="F23" s="181">
        <v>4.8000000000000001E-4</v>
      </c>
      <c r="G23" s="457">
        <v>1</v>
      </c>
      <c r="H23" s="249">
        <v>0.95850000000000002</v>
      </c>
      <c r="I23" s="181">
        <v>3.8859999999999999E-2</v>
      </c>
      <c r="J23" s="181">
        <v>2.64E-3</v>
      </c>
      <c r="K23" s="731"/>
      <c r="L23" s="457">
        <v>1</v>
      </c>
      <c r="M23" s="249">
        <v>0.98740000000000006</v>
      </c>
      <c r="N23" s="181">
        <v>1.0789999999999999E-2</v>
      </c>
      <c r="O23" s="239">
        <v>1.8E-3</v>
      </c>
      <c r="P23" s="421">
        <v>1</v>
      </c>
      <c r="Q23" s="249">
        <v>0.98941000000000001</v>
      </c>
      <c r="R23" s="181">
        <v>9.5499999999999995E-3</v>
      </c>
      <c r="S23" s="281">
        <v>1.0399999999999999E-3</v>
      </c>
      <c r="T23" s="731"/>
      <c r="U23" s="457">
        <v>1</v>
      </c>
      <c r="V23" s="249">
        <v>0.99972000000000005</v>
      </c>
      <c r="W23" s="181">
        <v>2.7999999999999998E-4</v>
      </c>
      <c r="X23" s="239" t="s">
        <v>501</v>
      </c>
      <c r="Y23" s="421">
        <v>1</v>
      </c>
      <c r="Z23" s="249">
        <v>0.99780999999999997</v>
      </c>
      <c r="AA23" s="181">
        <v>2.1900000000000001E-3</v>
      </c>
      <c r="AB23" s="281" t="s">
        <v>501</v>
      </c>
      <c r="AC23" s="791"/>
      <c r="AD23" s="420">
        <v>1</v>
      </c>
      <c r="AE23" s="249">
        <v>0.99992000000000003</v>
      </c>
      <c r="AF23" s="181">
        <v>8.0000000000000007E-5</v>
      </c>
      <c r="AG23" s="239" t="s">
        <v>501</v>
      </c>
      <c r="AH23" s="421">
        <v>1</v>
      </c>
      <c r="AI23" s="249">
        <v>0.99843999999999999</v>
      </c>
      <c r="AJ23" s="181">
        <v>1.56E-3</v>
      </c>
      <c r="AK23" s="281" t="s">
        <v>501</v>
      </c>
    </row>
    <row r="24" spans="1:37" s="30" customFormat="1" ht="12.75" customHeight="1">
      <c r="A24" s="731" t="s">
        <v>88</v>
      </c>
      <c r="B24" s="258">
        <v>1746619</v>
      </c>
      <c r="C24" s="236">
        <v>1721151</v>
      </c>
      <c r="D24" s="231">
        <v>20724</v>
      </c>
      <c r="E24" s="231">
        <v>3060</v>
      </c>
      <c r="F24" s="231">
        <v>1684</v>
      </c>
      <c r="G24" s="258">
        <v>50816</v>
      </c>
      <c r="H24" s="240">
        <v>38750</v>
      </c>
      <c r="I24" s="231">
        <v>10221</v>
      </c>
      <c r="J24" s="231">
        <v>1845</v>
      </c>
      <c r="K24" s="731" t="s">
        <v>88</v>
      </c>
      <c r="L24" s="258">
        <v>110741</v>
      </c>
      <c r="M24" s="236">
        <v>106952</v>
      </c>
      <c r="N24" s="250">
        <v>3030</v>
      </c>
      <c r="O24" s="237">
        <v>759</v>
      </c>
      <c r="P24" s="250">
        <v>165001</v>
      </c>
      <c r="Q24" s="236">
        <v>161171</v>
      </c>
      <c r="R24" s="250">
        <v>3398</v>
      </c>
      <c r="S24" s="306">
        <v>432</v>
      </c>
      <c r="T24" s="731" t="s">
        <v>88</v>
      </c>
      <c r="U24" s="258">
        <v>1067501</v>
      </c>
      <c r="V24" s="236">
        <v>1066003</v>
      </c>
      <c r="W24" s="250">
        <v>1482</v>
      </c>
      <c r="X24" s="237">
        <v>16</v>
      </c>
      <c r="Y24" s="250">
        <v>127083</v>
      </c>
      <c r="Z24" s="236">
        <v>124697</v>
      </c>
      <c r="AA24" s="250">
        <v>2378</v>
      </c>
      <c r="AB24" s="306">
        <v>8</v>
      </c>
      <c r="AC24" s="732" t="s">
        <v>88</v>
      </c>
      <c r="AD24" s="240">
        <v>193386</v>
      </c>
      <c r="AE24" s="236">
        <v>193267</v>
      </c>
      <c r="AF24" s="250">
        <v>119</v>
      </c>
      <c r="AG24" s="237">
        <v>0</v>
      </c>
      <c r="AH24" s="250">
        <v>30407</v>
      </c>
      <c r="AI24" s="236">
        <v>30311</v>
      </c>
      <c r="AJ24" s="250">
        <v>96</v>
      </c>
      <c r="AK24" s="306">
        <v>0</v>
      </c>
    </row>
    <row r="25" spans="1:37" s="30" customFormat="1" ht="12.75" customHeight="1">
      <c r="A25" s="731"/>
      <c r="B25" s="457">
        <v>1</v>
      </c>
      <c r="C25" s="249">
        <v>0.98541999999999996</v>
      </c>
      <c r="D25" s="181">
        <v>1.187E-2</v>
      </c>
      <c r="E25" s="181">
        <v>1.75E-3</v>
      </c>
      <c r="F25" s="181">
        <v>9.6000000000000002E-4</v>
      </c>
      <c r="G25" s="457">
        <v>1</v>
      </c>
      <c r="H25" s="249">
        <v>0.76256000000000002</v>
      </c>
      <c r="I25" s="181">
        <v>0.20114000000000001</v>
      </c>
      <c r="J25" s="181">
        <v>3.6310000000000002E-2</v>
      </c>
      <c r="K25" s="731"/>
      <c r="L25" s="457">
        <v>1</v>
      </c>
      <c r="M25" s="249">
        <v>0.96579000000000004</v>
      </c>
      <c r="N25" s="181">
        <v>2.7359999999999999E-2</v>
      </c>
      <c r="O25" s="239">
        <v>6.8500000000000002E-3</v>
      </c>
      <c r="P25" s="421">
        <v>1</v>
      </c>
      <c r="Q25" s="249">
        <v>0.97679000000000005</v>
      </c>
      <c r="R25" s="181">
        <v>2.0590000000000001E-2</v>
      </c>
      <c r="S25" s="281">
        <v>2.6199999999999999E-3</v>
      </c>
      <c r="T25" s="731"/>
      <c r="U25" s="457">
        <v>1</v>
      </c>
      <c r="V25" s="249">
        <v>0.99860000000000004</v>
      </c>
      <c r="W25" s="181">
        <v>1.39E-3</v>
      </c>
      <c r="X25" s="239">
        <v>1.0000000000000001E-5</v>
      </c>
      <c r="Y25" s="421">
        <v>1</v>
      </c>
      <c r="Z25" s="249">
        <v>0.98121999999999998</v>
      </c>
      <c r="AA25" s="181">
        <v>1.8710000000000001E-2</v>
      </c>
      <c r="AB25" s="281">
        <v>6.0000000000000002E-5</v>
      </c>
      <c r="AC25" s="791"/>
      <c r="AD25" s="420">
        <v>1</v>
      </c>
      <c r="AE25" s="249">
        <v>0.99938000000000005</v>
      </c>
      <c r="AF25" s="181">
        <v>6.2E-4</v>
      </c>
      <c r="AG25" s="239" t="s">
        <v>501</v>
      </c>
      <c r="AH25" s="421">
        <v>1</v>
      </c>
      <c r="AI25" s="249">
        <v>0.99683999999999995</v>
      </c>
      <c r="AJ25" s="181">
        <v>3.16E-3</v>
      </c>
      <c r="AK25" s="281" t="s">
        <v>501</v>
      </c>
    </row>
    <row r="26" spans="1:37" s="30" customFormat="1" ht="12.75" customHeight="1">
      <c r="A26" s="731" t="s">
        <v>89</v>
      </c>
      <c r="B26" s="258">
        <v>499228</v>
      </c>
      <c r="C26" s="236">
        <v>492556</v>
      </c>
      <c r="D26" s="231">
        <v>5354</v>
      </c>
      <c r="E26" s="231">
        <v>632</v>
      </c>
      <c r="F26" s="231">
        <v>686</v>
      </c>
      <c r="G26" s="258">
        <v>32254</v>
      </c>
      <c r="H26" s="240">
        <v>29710</v>
      </c>
      <c r="I26" s="231">
        <v>2026</v>
      </c>
      <c r="J26" s="231">
        <v>518</v>
      </c>
      <c r="K26" s="731" t="s">
        <v>89</v>
      </c>
      <c r="L26" s="258">
        <v>38137</v>
      </c>
      <c r="M26" s="236">
        <v>37062</v>
      </c>
      <c r="N26" s="250">
        <v>966</v>
      </c>
      <c r="O26" s="237">
        <v>109</v>
      </c>
      <c r="P26" s="250">
        <v>60845</v>
      </c>
      <c r="Q26" s="236">
        <v>59288</v>
      </c>
      <c r="R26" s="250">
        <v>1552</v>
      </c>
      <c r="S26" s="306">
        <v>5</v>
      </c>
      <c r="T26" s="731" t="s">
        <v>89</v>
      </c>
      <c r="U26" s="258">
        <v>304203</v>
      </c>
      <c r="V26" s="236">
        <v>303812</v>
      </c>
      <c r="W26" s="250">
        <v>391</v>
      </c>
      <c r="X26" s="237">
        <v>0</v>
      </c>
      <c r="Y26" s="250">
        <v>26967</v>
      </c>
      <c r="Z26" s="236">
        <v>26587</v>
      </c>
      <c r="AA26" s="250">
        <v>380</v>
      </c>
      <c r="AB26" s="306">
        <v>0</v>
      </c>
      <c r="AC26" s="732" t="s">
        <v>89</v>
      </c>
      <c r="AD26" s="240">
        <v>24478</v>
      </c>
      <c r="AE26" s="236">
        <v>24455</v>
      </c>
      <c r="AF26" s="250">
        <v>23</v>
      </c>
      <c r="AG26" s="237">
        <v>0</v>
      </c>
      <c r="AH26" s="250">
        <v>11658</v>
      </c>
      <c r="AI26" s="236">
        <v>11642</v>
      </c>
      <c r="AJ26" s="250">
        <v>16</v>
      </c>
      <c r="AK26" s="306">
        <v>0</v>
      </c>
    </row>
    <row r="27" spans="1:37" s="30" customFormat="1" ht="12.75" customHeight="1">
      <c r="A27" s="731"/>
      <c r="B27" s="457">
        <v>1</v>
      </c>
      <c r="C27" s="249">
        <v>0.98663999999999996</v>
      </c>
      <c r="D27" s="181">
        <v>1.072E-2</v>
      </c>
      <c r="E27" s="181">
        <v>1.2700000000000001E-3</v>
      </c>
      <c r="F27" s="181">
        <v>1.3699999999999999E-3</v>
      </c>
      <c r="G27" s="457">
        <v>1</v>
      </c>
      <c r="H27" s="249">
        <v>0.92113</v>
      </c>
      <c r="I27" s="181">
        <v>6.2810000000000005E-2</v>
      </c>
      <c r="J27" s="181">
        <v>1.6060000000000001E-2</v>
      </c>
      <c r="K27" s="731"/>
      <c r="L27" s="457">
        <v>1</v>
      </c>
      <c r="M27" s="249">
        <v>0.97180999999999995</v>
      </c>
      <c r="N27" s="181">
        <v>2.5329999999999998E-2</v>
      </c>
      <c r="O27" s="239">
        <v>2.8600000000000001E-3</v>
      </c>
      <c r="P27" s="421">
        <v>1</v>
      </c>
      <c r="Q27" s="249">
        <v>0.97441</v>
      </c>
      <c r="R27" s="181">
        <v>2.5510000000000001E-2</v>
      </c>
      <c r="S27" s="281">
        <v>8.0000000000000007E-5</v>
      </c>
      <c r="T27" s="731"/>
      <c r="U27" s="457">
        <v>1</v>
      </c>
      <c r="V27" s="249">
        <v>0.99870999999999999</v>
      </c>
      <c r="W27" s="181">
        <v>1.2899999999999999E-3</v>
      </c>
      <c r="X27" s="239" t="s">
        <v>501</v>
      </c>
      <c r="Y27" s="421">
        <v>1</v>
      </c>
      <c r="Z27" s="249">
        <v>0.98590999999999995</v>
      </c>
      <c r="AA27" s="181">
        <v>1.409E-2</v>
      </c>
      <c r="AB27" s="281" t="s">
        <v>501</v>
      </c>
      <c r="AC27" s="791"/>
      <c r="AD27" s="420">
        <v>1</v>
      </c>
      <c r="AE27" s="249">
        <v>0.99905999999999995</v>
      </c>
      <c r="AF27" s="181">
        <v>9.3999999999999997E-4</v>
      </c>
      <c r="AG27" s="239" t="s">
        <v>501</v>
      </c>
      <c r="AH27" s="421">
        <v>1</v>
      </c>
      <c r="AI27" s="249">
        <v>0.99863000000000002</v>
      </c>
      <c r="AJ27" s="181">
        <v>1.3699999999999999E-3</v>
      </c>
      <c r="AK27" s="281" t="s">
        <v>501</v>
      </c>
    </row>
    <row r="28" spans="1:37" s="30" customFormat="1" ht="12.75" customHeight="1">
      <c r="A28" s="731" t="s">
        <v>90</v>
      </c>
      <c r="B28" s="258">
        <v>97005</v>
      </c>
      <c r="C28" s="236">
        <v>94347</v>
      </c>
      <c r="D28" s="231">
        <v>2177</v>
      </c>
      <c r="E28" s="231">
        <v>332</v>
      </c>
      <c r="F28" s="231">
        <v>149</v>
      </c>
      <c r="G28" s="258">
        <v>3063</v>
      </c>
      <c r="H28" s="240">
        <v>1860</v>
      </c>
      <c r="I28" s="231">
        <v>928</v>
      </c>
      <c r="J28" s="231">
        <v>275</v>
      </c>
      <c r="K28" s="731" t="s">
        <v>90</v>
      </c>
      <c r="L28" s="258">
        <v>10279</v>
      </c>
      <c r="M28" s="236">
        <v>9894</v>
      </c>
      <c r="N28" s="250">
        <v>374</v>
      </c>
      <c r="O28" s="237">
        <v>11</v>
      </c>
      <c r="P28" s="250">
        <v>12308</v>
      </c>
      <c r="Q28" s="236">
        <v>11678</v>
      </c>
      <c r="R28" s="250">
        <v>584</v>
      </c>
      <c r="S28" s="306">
        <v>46</v>
      </c>
      <c r="T28" s="731" t="s">
        <v>90</v>
      </c>
      <c r="U28" s="258">
        <v>59309</v>
      </c>
      <c r="V28" s="236">
        <v>59223</v>
      </c>
      <c r="W28" s="250">
        <v>86</v>
      </c>
      <c r="X28" s="237">
        <v>0</v>
      </c>
      <c r="Y28" s="250">
        <v>4645</v>
      </c>
      <c r="Z28" s="236">
        <v>4477</v>
      </c>
      <c r="AA28" s="250">
        <v>168</v>
      </c>
      <c r="AB28" s="306">
        <v>0</v>
      </c>
      <c r="AC28" s="732" t="s">
        <v>90</v>
      </c>
      <c r="AD28" s="240">
        <v>3862</v>
      </c>
      <c r="AE28" s="236">
        <v>3862</v>
      </c>
      <c r="AF28" s="250">
        <v>0</v>
      </c>
      <c r="AG28" s="237">
        <v>0</v>
      </c>
      <c r="AH28" s="250">
        <v>3390</v>
      </c>
      <c r="AI28" s="236">
        <v>3353</v>
      </c>
      <c r="AJ28" s="250">
        <v>37</v>
      </c>
      <c r="AK28" s="306">
        <v>0</v>
      </c>
    </row>
    <row r="29" spans="1:37" s="30" customFormat="1" ht="12.75" customHeight="1">
      <c r="A29" s="731"/>
      <c r="B29" s="457">
        <v>1</v>
      </c>
      <c r="C29" s="249">
        <v>0.97260000000000002</v>
      </c>
      <c r="D29" s="181">
        <v>2.2440000000000002E-2</v>
      </c>
      <c r="E29" s="181">
        <v>3.4199999999999999E-3</v>
      </c>
      <c r="F29" s="181">
        <v>1.5399999999999999E-3</v>
      </c>
      <c r="G29" s="457">
        <v>1</v>
      </c>
      <c r="H29" s="249">
        <v>0.60724999999999996</v>
      </c>
      <c r="I29" s="181">
        <v>0.30297000000000002</v>
      </c>
      <c r="J29" s="181">
        <v>8.9779999999999999E-2</v>
      </c>
      <c r="K29" s="731"/>
      <c r="L29" s="457">
        <v>1</v>
      </c>
      <c r="M29" s="249">
        <v>0.96253999999999995</v>
      </c>
      <c r="N29" s="181">
        <v>3.6380000000000003E-2</v>
      </c>
      <c r="O29" s="239">
        <v>1.07E-3</v>
      </c>
      <c r="P29" s="421">
        <v>1</v>
      </c>
      <c r="Q29" s="249">
        <v>0.94881000000000004</v>
      </c>
      <c r="R29" s="181">
        <v>4.7449999999999999E-2</v>
      </c>
      <c r="S29" s="281">
        <v>3.7399999999999998E-3</v>
      </c>
      <c r="T29" s="731"/>
      <c r="U29" s="457">
        <v>1</v>
      </c>
      <c r="V29" s="249">
        <v>0.99855000000000005</v>
      </c>
      <c r="W29" s="181">
        <v>1.4499999999999999E-3</v>
      </c>
      <c r="X29" s="239" t="s">
        <v>501</v>
      </c>
      <c r="Y29" s="421">
        <v>1</v>
      </c>
      <c r="Z29" s="249">
        <v>0.96382999999999996</v>
      </c>
      <c r="AA29" s="181">
        <v>3.6170000000000001E-2</v>
      </c>
      <c r="AB29" s="281" t="s">
        <v>501</v>
      </c>
      <c r="AC29" s="791"/>
      <c r="AD29" s="420">
        <v>1</v>
      </c>
      <c r="AE29" s="249">
        <v>1</v>
      </c>
      <c r="AF29" s="181" t="s">
        <v>501</v>
      </c>
      <c r="AG29" s="239" t="s">
        <v>501</v>
      </c>
      <c r="AH29" s="421">
        <v>1</v>
      </c>
      <c r="AI29" s="249">
        <v>0.98909000000000002</v>
      </c>
      <c r="AJ29" s="181">
        <v>1.091E-2</v>
      </c>
      <c r="AK29" s="281" t="s">
        <v>501</v>
      </c>
    </row>
    <row r="30" spans="1:37" s="30" customFormat="1" ht="12.75" customHeight="1">
      <c r="A30" s="731" t="s">
        <v>91</v>
      </c>
      <c r="B30" s="258">
        <v>234612</v>
      </c>
      <c r="C30" s="236">
        <v>231247</v>
      </c>
      <c r="D30" s="231">
        <v>3243</v>
      </c>
      <c r="E30" s="231">
        <v>74</v>
      </c>
      <c r="F30" s="231">
        <v>48</v>
      </c>
      <c r="G30" s="258">
        <v>7946</v>
      </c>
      <c r="H30" s="240">
        <v>6151</v>
      </c>
      <c r="I30" s="231">
        <v>1769</v>
      </c>
      <c r="J30" s="231">
        <v>26</v>
      </c>
      <c r="K30" s="731" t="s">
        <v>91</v>
      </c>
      <c r="L30" s="258">
        <v>17283</v>
      </c>
      <c r="M30" s="236">
        <v>16926</v>
      </c>
      <c r="N30" s="250">
        <v>309</v>
      </c>
      <c r="O30" s="237">
        <v>48</v>
      </c>
      <c r="P30" s="250">
        <v>39114</v>
      </c>
      <c r="Q30" s="236">
        <v>38689</v>
      </c>
      <c r="R30" s="250">
        <v>425</v>
      </c>
      <c r="S30" s="306">
        <v>0</v>
      </c>
      <c r="T30" s="731" t="s">
        <v>91</v>
      </c>
      <c r="U30" s="258">
        <v>152199</v>
      </c>
      <c r="V30" s="236">
        <v>151898</v>
      </c>
      <c r="W30" s="250">
        <v>301</v>
      </c>
      <c r="X30" s="237">
        <v>0</v>
      </c>
      <c r="Y30" s="250">
        <v>12589</v>
      </c>
      <c r="Z30" s="236">
        <v>12216</v>
      </c>
      <c r="AA30" s="250">
        <v>373</v>
      </c>
      <c r="AB30" s="306">
        <v>0</v>
      </c>
      <c r="AC30" s="732" t="s">
        <v>91</v>
      </c>
      <c r="AD30" s="240">
        <v>325</v>
      </c>
      <c r="AE30" s="236">
        <v>325</v>
      </c>
      <c r="AF30" s="250">
        <v>0</v>
      </c>
      <c r="AG30" s="237">
        <v>0</v>
      </c>
      <c r="AH30" s="250">
        <v>5108</v>
      </c>
      <c r="AI30" s="236">
        <v>5042</v>
      </c>
      <c r="AJ30" s="250">
        <v>66</v>
      </c>
      <c r="AK30" s="306">
        <v>0</v>
      </c>
    </row>
    <row r="31" spans="1:37" s="30" customFormat="1" ht="12.75" customHeight="1">
      <c r="A31" s="731"/>
      <c r="B31" s="457">
        <v>1</v>
      </c>
      <c r="C31" s="249">
        <v>0.98565999999999998</v>
      </c>
      <c r="D31" s="181">
        <v>1.3820000000000001E-2</v>
      </c>
      <c r="E31" s="181">
        <v>3.2000000000000003E-4</v>
      </c>
      <c r="F31" s="181">
        <v>2.0000000000000001E-4</v>
      </c>
      <c r="G31" s="457">
        <v>1</v>
      </c>
      <c r="H31" s="249">
        <v>0.77410000000000001</v>
      </c>
      <c r="I31" s="181">
        <v>0.22262999999999999</v>
      </c>
      <c r="J31" s="181">
        <v>3.2699999999999999E-3</v>
      </c>
      <c r="K31" s="731"/>
      <c r="L31" s="457">
        <v>1</v>
      </c>
      <c r="M31" s="249">
        <v>0.97933999999999999</v>
      </c>
      <c r="N31" s="181">
        <v>1.788E-2</v>
      </c>
      <c r="O31" s="239">
        <v>2.7799999999999999E-3</v>
      </c>
      <c r="P31" s="421">
        <v>1</v>
      </c>
      <c r="Q31" s="249">
        <v>0.98912999999999995</v>
      </c>
      <c r="R31" s="181">
        <v>1.0869999999999999E-2</v>
      </c>
      <c r="S31" s="281" t="s">
        <v>501</v>
      </c>
      <c r="T31" s="731"/>
      <c r="U31" s="457">
        <v>1</v>
      </c>
      <c r="V31" s="249">
        <v>0.99802000000000002</v>
      </c>
      <c r="W31" s="181">
        <v>1.98E-3</v>
      </c>
      <c r="X31" s="239" t="s">
        <v>501</v>
      </c>
      <c r="Y31" s="421">
        <v>1</v>
      </c>
      <c r="Z31" s="249">
        <v>0.97036999999999995</v>
      </c>
      <c r="AA31" s="181">
        <v>2.963E-2</v>
      </c>
      <c r="AB31" s="281" t="s">
        <v>501</v>
      </c>
      <c r="AC31" s="791"/>
      <c r="AD31" s="420">
        <v>1</v>
      </c>
      <c r="AE31" s="249">
        <v>1</v>
      </c>
      <c r="AF31" s="181" t="s">
        <v>501</v>
      </c>
      <c r="AG31" s="239" t="s">
        <v>501</v>
      </c>
      <c r="AH31" s="421">
        <v>1</v>
      </c>
      <c r="AI31" s="249">
        <v>0.98707999999999996</v>
      </c>
      <c r="AJ31" s="181">
        <v>1.2919999999999999E-2</v>
      </c>
      <c r="AK31" s="281" t="s">
        <v>501</v>
      </c>
    </row>
    <row r="32" spans="1:37" s="30" customFormat="1" ht="12.75" customHeight="1">
      <c r="A32" s="731" t="s">
        <v>92</v>
      </c>
      <c r="B32" s="258">
        <v>121188</v>
      </c>
      <c r="C32" s="236">
        <v>119583</v>
      </c>
      <c r="D32" s="231">
        <v>1552</v>
      </c>
      <c r="E32" s="231">
        <v>53</v>
      </c>
      <c r="F32" s="231">
        <v>0</v>
      </c>
      <c r="G32" s="258">
        <v>3761</v>
      </c>
      <c r="H32" s="240">
        <v>2941</v>
      </c>
      <c r="I32" s="231">
        <v>820</v>
      </c>
      <c r="J32" s="231">
        <v>0</v>
      </c>
      <c r="K32" s="731" t="s">
        <v>92</v>
      </c>
      <c r="L32" s="258">
        <v>11816</v>
      </c>
      <c r="M32" s="236">
        <v>11569</v>
      </c>
      <c r="N32" s="250">
        <v>194</v>
      </c>
      <c r="O32" s="237">
        <v>53</v>
      </c>
      <c r="P32" s="250">
        <v>16558</v>
      </c>
      <c r="Q32" s="236">
        <v>16260</v>
      </c>
      <c r="R32" s="250">
        <v>298</v>
      </c>
      <c r="S32" s="306">
        <v>0</v>
      </c>
      <c r="T32" s="731" t="s">
        <v>92</v>
      </c>
      <c r="U32" s="258">
        <v>70510</v>
      </c>
      <c r="V32" s="236">
        <v>70393</v>
      </c>
      <c r="W32" s="250">
        <v>117</v>
      </c>
      <c r="X32" s="237">
        <v>0</v>
      </c>
      <c r="Y32" s="250">
        <v>8403</v>
      </c>
      <c r="Z32" s="236">
        <v>8294</v>
      </c>
      <c r="AA32" s="250">
        <v>109</v>
      </c>
      <c r="AB32" s="306">
        <v>0</v>
      </c>
      <c r="AC32" s="732" t="s">
        <v>92</v>
      </c>
      <c r="AD32" s="240">
        <v>2654</v>
      </c>
      <c r="AE32" s="236">
        <v>2645</v>
      </c>
      <c r="AF32" s="250">
        <v>9</v>
      </c>
      <c r="AG32" s="237">
        <v>0</v>
      </c>
      <c r="AH32" s="250">
        <v>7486</v>
      </c>
      <c r="AI32" s="236">
        <v>7481</v>
      </c>
      <c r="AJ32" s="250">
        <v>5</v>
      </c>
      <c r="AK32" s="306">
        <v>0</v>
      </c>
    </row>
    <row r="33" spans="1:39" s="30" customFormat="1" ht="12.75" customHeight="1">
      <c r="A33" s="731"/>
      <c r="B33" s="457">
        <v>1</v>
      </c>
      <c r="C33" s="249">
        <v>0.98675999999999997</v>
      </c>
      <c r="D33" s="181">
        <v>1.281E-2</v>
      </c>
      <c r="E33" s="181">
        <v>4.4000000000000002E-4</v>
      </c>
      <c r="F33" s="181" t="s">
        <v>501</v>
      </c>
      <c r="G33" s="457">
        <v>1</v>
      </c>
      <c r="H33" s="249">
        <v>0.78197000000000005</v>
      </c>
      <c r="I33" s="181">
        <v>0.21803</v>
      </c>
      <c r="J33" s="181" t="s">
        <v>501</v>
      </c>
      <c r="K33" s="731"/>
      <c r="L33" s="457">
        <v>1</v>
      </c>
      <c r="M33" s="249">
        <v>0.97909999999999997</v>
      </c>
      <c r="N33" s="181">
        <v>1.6420000000000001E-2</v>
      </c>
      <c r="O33" s="239">
        <v>4.4900000000000001E-3</v>
      </c>
      <c r="P33" s="421">
        <v>1</v>
      </c>
      <c r="Q33" s="249">
        <v>0.98199999999999998</v>
      </c>
      <c r="R33" s="181">
        <v>1.7999999999999999E-2</v>
      </c>
      <c r="S33" s="281" t="s">
        <v>501</v>
      </c>
      <c r="T33" s="731"/>
      <c r="U33" s="457">
        <v>1</v>
      </c>
      <c r="V33" s="249">
        <v>0.99834000000000001</v>
      </c>
      <c r="W33" s="181">
        <v>1.66E-3</v>
      </c>
      <c r="X33" s="239" t="s">
        <v>501</v>
      </c>
      <c r="Y33" s="421">
        <v>1</v>
      </c>
      <c r="Z33" s="249">
        <v>0.98702999999999996</v>
      </c>
      <c r="AA33" s="181">
        <v>1.2970000000000001E-2</v>
      </c>
      <c r="AB33" s="281" t="s">
        <v>501</v>
      </c>
      <c r="AC33" s="791"/>
      <c r="AD33" s="420">
        <v>1</v>
      </c>
      <c r="AE33" s="249">
        <v>0.99661</v>
      </c>
      <c r="AF33" s="181">
        <v>3.3899999999999998E-3</v>
      </c>
      <c r="AG33" s="239" t="s">
        <v>501</v>
      </c>
      <c r="AH33" s="421">
        <v>1</v>
      </c>
      <c r="AI33" s="249">
        <v>0.99933000000000005</v>
      </c>
      <c r="AJ33" s="181">
        <v>6.7000000000000002E-4</v>
      </c>
      <c r="AK33" s="281" t="s">
        <v>501</v>
      </c>
    </row>
    <row r="34" spans="1:39" s="30" customFormat="1" ht="12.75" customHeight="1">
      <c r="A34" s="731" t="s">
        <v>93</v>
      </c>
      <c r="B34" s="258">
        <v>396570</v>
      </c>
      <c r="C34" s="236">
        <v>392271</v>
      </c>
      <c r="D34" s="231">
        <v>3318</v>
      </c>
      <c r="E34" s="231">
        <v>574</v>
      </c>
      <c r="F34" s="231">
        <v>407</v>
      </c>
      <c r="G34" s="258">
        <v>11417</v>
      </c>
      <c r="H34" s="240">
        <v>9375</v>
      </c>
      <c r="I34" s="231">
        <v>1762</v>
      </c>
      <c r="J34" s="231">
        <v>280</v>
      </c>
      <c r="K34" s="731" t="s">
        <v>93</v>
      </c>
      <c r="L34" s="258">
        <v>45458</v>
      </c>
      <c r="M34" s="236">
        <v>44581</v>
      </c>
      <c r="N34" s="250">
        <v>695</v>
      </c>
      <c r="O34" s="237">
        <v>182</v>
      </c>
      <c r="P34" s="250">
        <v>69766</v>
      </c>
      <c r="Q34" s="236">
        <v>69140</v>
      </c>
      <c r="R34" s="250">
        <v>518</v>
      </c>
      <c r="S34" s="306">
        <v>108</v>
      </c>
      <c r="T34" s="731" t="s">
        <v>93</v>
      </c>
      <c r="U34" s="258">
        <v>225261</v>
      </c>
      <c r="V34" s="236">
        <v>225141</v>
      </c>
      <c r="W34" s="250">
        <v>116</v>
      </c>
      <c r="X34" s="237">
        <v>4</v>
      </c>
      <c r="Y34" s="250">
        <v>23500</v>
      </c>
      <c r="Z34" s="236">
        <v>23311</v>
      </c>
      <c r="AA34" s="250">
        <v>189</v>
      </c>
      <c r="AB34" s="306">
        <v>0</v>
      </c>
      <c r="AC34" s="732" t="s">
        <v>93</v>
      </c>
      <c r="AD34" s="240">
        <v>15313</v>
      </c>
      <c r="AE34" s="236">
        <v>15301</v>
      </c>
      <c r="AF34" s="250">
        <v>12</v>
      </c>
      <c r="AG34" s="237">
        <v>0</v>
      </c>
      <c r="AH34" s="250">
        <v>5448</v>
      </c>
      <c r="AI34" s="236">
        <v>5422</v>
      </c>
      <c r="AJ34" s="250">
        <v>26</v>
      </c>
      <c r="AK34" s="306">
        <v>0</v>
      </c>
    </row>
    <row r="35" spans="1:39" s="30" customFormat="1" ht="12.75" customHeight="1">
      <c r="A35" s="731"/>
      <c r="B35" s="457">
        <v>1</v>
      </c>
      <c r="C35" s="249">
        <v>0.98916000000000004</v>
      </c>
      <c r="D35" s="181">
        <v>8.3700000000000007E-3</v>
      </c>
      <c r="E35" s="181">
        <v>1.4499999999999999E-3</v>
      </c>
      <c r="F35" s="181">
        <v>1.0300000000000001E-3</v>
      </c>
      <c r="G35" s="457">
        <v>1</v>
      </c>
      <c r="H35" s="249">
        <v>0.82113999999999998</v>
      </c>
      <c r="I35" s="181">
        <v>0.15432999999999999</v>
      </c>
      <c r="J35" s="181">
        <v>2.452E-2</v>
      </c>
      <c r="K35" s="731"/>
      <c r="L35" s="457">
        <v>1</v>
      </c>
      <c r="M35" s="195">
        <v>0.98070999999999997</v>
      </c>
      <c r="N35" s="196">
        <v>1.529E-2</v>
      </c>
      <c r="O35" s="197">
        <v>4.0000000000000001E-3</v>
      </c>
      <c r="P35" s="437">
        <v>1</v>
      </c>
      <c r="Q35" s="195">
        <v>0.99102999999999997</v>
      </c>
      <c r="R35" s="196">
        <v>7.4200000000000004E-3</v>
      </c>
      <c r="S35" s="198">
        <v>1.5499999999999999E-3</v>
      </c>
      <c r="T35" s="731"/>
      <c r="U35" s="457">
        <v>1</v>
      </c>
      <c r="V35" s="249">
        <v>0.99946999999999997</v>
      </c>
      <c r="W35" s="181">
        <v>5.1000000000000004E-4</v>
      </c>
      <c r="X35" s="239">
        <v>2.0000000000000002E-5</v>
      </c>
      <c r="Y35" s="421">
        <v>1</v>
      </c>
      <c r="Z35" s="249">
        <v>0.99195999999999995</v>
      </c>
      <c r="AA35" s="181">
        <v>8.0400000000000003E-3</v>
      </c>
      <c r="AB35" s="281" t="s">
        <v>501</v>
      </c>
      <c r="AC35" s="791"/>
      <c r="AD35" s="420">
        <v>1</v>
      </c>
      <c r="AE35" s="249">
        <v>0.99922</v>
      </c>
      <c r="AF35" s="181">
        <v>7.7999999999999999E-4</v>
      </c>
      <c r="AG35" s="239" t="s">
        <v>501</v>
      </c>
      <c r="AH35" s="421">
        <v>1</v>
      </c>
      <c r="AI35" s="249">
        <v>0.99522999999999995</v>
      </c>
      <c r="AJ35" s="181">
        <v>4.7699999999999999E-3</v>
      </c>
      <c r="AK35" s="281" t="s">
        <v>501</v>
      </c>
    </row>
    <row r="36" spans="1:39" s="30" customFormat="1" ht="12.75" customHeight="1">
      <c r="A36" s="748" t="s">
        <v>94</v>
      </c>
      <c r="B36" s="258">
        <v>173512</v>
      </c>
      <c r="C36" s="236">
        <v>171484</v>
      </c>
      <c r="D36" s="231">
        <v>1785</v>
      </c>
      <c r="E36" s="231">
        <v>66</v>
      </c>
      <c r="F36" s="231">
        <v>177</v>
      </c>
      <c r="G36" s="258">
        <v>5555</v>
      </c>
      <c r="H36" s="240">
        <v>4454</v>
      </c>
      <c r="I36" s="231">
        <v>1041</v>
      </c>
      <c r="J36" s="231">
        <v>60</v>
      </c>
      <c r="K36" s="748" t="s">
        <v>94</v>
      </c>
      <c r="L36" s="258">
        <v>15978</v>
      </c>
      <c r="M36" s="240">
        <v>15729</v>
      </c>
      <c r="N36" s="231">
        <v>243</v>
      </c>
      <c r="O36" s="241">
        <v>6</v>
      </c>
      <c r="P36" s="231">
        <v>22784</v>
      </c>
      <c r="Q36" s="240">
        <v>22501</v>
      </c>
      <c r="R36" s="231">
        <v>283</v>
      </c>
      <c r="S36" s="277">
        <v>0</v>
      </c>
      <c r="T36" s="748" t="s">
        <v>94</v>
      </c>
      <c r="U36" s="258">
        <v>104049</v>
      </c>
      <c r="V36" s="240">
        <v>103941</v>
      </c>
      <c r="W36" s="231">
        <v>108</v>
      </c>
      <c r="X36" s="241">
        <v>0</v>
      </c>
      <c r="Y36" s="231">
        <v>7050</v>
      </c>
      <c r="Z36" s="240">
        <v>6961</v>
      </c>
      <c r="AA36" s="231">
        <v>89</v>
      </c>
      <c r="AB36" s="277">
        <v>0</v>
      </c>
      <c r="AC36" s="732" t="s">
        <v>94</v>
      </c>
      <c r="AD36" s="240">
        <v>11287</v>
      </c>
      <c r="AE36" s="240">
        <v>11272</v>
      </c>
      <c r="AF36" s="231">
        <v>15</v>
      </c>
      <c r="AG36" s="241">
        <v>0</v>
      </c>
      <c r="AH36" s="231">
        <v>6632</v>
      </c>
      <c r="AI36" s="240">
        <v>6626</v>
      </c>
      <c r="AJ36" s="231">
        <v>6</v>
      </c>
      <c r="AK36" s="277">
        <v>0</v>
      </c>
    </row>
    <row r="37" spans="1:39" s="30" customFormat="1" ht="12.75" customHeight="1" thickBot="1">
      <c r="A37" s="733"/>
      <c r="B37" s="459">
        <v>1</v>
      </c>
      <c r="C37" s="187">
        <v>0.98831000000000002</v>
      </c>
      <c r="D37" s="188">
        <v>1.0290000000000001E-2</v>
      </c>
      <c r="E37" s="188">
        <v>3.8000000000000002E-4</v>
      </c>
      <c r="F37" s="188">
        <v>1.0200000000000001E-3</v>
      </c>
      <c r="G37" s="459">
        <v>1</v>
      </c>
      <c r="H37" s="187">
        <v>0.80179999999999996</v>
      </c>
      <c r="I37" s="188">
        <v>0.18740000000000001</v>
      </c>
      <c r="J37" s="188">
        <v>1.0800000000000001E-2</v>
      </c>
      <c r="K37" s="1076"/>
      <c r="L37" s="669">
        <v>1</v>
      </c>
      <c r="M37" s="195">
        <v>0.98441999999999996</v>
      </c>
      <c r="N37" s="196">
        <v>1.521E-2</v>
      </c>
      <c r="O37" s="197">
        <v>3.8000000000000002E-4</v>
      </c>
      <c r="P37" s="669">
        <v>1</v>
      </c>
      <c r="Q37" s="195">
        <v>0.98758000000000001</v>
      </c>
      <c r="R37" s="196">
        <v>1.242E-2</v>
      </c>
      <c r="S37" s="198" t="s">
        <v>501</v>
      </c>
      <c r="T37" s="785"/>
      <c r="U37" s="460">
        <v>1</v>
      </c>
      <c r="V37" s="432">
        <v>0.99895999999999996</v>
      </c>
      <c r="W37" s="430">
        <v>1.0399999999999999E-3</v>
      </c>
      <c r="X37" s="431" t="s">
        <v>501</v>
      </c>
      <c r="Y37" s="460">
        <v>1</v>
      </c>
      <c r="Z37" s="432">
        <v>0.98738000000000004</v>
      </c>
      <c r="AA37" s="430">
        <v>1.2619999999999999E-2</v>
      </c>
      <c r="AB37" s="433" t="s">
        <v>501</v>
      </c>
      <c r="AC37" s="733"/>
      <c r="AD37" s="423">
        <v>1</v>
      </c>
      <c r="AE37" s="187">
        <v>0.99866999999999995</v>
      </c>
      <c r="AF37" s="188">
        <v>1.33E-3</v>
      </c>
      <c r="AG37" s="243" t="s">
        <v>501</v>
      </c>
      <c r="AH37" s="424">
        <v>1</v>
      </c>
      <c r="AI37" s="187">
        <v>0.99909999999999999</v>
      </c>
      <c r="AJ37" s="188">
        <v>8.9999999999999998E-4</v>
      </c>
      <c r="AK37" s="426" t="s">
        <v>501</v>
      </c>
    </row>
    <row r="38" spans="1:39" s="30" customFormat="1" ht="12.75" customHeight="1">
      <c r="A38" s="784" t="s">
        <v>109</v>
      </c>
      <c r="B38" s="246">
        <v>9912105</v>
      </c>
      <c r="C38" s="458">
        <v>9730023</v>
      </c>
      <c r="D38" s="230">
        <v>126455</v>
      </c>
      <c r="E38" s="230">
        <v>15863</v>
      </c>
      <c r="F38" s="230">
        <v>39764</v>
      </c>
      <c r="G38" s="246">
        <v>365821</v>
      </c>
      <c r="H38" s="458">
        <v>303961</v>
      </c>
      <c r="I38" s="230">
        <v>51555</v>
      </c>
      <c r="J38" s="230">
        <v>10305</v>
      </c>
      <c r="K38" s="784" t="s">
        <v>109</v>
      </c>
      <c r="L38" s="670">
        <v>823260</v>
      </c>
      <c r="M38" s="233">
        <v>797454</v>
      </c>
      <c r="N38" s="234">
        <v>22036</v>
      </c>
      <c r="O38" s="244">
        <v>3770</v>
      </c>
      <c r="P38" s="244">
        <v>1270242</v>
      </c>
      <c r="Q38" s="233">
        <v>1235461</v>
      </c>
      <c r="R38" s="234">
        <v>33078</v>
      </c>
      <c r="S38" s="286">
        <v>1703</v>
      </c>
      <c r="T38" s="1076" t="s">
        <v>109</v>
      </c>
      <c r="U38" s="246">
        <v>5664175</v>
      </c>
      <c r="V38" s="458">
        <v>5654643</v>
      </c>
      <c r="W38" s="230">
        <v>9473</v>
      </c>
      <c r="X38" s="295">
        <v>59</v>
      </c>
      <c r="Y38" s="295">
        <v>780703</v>
      </c>
      <c r="Z38" s="458">
        <v>772439</v>
      </c>
      <c r="AA38" s="230">
        <v>8254</v>
      </c>
      <c r="AB38" s="230">
        <v>10</v>
      </c>
      <c r="AC38" s="784" t="s">
        <v>109</v>
      </c>
      <c r="AD38" s="246">
        <v>672589</v>
      </c>
      <c r="AE38" s="458">
        <v>672099</v>
      </c>
      <c r="AF38" s="230">
        <v>490</v>
      </c>
      <c r="AG38" s="295">
        <v>0</v>
      </c>
      <c r="AH38" s="295">
        <v>295551</v>
      </c>
      <c r="AI38" s="458">
        <v>293966</v>
      </c>
      <c r="AJ38" s="230">
        <v>1569</v>
      </c>
      <c r="AK38" s="282">
        <v>16</v>
      </c>
    </row>
    <row r="39" spans="1:39" ht="12.75" customHeight="1" thickBot="1">
      <c r="A39" s="785"/>
      <c r="B39" s="460">
        <v>1</v>
      </c>
      <c r="C39" s="432">
        <v>0.98163</v>
      </c>
      <c r="D39" s="430">
        <v>1.2760000000000001E-2</v>
      </c>
      <c r="E39" s="430">
        <v>1.6000000000000001E-3</v>
      </c>
      <c r="F39" s="430">
        <v>4.0099999999999997E-3</v>
      </c>
      <c r="G39" s="460">
        <v>1</v>
      </c>
      <c r="H39" s="432">
        <v>0.83089999999999997</v>
      </c>
      <c r="I39" s="430">
        <v>0.14093</v>
      </c>
      <c r="J39" s="430">
        <v>2.8170000000000001E-2</v>
      </c>
      <c r="K39" s="785"/>
      <c r="L39" s="460">
        <v>1</v>
      </c>
      <c r="M39" s="430">
        <v>0.96865000000000001</v>
      </c>
      <c r="N39" s="430">
        <v>2.6769999999999999E-2</v>
      </c>
      <c r="O39" s="430">
        <v>4.5799999999999999E-3</v>
      </c>
      <c r="P39" s="460">
        <v>1</v>
      </c>
      <c r="Q39" s="430">
        <v>0.97262000000000004</v>
      </c>
      <c r="R39" s="430">
        <v>2.6040000000000001E-2</v>
      </c>
      <c r="S39" s="433">
        <v>1.34E-3</v>
      </c>
      <c r="T39" s="785"/>
      <c r="U39" s="460">
        <v>1</v>
      </c>
      <c r="V39" s="430">
        <v>0.99831999999999999</v>
      </c>
      <c r="W39" s="430">
        <v>1.67E-3</v>
      </c>
      <c r="X39" s="430">
        <v>1.0000000000000001E-5</v>
      </c>
      <c r="Y39" s="460">
        <v>1</v>
      </c>
      <c r="Z39" s="430">
        <v>0.98941000000000001</v>
      </c>
      <c r="AA39" s="430">
        <v>1.057E-2</v>
      </c>
      <c r="AB39" s="430">
        <v>1.0000000000000001E-5</v>
      </c>
      <c r="AC39" s="785"/>
      <c r="AD39" s="460">
        <v>1</v>
      </c>
      <c r="AE39" s="430">
        <v>0.99926999999999999</v>
      </c>
      <c r="AF39" s="430">
        <v>7.2999999999999996E-4</v>
      </c>
      <c r="AG39" s="430" t="s">
        <v>501</v>
      </c>
      <c r="AH39" s="460">
        <v>1</v>
      </c>
      <c r="AI39" s="430">
        <v>0.99463999999999997</v>
      </c>
      <c r="AJ39" s="430">
        <v>5.3099999999999996E-3</v>
      </c>
      <c r="AK39" s="433">
        <v>5.0000000000000002E-5</v>
      </c>
    </row>
    <row r="40" spans="1:39" s="1187" customFormat="1" ht="12.75" customHeight="1">
      <c r="A40" s="1186"/>
      <c r="B40" s="1184"/>
      <c r="C40" s="1185"/>
      <c r="D40" s="1185"/>
      <c r="E40" s="1185"/>
      <c r="F40" s="1185"/>
      <c r="G40" s="1184"/>
      <c r="H40" s="1185"/>
      <c r="I40" s="1185"/>
      <c r="J40" s="1185"/>
      <c r="K40" s="1186"/>
      <c r="L40" s="1184"/>
      <c r="M40" s="1185"/>
      <c r="N40" s="1185"/>
      <c r="O40" s="1185"/>
      <c r="P40" s="1184"/>
      <c r="Q40" s="1185"/>
      <c r="R40" s="1185"/>
      <c r="S40" s="1185"/>
      <c r="T40" s="1186"/>
      <c r="U40" s="1184"/>
      <c r="V40" s="1185"/>
      <c r="W40" s="1185"/>
      <c r="X40" s="1185"/>
      <c r="Y40" s="1184"/>
      <c r="Z40" s="1185"/>
      <c r="AA40" s="1185"/>
      <c r="AB40" s="1185"/>
      <c r="AC40" s="1186"/>
      <c r="AD40" s="1184"/>
      <c r="AE40" s="1185"/>
      <c r="AF40" s="1185"/>
      <c r="AG40" s="1185"/>
      <c r="AH40" s="1184"/>
      <c r="AI40" s="1185"/>
      <c r="AJ40" s="1185"/>
      <c r="AK40" s="1185"/>
    </row>
    <row r="41" spans="1:39" s="1187" customFormat="1" ht="12.75" customHeight="1">
      <c r="A41" s="1188" t="str">
        <f>"Anmerkungen. Datengrundlage: Volkshochschul-Statistik "&amp;Hilfswerte!B1&amp;"; Basis: "&amp;Tabelle1!$C$36&amp;" VHS."</f>
        <v>Anmerkungen. Datengrundlage: Volkshochschul-Statistik 2020; Basis: 852 VHS.</v>
      </c>
      <c r="B41" s="1184"/>
      <c r="C41" s="1185"/>
      <c r="D41" s="1185"/>
      <c r="E41" s="1185"/>
      <c r="F41" s="1185"/>
      <c r="G41" s="1184"/>
      <c r="H41" s="1185"/>
      <c r="I41" s="1185"/>
      <c r="J41" s="1185"/>
      <c r="K41" s="1188" t="str">
        <f>"Anmerkungen. Datengrundlage: Volkshochschul-Statistik "&amp;Hilfswerte!B1&amp;"; Basis: "&amp;Tabelle1!$C$36&amp;" VHS."</f>
        <v>Anmerkungen. Datengrundlage: Volkshochschul-Statistik 2020; Basis: 852 VHS.</v>
      </c>
      <c r="L41" s="1184"/>
      <c r="M41" s="1185"/>
      <c r="N41" s="1185"/>
      <c r="O41" s="1185"/>
      <c r="P41" s="1184"/>
      <c r="Q41" s="1185"/>
      <c r="R41" s="1185"/>
      <c r="S41" s="1185"/>
      <c r="T41" s="1188" t="str">
        <f>"Anmerkungen. Datengrundlage: Volkshochschul-Statistik "&amp;Hilfswerte!B1&amp;"; Basis: "&amp;Tabelle1!$C$36&amp;" VHS."</f>
        <v>Anmerkungen. Datengrundlage: Volkshochschul-Statistik 2020; Basis: 852 VHS.</v>
      </c>
      <c r="U41" s="1184"/>
      <c r="V41" s="1185"/>
      <c r="W41" s="1185"/>
      <c r="X41" s="1185"/>
      <c r="Y41" s="1184"/>
      <c r="Z41" s="1185"/>
      <c r="AA41" s="1185"/>
      <c r="AB41" s="1185"/>
      <c r="AC41" s="1188" t="str">
        <f>"Anmerkungen. Datengrundlage: Volkshochschul-Statistik "&amp;Hilfswerte!B1&amp;"; Basis: "&amp;Tabelle1!$C$36&amp;" VHS."</f>
        <v>Anmerkungen. Datengrundlage: Volkshochschul-Statistik 2020; Basis: 852 VHS.</v>
      </c>
      <c r="AD41" s="1184"/>
      <c r="AE41" s="1185"/>
      <c r="AF41" s="1185"/>
      <c r="AG41" s="1185"/>
      <c r="AH41" s="1184"/>
      <c r="AI41" s="1185"/>
      <c r="AJ41" s="1185"/>
      <c r="AK41" s="1185"/>
    </row>
    <row r="42" spans="1:39" s="1187" customFormat="1" ht="11.25">
      <c r="A42" s="1187" t="s">
        <v>526</v>
      </c>
      <c r="K42" s="1187" t="s">
        <v>526</v>
      </c>
      <c r="T42" s="1187" t="s">
        <v>526</v>
      </c>
      <c r="AC42" s="1187" t="s">
        <v>526</v>
      </c>
      <c r="AH42" s="1189"/>
      <c r="AI42" s="1189"/>
      <c r="AJ42" s="1189"/>
      <c r="AK42" s="1189"/>
    </row>
    <row r="43" spans="1:39" s="1187" customFormat="1" ht="11.25">
      <c r="A43" s="1187" t="s">
        <v>527</v>
      </c>
      <c r="K43" s="1187" t="s">
        <v>527</v>
      </c>
      <c r="T43" s="1187" t="s">
        <v>527</v>
      </c>
      <c r="AC43" s="1187" t="s">
        <v>527</v>
      </c>
      <c r="AH43" s="1189"/>
      <c r="AI43" s="1189"/>
      <c r="AJ43" s="1189"/>
      <c r="AK43" s="1189"/>
    </row>
    <row r="44" spans="1:39" s="500" customFormat="1" ht="9" customHeight="1">
      <c r="AH44" s="1165"/>
      <c r="AI44" s="1165"/>
      <c r="AJ44" s="1165"/>
      <c r="AK44" s="1165"/>
    </row>
    <row r="45" spans="1:39" s="1169" customFormat="1" ht="20.25" customHeight="1">
      <c r="A45" s="1190" t="s">
        <v>518</v>
      </c>
      <c r="B45" s="1190"/>
      <c r="C45" s="1190"/>
      <c r="D45" s="1190"/>
      <c r="E45" s="1190"/>
      <c r="F45" s="1190"/>
      <c r="G45" s="1190"/>
      <c r="H45" s="1190"/>
      <c r="I45" s="1190"/>
      <c r="J45" s="1190"/>
      <c r="K45" s="1162" t="s">
        <v>518</v>
      </c>
      <c r="L45" s="1162"/>
      <c r="M45" s="1162"/>
      <c r="N45" s="1162"/>
      <c r="O45" s="1162"/>
      <c r="P45" s="1162"/>
      <c r="Q45" s="1162"/>
      <c r="R45" s="1162"/>
      <c r="S45" s="1162"/>
      <c r="T45" s="1162" t="s">
        <v>518</v>
      </c>
      <c r="U45" s="1162"/>
      <c r="V45" s="1162"/>
      <c r="W45" s="1162"/>
      <c r="X45" s="1162"/>
      <c r="Y45" s="1162"/>
      <c r="Z45" s="1162"/>
      <c r="AA45" s="1162"/>
      <c r="AB45" s="1162"/>
      <c r="AC45" s="1162" t="s">
        <v>518</v>
      </c>
      <c r="AD45" s="1162"/>
      <c r="AE45" s="1162"/>
      <c r="AF45" s="1162"/>
      <c r="AG45" s="1162"/>
      <c r="AH45" s="1162"/>
      <c r="AI45" s="1162"/>
      <c r="AJ45" s="1162"/>
      <c r="AK45" s="1162"/>
    </row>
    <row r="46" spans="1:39" s="500" customFormat="1">
      <c r="A46" s="1158" t="s">
        <v>519</v>
      </c>
      <c r="B46" s="1159"/>
      <c r="C46" s="1159"/>
      <c r="D46" s="1159"/>
      <c r="E46" s="1167" t="s">
        <v>506</v>
      </c>
      <c r="K46" s="1158" t="s">
        <v>519</v>
      </c>
      <c r="L46" s="1159"/>
      <c r="M46" s="1159"/>
      <c r="N46" s="1159"/>
      <c r="O46" s="1167" t="s">
        <v>506</v>
      </c>
      <c r="T46" s="1158" t="s">
        <v>519</v>
      </c>
      <c r="U46" s="1159"/>
      <c r="V46" s="1159"/>
      <c r="W46" s="1159"/>
      <c r="X46" s="1167" t="s">
        <v>506</v>
      </c>
      <c r="AC46" s="1158" t="s">
        <v>519</v>
      </c>
      <c r="AD46" s="1159"/>
      <c r="AE46" s="1159"/>
      <c r="AF46" s="1159"/>
      <c r="AG46" s="1167" t="s">
        <v>506</v>
      </c>
      <c r="AJ46" s="1165"/>
      <c r="AK46" s="1165"/>
      <c r="AL46" s="1165"/>
      <c r="AM46" s="1165"/>
    </row>
    <row r="47" spans="1:39" s="500" customFormat="1" ht="9" customHeight="1">
      <c r="A47" s="1160"/>
      <c r="B47" s="1159"/>
      <c r="C47" s="1159"/>
      <c r="K47" s="1160"/>
      <c r="L47" s="1159"/>
      <c r="M47" s="1159"/>
      <c r="T47" s="1160"/>
      <c r="U47" s="1159"/>
      <c r="V47" s="1159"/>
      <c r="AC47" s="1160"/>
      <c r="AD47" s="1159"/>
      <c r="AE47" s="1159"/>
      <c r="AH47" s="1165"/>
      <c r="AI47" s="1165"/>
      <c r="AJ47" s="1165"/>
      <c r="AK47" s="1165"/>
    </row>
    <row r="48" spans="1:39" s="500" customFormat="1">
      <c r="A48" s="1161" t="s">
        <v>520</v>
      </c>
      <c r="B48" s="1159"/>
      <c r="C48" s="1159"/>
      <c r="K48" s="1161" t="s">
        <v>520</v>
      </c>
      <c r="L48" s="1159"/>
      <c r="M48" s="1159"/>
      <c r="T48" s="1161" t="s">
        <v>520</v>
      </c>
      <c r="U48" s="1159"/>
      <c r="V48" s="1159"/>
      <c r="AC48" s="1161" t="s">
        <v>520</v>
      </c>
      <c r="AD48" s="1159"/>
      <c r="AE48" s="1159"/>
      <c r="AH48" s="1165"/>
      <c r="AI48" s="1165"/>
      <c r="AJ48" s="1165"/>
      <c r="AK48" s="1165"/>
    </row>
  </sheetData>
  <mergeCells count="100">
    <mergeCell ref="A45:J45"/>
    <mergeCell ref="K45:S45"/>
    <mergeCell ref="T45:AB45"/>
    <mergeCell ref="AC45:AK45"/>
    <mergeCell ref="A38:A39"/>
    <mergeCell ref="K38:K39"/>
    <mergeCell ref="T38:T39"/>
    <mergeCell ref="AC38:AC39"/>
    <mergeCell ref="A34:A35"/>
    <mergeCell ref="K34:K35"/>
    <mergeCell ref="T34:T35"/>
    <mergeCell ref="AC34:AC35"/>
    <mergeCell ref="A36:A37"/>
    <mergeCell ref="K36:K37"/>
    <mergeCell ref="T36:T37"/>
    <mergeCell ref="AC36:AC37"/>
    <mergeCell ref="A30:A31"/>
    <mergeCell ref="K30:K31"/>
    <mergeCell ref="T30:T31"/>
    <mergeCell ref="AC30:AC31"/>
    <mergeCell ref="A32:A33"/>
    <mergeCell ref="K32:K33"/>
    <mergeCell ref="T32:T33"/>
    <mergeCell ref="AC32:AC33"/>
    <mergeCell ref="A26:A27"/>
    <mergeCell ref="K26:K27"/>
    <mergeCell ref="T26:T27"/>
    <mergeCell ref="AC26:AC27"/>
    <mergeCell ref="A28:A29"/>
    <mergeCell ref="K28:K29"/>
    <mergeCell ref="T28:T29"/>
    <mergeCell ref="AC28:AC29"/>
    <mergeCell ref="A22:A23"/>
    <mergeCell ref="K22:K23"/>
    <mergeCell ref="T22:T23"/>
    <mergeCell ref="AC22:AC23"/>
    <mergeCell ref="A24:A25"/>
    <mergeCell ref="K24:K25"/>
    <mergeCell ref="T24:T25"/>
    <mergeCell ref="AC24:AC25"/>
    <mergeCell ref="A18:A19"/>
    <mergeCell ref="K18:K19"/>
    <mergeCell ref="T18:T19"/>
    <mergeCell ref="AC18:AC19"/>
    <mergeCell ref="A20:A21"/>
    <mergeCell ref="K20:K21"/>
    <mergeCell ref="T20:T21"/>
    <mergeCell ref="AC20:AC21"/>
    <mergeCell ref="A14:A15"/>
    <mergeCell ref="K14:K15"/>
    <mergeCell ref="T14:T15"/>
    <mergeCell ref="AC14:AC15"/>
    <mergeCell ref="A16:A17"/>
    <mergeCell ref="K16:K17"/>
    <mergeCell ref="T16:T17"/>
    <mergeCell ref="AC16:AC17"/>
    <mergeCell ref="AC10:AC11"/>
    <mergeCell ref="A12:A13"/>
    <mergeCell ref="K12:K13"/>
    <mergeCell ref="T12:T13"/>
    <mergeCell ref="AC12:AC13"/>
    <mergeCell ref="A8:A9"/>
    <mergeCell ref="K8:K9"/>
    <mergeCell ref="T8:T9"/>
    <mergeCell ref="A10:A11"/>
    <mergeCell ref="K10:K11"/>
    <mergeCell ref="T10:T11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Z4:AB4"/>
    <mergeCell ref="AC8:AC9"/>
    <mergeCell ref="AE4:AG4"/>
    <mergeCell ref="AI4:AK4"/>
    <mergeCell ref="U3:X3"/>
    <mergeCell ref="Y3:AB3"/>
    <mergeCell ref="AD3:AG3"/>
    <mergeCell ref="AH3:AK3"/>
    <mergeCell ref="A1:J1"/>
    <mergeCell ref="K1:S1"/>
    <mergeCell ref="T1:AB1"/>
    <mergeCell ref="AC1:AK1"/>
    <mergeCell ref="A2:A5"/>
    <mergeCell ref="B2:F3"/>
    <mergeCell ref="G2:J2"/>
    <mergeCell ref="K2:K5"/>
    <mergeCell ref="L2:S2"/>
    <mergeCell ref="T2:T5"/>
    <mergeCell ref="U2:AB2"/>
    <mergeCell ref="AC2:AC5"/>
    <mergeCell ref="AD2:AK2"/>
    <mergeCell ref="G3:J3"/>
    <mergeCell ref="L3:O3"/>
    <mergeCell ref="P3:S3"/>
  </mergeCells>
  <conditionalFormatting sqref="A7">
    <cfRule type="cellIs" dxfId="411" priority="72" stopIfTrue="1" operator="equal">
      <formula>1</formula>
    </cfRule>
    <cfRule type="cellIs" dxfId="410" priority="73" stopIfTrue="1" operator="lessThan">
      <formula>0.0005</formula>
    </cfRule>
  </conditionalFormatting>
  <conditionalFormatting sqref="A9 A11 A13 A15 A17 A19 A21 A23 A25 A27 A29 A31 A33 A35 A37">
    <cfRule type="cellIs" dxfId="409" priority="346" stopIfTrue="1" operator="equal">
      <formula>1</formula>
    </cfRule>
    <cfRule type="cellIs" dxfId="408" priority="347" stopIfTrue="1" operator="lessThan">
      <formula>0.0005</formula>
    </cfRule>
  </conditionalFormatting>
  <conditionalFormatting sqref="A10 A12 A14 A16 A18 A20 A22 A24 A26 A28 A30 A32 A34 A36">
    <cfRule type="cellIs" dxfId="407" priority="348" stopIfTrue="1" operator="equal">
      <formula>0</formula>
    </cfRule>
  </conditionalFormatting>
  <conditionalFormatting sqref="B6:J6">
    <cfRule type="cellIs" dxfId="406" priority="319" stopIfTrue="1" operator="equal">
      <formula>0</formula>
    </cfRule>
  </conditionalFormatting>
  <conditionalFormatting sqref="B7:J7">
    <cfRule type="cellIs" dxfId="405" priority="318" stopIfTrue="1" operator="lessThan">
      <formula>0.0005</formula>
    </cfRule>
  </conditionalFormatting>
  <conditionalFormatting sqref="B10:J10">
    <cfRule type="cellIs" dxfId="404" priority="309" stopIfTrue="1" operator="equal">
      <formula>0</formula>
    </cfRule>
  </conditionalFormatting>
  <conditionalFormatting sqref="B11:J11">
    <cfRule type="cellIs" dxfId="403" priority="308" stopIfTrue="1" operator="lessThan">
      <formula>0.0005</formula>
    </cfRule>
  </conditionalFormatting>
  <conditionalFormatting sqref="B12:J12">
    <cfRule type="cellIs" dxfId="402" priority="307" stopIfTrue="1" operator="equal">
      <formula>0</formula>
    </cfRule>
  </conditionalFormatting>
  <conditionalFormatting sqref="B13:J13">
    <cfRule type="cellIs" dxfId="401" priority="306" stopIfTrue="1" operator="lessThan">
      <formula>0.0005</formula>
    </cfRule>
  </conditionalFormatting>
  <conditionalFormatting sqref="B14:J14">
    <cfRule type="cellIs" dxfId="400" priority="305" stopIfTrue="1" operator="equal">
      <formula>0</formula>
    </cfRule>
  </conditionalFormatting>
  <conditionalFormatting sqref="B15:J15">
    <cfRule type="cellIs" dxfId="399" priority="304" stopIfTrue="1" operator="lessThan">
      <formula>0.0005</formula>
    </cfRule>
  </conditionalFormatting>
  <conditionalFormatting sqref="B16:J16">
    <cfRule type="cellIs" dxfId="398" priority="303" stopIfTrue="1" operator="equal">
      <formula>0</formula>
    </cfRule>
  </conditionalFormatting>
  <conditionalFormatting sqref="B17:J17">
    <cfRule type="cellIs" dxfId="397" priority="302" stopIfTrue="1" operator="lessThan">
      <formula>0.0005</formula>
    </cfRule>
  </conditionalFormatting>
  <conditionalFormatting sqref="B18:J18">
    <cfRule type="cellIs" dxfId="396" priority="301" stopIfTrue="1" operator="equal">
      <formula>0</formula>
    </cfRule>
  </conditionalFormatting>
  <conditionalFormatting sqref="B19:J19">
    <cfRule type="cellIs" dxfId="395" priority="300" stopIfTrue="1" operator="lessThan">
      <formula>0.0005</formula>
    </cfRule>
  </conditionalFormatting>
  <conditionalFormatting sqref="B20:J20">
    <cfRule type="cellIs" dxfId="394" priority="299" stopIfTrue="1" operator="equal">
      <formula>0</formula>
    </cfRule>
  </conditionalFormatting>
  <conditionalFormatting sqref="B21:J21">
    <cfRule type="cellIs" dxfId="393" priority="298" stopIfTrue="1" operator="lessThan">
      <formula>0.0005</formula>
    </cfRule>
  </conditionalFormatting>
  <conditionalFormatting sqref="B22:J22">
    <cfRule type="cellIs" dxfId="392" priority="297" stopIfTrue="1" operator="equal">
      <formula>0</formula>
    </cfRule>
  </conditionalFormatting>
  <conditionalFormatting sqref="B23:J23">
    <cfRule type="cellIs" dxfId="391" priority="296" stopIfTrue="1" operator="lessThan">
      <formula>0.0005</formula>
    </cfRule>
  </conditionalFormatting>
  <conditionalFormatting sqref="B24:J24">
    <cfRule type="cellIs" dxfId="390" priority="295" stopIfTrue="1" operator="equal">
      <formula>0</formula>
    </cfRule>
  </conditionalFormatting>
  <conditionalFormatting sqref="B25:J25">
    <cfRule type="cellIs" dxfId="389" priority="294" stopIfTrue="1" operator="lessThan">
      <formula>0.0005</formula>
    </cfRule>
  </conditionalFormatting>
  <conditionalFormatting sqref="B26:J26">
    <cfRule type="cellIs" dxfId="388" priority="293" stopIfTrue="1" operator="equal">
      <formula>0</formula>
    </cfRule>
  </conditionalFormatting>
  <conditionalFormatting sqref="B27:J27">
    <cfRule type="cellIs" dxfId="387" priority="292" stopIfTrue="1" operator="lessThan">
      <formula>0.0005</formula>
    </cfRule>
  </conditionalFormatting>
  <conditionalFormatting sqref="B28:J28">
    <cfRule type="cellIs" dxfId="386" priority="291" stopIfTrue="1" operator="equal">
      <formula>0</formula>
    </cfRule>
  </conditionalFormatting>
  <conditionalFormatting sqref="B29:J29">
    <cfRule type="cellIs" dxfId="385" priority="290" stopIfTrue="1" operator="lessThan">
      <formula>0.0005</formula>
    </cfRule>
  </conditionalFormatting>
  <conditionalFormatting sqref="B30:J30">
    <cfRule type="cellIs" dxfId="384" priority="289" stopIfTrue="1" operator="equal">
      <formula>0</formula>
    </cfRule>
  </conditionalFormatting>
  <conditionalFormatting sqref="B31:J31">
    <cfRule type="cellIs" dxfId="383" priority="288" stopIfTrue="1" operator="lessThan">
      <formula>0.0005</formula>
    </cfRule>
  </conditionalFormatting>
  <conditionalFormatting sqref="B32:J32">
    <cfRule type="cellIs" dxfId="382" priority="287" stopIfTrue="1" operator="equal">
      <formula>0</formula>
    </cfRule>
  </conditionalFormatting>
  <conditionalFormatting sqref="B33:J33">
    <cfRule type="cellIs" dxfId="381" priority="286" stopIfTrue="1" operator="lessThan">
      <formula>0.0005</formula>
    </cfRule>
  </conditionalFormatting>
  <conditionalFormatting sqref="B34:J34">
    <cfRule type="cellIs" dxfId="380" priority="285" stopIfTrue="1" operator="equal">
      <formula>0</formula>
    </cfRule>
  </conditionalFormatting>
  <conditionalFormatting sqref="B35:J35">
    <cfRule type="cellIs" dxfId="379" priority="284" stopIfTrue="1" operator="lessThan">
      <formula>0.0005</formula>
    </cfRule>
  </conditionalFormatting>
  <conditionalFormatting sqref="B36:J36">
    <cfRule type="cellIs" dxfId="378" priority="283" stopIfTrue="1" operator="equal">
      <formula>0</formula>
    </cfRule>
  </conditionalFormatting>
  <conditionalFormatting sqref="B37:J37">
    <cfRule type="cellIs" dxfId="377" priority="282" stopIfTrue="1" operator="lessThan">
      <formula>0.0005</formula>
    </cfRule>
  </conditionalFormatting>
  <conditionalFormatting sqref="B38:J38">
    <cfRule type="cellIs" dxfId="376" priority="281" stopIfTrue="1" operator="equal">
      <formula>0</formula>
    </cfRule>
  </conditionalFormatting>
  <conditionalFormatting sqref="B39:J41">
    <cfRule type="cellIs" dxfId="375" priority="280" stopIfTrue="1" operator="lessThan">
      <formula>0.0005</formula>
    </cfRule>
  </conditionalFormatting>
  <conditionalFormatting sqref="K7">
    <cfRule type="cellIs" dxfId="374" priority="316" stopIfTrue="1" operator="equal">
      <formula>1</formula>
    </cfRule>
    <cfRule type="cellIs" dxfId="373" priority="317" stopIfTrue="1" operator="lessThan">
      <formula>0.0005</formula>
    </cfRule>
  </conditionalFormatting>
  <conditionalFormatting sqref="K9 K11 K13 K15 K17 K19 K21 K23 K25 K27 K29 K31 K33 K35 K37">
    <cfRule type="cellIs" dxfId="372" priority="343" stopIfTrue="1" operator="equal">
      <formula>1</formula>
    </cfRule>
    <cfRule type="cellIs" dxfId="371" priority="344" stopIfTrue="1" operator="lessThan">
      <formula>0.0005</formula>
    </cfRule>
  </conditionalFormatting>
  <conditionalFormatting sqref="K10 K12 K14 K16 K18 K20 K22 K24 K26 K28 K30 K32 K34 K36">
    <cfRule type="cellIs" dxfId="370" priority="345" stopIfTrue="1" operator="equal">
      <formula>0</formula>
    </cfRule>
  </conditionalFormatting>
  <conditionalFormatting sqref="L6">
    <cfRule type="cellIs" dxfId="369" priority="277" stopIfTrue="1" operator="equal">
      <formula>0</formula>
    </cfRule>
  </conditionalFormatting>
  <conditionalFormatting sqref="L7">
    <cfRule type="cellIs" dxfId="368" priority="276" stopIfTrue="1" operator="lessThan">
      <formula>0.0005</formula>
    </cfRule>
  </conditionalFormatting>
  <conditionalFormatting sqref="L8">
    <cfRule type="cellIs" dxfId="367" priority="279" stopIfTrue="1" operator="equal">
      <formula>0</formula>
    </cfRule>
  </conditionalFormatting>
  <conditionalFormatting sqref="L9">
    <cfRule type="cellIs" dxfId="366" priority="278" stopIfTrue="1" operator="lessThan">
      <formula>0.0005</formula>
    </cfRule>
  </conditionalFormatting>
  <conditionalFormatting sqref="L10">
    <cfRule type="cellIs" dxfId="365" priority="275" stopIfTrue="1" operator="equal">
      <formula>0</formula>
    </cfRule>
  </conditionalFormatting>
  <conditionalFormatting sqref="L11">
    <cfRule type="cellIs" dxfId="364" priority="274" stopIfTrue="1" operator="lessThan">
      <formula>0.0005</formula>
    </cfRule>
  </conditionalFormatting>
  <conditionalFormatting sqref="L12">
    <cfRule type="cellIs" dxfId="363" priority="273" stopIfTrue="1" operator="equal">
      <formula>0</formula>
    </cfRule>
  </conditionalFormatting>
  <conditionalFormatting sqref="L13">
    <cfRule type="cellIs" dxfId="362" priority="272" stopIfTrue="1" operator="lessThan">
      <formula>0.0005</formula>
    </cfRule>
  </conditionalFormatting>
  <conditionalFormatting sqref="L14">
    <cfRule type="cellIs" dxfId="361" priority="271" stopIfTrue="1" operator="equal">
      <formula>0</formula>
    </cfRule>
  </conditionalFormatting>
  <conditionalFormatting sqref="L15">
    <cfRule type="cellIs" dxfId="360" priority="270" stopIfTrue="1" operator="lessThan">
      <formula>0.0005</formula>
    </cfRule>
  </conditionalFormatting>
  <conditionalFormatting sqref="L16">
    <cfRule type="cellIs" dxfId="359" priority="269" stopIfTrue="1" operator="equal">
      <formula>0</formula>
    </cfRule>
  </conditionalFormatting>
  <conditionalFormatting sqref="L17">
    <cfRule type="cellIs" dxfId="358" priority="268" stopIfTrue="1" operator="lessThan">
      <formula>0.0005</formula>
    </cfRule>
  </conditionalFormatting>
  <conditionalFormatting sqref="L18">
    <cfRule type="cellIs" dxfId="357" priority="267" stopIfTrue="1" operator="equal">
      <formula>0</formula>
    </cfRule>
  </conditionalFormatting>
  <conditionalFormatting sqref="L19">
    <cfRule type="cellIs" dxfId="356" priority="266" stopIfTrue="1" operator="lessThan">
      <formula>0.0005</formula>
    </cfRule>
  </conditionalFormatting>
  <conditionalFormatting sqref="L20">
    <cfRule type="cellIs" dxfId="355" priority="265" stopIfTrue="1" operator="equal">
      <formula>0</formula>
    </cfRule>
  </conditionalFormatting>
  <conditionalFormatting sqref="L21">
    <cfRule type="cellIs" dxfId="354" priority="264" stopIfTrue="1" operator="lessThan">
      <formula>0.0005</formula>
    </cfRule>
  </conditionalFormatting>
  <conditionalFormatting sqref="L22">
    <cfRule type="cellIs" dxfId="353" priority="263" stopIfTrue="1" operator="equal">
      <formula>0</formula>
    </cfRule>
  </conditionalFormatting>
  <conditionalFormatting sqref="L23">
    <cfRule type="cellIs" dxfId="352" priority="262" stopIfTrue="1" operator="lessThan">
      <formula>0.0005</formula>
    </cfRule>
  </conditionalFormatting>
  <conditionalFormatting sqref="L24">
    <cfRule type="cellIs" dxfId="351" priority="261" stopIfTrue="1" operator="equal">
      <formula>0</formula>
    </cfRule>
  </conditionalFormatting>
  <conditionalFormatting sqref="L25">
    <cfRule type="cellIs" dxfId="350" priority="260" stopIfTrue="1" operator="lessThan">
      <formula>0.0005</formula>
    </cfRule>
  </conditionalFormatting>
  <conditionalFormatting sqref="L26">
    <cfRule type="cellIs" dxfId="349" priority="259" stopIfTrue="1" operator="equal">
      <formula>0</formula>
    </cfRule>
  </conditionalFormatting>
  <conditionalFormatting sqref="L27">
    <cfRule type="cellIs" dxfId="348" priority="258" stopIfTrue="1" operator="lessThan">
      <formula>0.0005</formula>
    </cfRule>
  </conditionalFormatting>
  <conditionalFormatting sqref="L28">
    <cfRule type="cellIs" dxfId="347" priority="257" stopIfTrue="1" operator="equal">
      <formula>0</formula>
    </cfRule>
  </conditionalFormatting>
  <conditionalFormatting sqref="L29">
    <cfRule type="cellIs" dxfId="346" priority="256" stopIfTrue="1" operator="lessThan">
      <formula>0.0005</formula>
    </cfRule>
  </conditionalFormatting>
  <conditionalFormatting sqref="L30">
    <cfRule type="cellIs" dxfId="345" priority="255" stopIfTrue="1" operator="equal">
      <formula>0</formula>
    </cfRule>
  </conditionalFormatting>
  <conditionalFormatting sqref="L31">
    <cfRule type="cellIs" dxfId="344" priority="254" stopIfTrue="1" operator="lessThan">
      <formula>0.0005</formula>
    </cfRule>
  </conditionalFormatting>
  <conditionalFormatting sqref="L32">
    <cfRule type="cellIs" dxfId="343" priority="253" stopIfTrue="1" operator="equal">
      <formula>0</formula>
    </cfRule>
  </conditionalFormatting>
  <conditionalFormatting sqref="L33">
    <cfRule type="cellIs" dxfId="342" priority="252" stopIfTrue="1" operator="lessThan">
      <formula>0.0005</formula>
    </cfRule>
  </conditionalFormatting>
  <conditionalFormatting sqref="L34">
    <cfRule type="cellIs" dxfId="341" priority="251" stopIfTrue="1" operator="equal">
      <formula>0</formula>
    </cfRule>
  </conditionalFormatting>
  <conditionalFormatting sqref="L35">
    <cfRule type="cellIs" dxfId="340" priority="250" stopIfTrue="1" operator="lessThan">
      <formula>0.0005</formula>
    </cfRule>
  </conditionalFormatting>
  <conditionalFormatting sqref="L36">
    <cfRule type="cellIs" dxfId="339" priority="249" stopIfTrue="1" operator="equal">
      <formula>0</formula>
    </cfRule>
  </conditionalFormatting>
  <conditionalFormatting sqref="L37">
    <cfRule type="cellIs" dxfId="338" priority="248" stopIfTrue="1" operator="lessThan">
      <formula>0.0005</formula>
    </cfRule>
  </conditionalFormatting>
  <conditionalFormatting sqref="L38">
    <cfRule type="cellIs" dxfId="337" priority="247" stopIfTrue="1" operator="equal">
      <formula>0</formula>
    </cfRule>
  </conditionalFormatting>
  <conditionalFormatting sqref="L40:O41 L39">
    <cfRule type="cellIs" dxfId="336" priority="246" stopIfTrue="1" operator="lessThan">
      <formula>0.0005</formula>
    </cfRule>
  </conditionalFormatting>
  <conditionalFormatting sqref="M6:O6 M36:O36 M38:O38">
    <cfRule type="cellIs" dxfId="335" priority="34" stopIfTrue="1" operator="equal">
      <formula>0</formula>
    </cfRule>
  </conditionalFormatting>
  <conditionalFormatting sqref="M8:O8 M10:O10 M12:O12 M14:O14 M16:O16 M18:O18 M20:O20 M22:O22 M24:O24 M26:O26 M28:O28 M30:O30 M32:O32 M34:O34">
    <cfRule type="cellIs" dxfId="334" priority="8" stopIfTrue="1" operator="equal">
      <formula>0</formula>
    </cfRule>
  </conditionalFormatting>
  <conditionalFormatting sqref="M7:R7 M35:R35 M37:R37 M39:R39">
    <cfRule type="cellIs" dxfId="333" priority="31" stopIfTrue="1" operator="equal">
      <formula>0</formula>
    </cfRule>
  </conditionalFormatting>
  <conditionalFormatting sqref="M9:R9 M11:R11 M13:R13 M15:R15 M17:R17 M19:R19 M21:R21 M23:R23 M25:R25 M27:R27 M29:R29 M31:R31 M33:R33">
    <cfRule type="cellIs" dxfId="332" priority="5" stopIfTrue="1" operator="equal">
      <formula>0</formula>
    </cfRule>
  </conditionalFormatting>
  <conditionalFormatting sqref="P6:S6 P36:S36 P38:S38">
    <cfRule type="cellIs" dxfId="331" priority="33" stopIfTrue="1" operator="equal">
      <formula>0</formula>
    </cfRule>
  </conditionalFormatting>
  <conditionalFormatting sqref="P8:S8 P10:S10 P12:S12 P14:S14 P16:S16 P18:S18 P20:S20 P22:S22 P24:S24 P26:S26 P28:S28 P30:S30 P32:S32 P34:S34">
    <cfRule type="cellIs" dxfId="330" priority="7" stopIfTrue="1" operator="equal">
      <formula>0</formula>
    </cfRule>
  </conditionalFormatting>
  <conditionalFormatting sqref="P40:S41">
    <cfRule type="cellIs" dxfId="329" priority="212" stopIfTrue="1" operator="lessThan">
      <formula>0.0005</formula>
    </cfRule>
  </conditionalFormatting>
  <conditionalFormatting sqref="S7 S35 S37 S39">
    <cfRule type="cellIs" dxfId="328" priority="32" stopIfTrue="1" operator="equal">
      <formula>0</formula>
    </cfRule>
  </conditionalFormatting>
  <conditionalFormatting sqref="S9 S11 S13 S15 S17 S19 S21 S23 S25 S27 S29 S31 S33">
    <cfRule type="cellIs" dxfId="327" priority="6" stopIfTrue="1" operator="equal">
      <formula>0</formula>
    </cfRule>
  </conditionalFormatting>
  <conditionalFormatting sqref="T7">
    <cfRule type="cellIs" dxfId="326" priority="314" stopIfTrue="1" operator="equal">
      <formula>1</formula>
    </cfRule>
    <cfRule type="cellIs" dxfId="325" priority="315" stopIfTrue="1" operator="lessThan">
      <formula>0.0005</formula>
    </cfRule>
  </conditionalFormatting>
  <conditionalFormatting sqref="T9 T11 T13 T15 T17 T19 T21 T23 T25 T27 T29 T31 T33 T35 T37">
    <cfRule type="cellIs" dxfId="324" priority="340" stopIfTrue="1" operator="equal">
      <formula>1</formula>
    </cfRule>
    <cfRule type="cellIs" dxfId="323" priority="341" stopIfTrue="1" operator="lessThan">
      <formula>0.0005</formula>
    </cfRule>
  </conditionalFormatting>
  <conditionalFormatting sqref="T10 T12 T14 T16 T18 T20 T22 T24 T26 T28 T30 T32 T34 T36">
    <cfRule type="cellIs" dxfId="322" priority="342" stopIfTrue="1" operator="equal">
      <formula>0</formula>
    </cfRule>
  </conditionalFormatting>
  <conditionalFormatting sqref="U6">
    <cfRule type="cellIs" dxfId="321" priority="209" stopIfTrue="1" operator="equal">
      <formula>0</formula>
    </cfRule>
  </conditionalFormatting>
  <conditionalFormatting sqref="U7">
    <cfRule type="cellIs" dxfId="320" priority="208" stopIfTrue="1" operator="lessThan">
      <formula>0.0005</formula>
    </cfRule>
  </conditionalFormatting>
  <conditionalFormatting sqref="U8">
    <cfRule type="cellIs" dxfId="319" priority="211" stopIfTrue="1" operator="equal">
      <formula>0</formula>
    </cfRule>
  </conditionalFormatting>
  <conditionalFormatting sqref="U9">
    <cfRule type="cellIs" dxfId="318" priority="210" stopIfTrue="1" operator="lessThan">
      <formula>0.0005</formula>
    </cfRule>
  </conditionalFormatting>
  <conditionalFormatting sqref="U10">
    <cfRule type="cellIs" dxfId="317" priority="207" stopIfTrue="1" operator="equal">
      <formula>0</formula>
    </cfRule>
  </conditionalFormatting>
  <conditionalFormatting sqref="U11">
    <cfRule type="cellIs" dxfId="316" priority="206" stopIfTrue="1" operator="lessThan">
      <formula>0.0005</formula>
    </cfRule>
  </conditionalFormatting>
  <conditionalFormatting sqref="U12">
    <cfRule type="cellIs" dxfId="315" priority="205" stopIfTrue="1" operator="equal">
      <formula>0</formula>
    </cfRule>
  </conditionalFormatting>
  <conditionalFormatting sqref="U13">
    <cfRule type="cellIs" dxfId="314" priority="204" stopIfTrue="1" operator="lessThan">
      <formula>0.0005</formula>
    </cfRule>
  </conditionalFormatting>
  <conditionalFormatting sqref="U14">
    <cfRule type="cellIs" dxfId="313" priority="203" stopIfTrue="1" operator="equal">
      <formula>0</formula>
    </cfRule>
  </conditionalFormatting>
  <conditionalFormatting sqref="U15">
    <cfRule type="cellIs" dxfId="312" priority="202" stopIfTrue="1" operator="lessThan">
      <formula>0.0005</formula>
    </cfRule>
  </conditionalFormatting>
  <conditionalFormatting sqref="U16">
    <cfRule type="cellIs" dxfId="311" priority="201" stopIfTrue="1" operator="equal">
      <formula>0</formula>
    </cfRule>
  </conditionalFormatting>
  <conditionalFormatting sqref="U17">
    <cfRule type="cellIs" dxfId="310" priority="200" stopIfTrue="1" operator="lessThan">
      <formula>0.0005</formula>
    </cfRule>
  </conditionalFormatting>
  <conditionalFormatting sqref="U18">
    <cfRule type="cellIs" dxfId="309" priority="199" stopIfTrue="1" operator="equal">
      <formula>0</formula>
    </cfRule>
  </conditionalFormatting>
  <conditionalFormatting sqref="U19">
    <cfRule type="cellIs" dxfId="308" priority="198" stopIfTrue="1" operator="lessThan">
      <formula>0.0005</formula>
    </cfRule>
  </conditionalFormatting>
  <conditionalFormatting sqref="U20">
    <cfRule type="cellIs" dxfId="307" priority="197" stopIfTrue="1" operator="equal">
      <formula>0</formula>
    </cfRule>
  </conditionalFormatting>
  <conditionalFormatting sqref="U21">
    <cfRule type="cellIs" dxfId="306" priority="196" stopIfTrue="1" operator="lessThan">
      <formula>0.0005</formula>
    </cfRule>
  </conditionalFormatting>
  <conditionalFormatting sqref="U22">
    <cfRule type="cellIs" dxfId="305" priority="195" stopIfTrue="1" operator="equal">
      <formula>0</formula>
    </cfRule>
  </conditionalFormatting>
  <conditionalFormatting sqref="U23">
    <cfRule type="cellIs" dxfId="304" priority="194" stopIfTrue="1" operator="lessThan">
      <formula>0.0005</formula>
    </cfRule>
  </conditionalFormatting>
  <conditionalFormatting sqref="U24">
    <cfRule type="cellIs" dxfId="303" priority="193" stopIfTrue="1" operator="equal">
      <formula>0</formula>
    </cfRule>
  </conditionalFormatting>
  <conditionalFormatting sqref="U25">
    <cfRule type="cellIs" dxfId="302" priority="192" stopIfTrue="1" operator="lessThan">
      <formula>0.0005</formula>
    </cfRule>
  </conditionalFormatting>
  <conditionalFormatting sqref="U26">
    <cfRule type="cellIs" dxfId="301" priority="191" stopIfTrue="1" operator="equal">
      <formula>0</formula>
    </cfRule>
  </conditionalFormatting>
  <conditionalFormatting sqref="U27">
    <cfRule type="cellIs" dxfId="300" priority="190" stopIfTrue="1" operator="lessThan">
      <formula>0.0005</formula>
    </cfRule>
  </conditionalFormatting>
  <conditionalFormatting sqref="U28">
    <cfRule type="cellIs" dxfId="299" priority="189" stopIfTrue="1" operator="equal">
      <formula>0</formula>
    </cfRule>
  </conditionalFormatting>
  <conditionalFormatting sqref="U29">
    <cfRule type="cellIs" dxfId="298" priority="188" stopIfTrue="1" operator="lessThan">
      <formula>0.0005</formula>
    </cfRule>
  </conditionalFormatting>
  <conditionalFormatting sqref="U30">
    <cfRule type="cellIs" dxfId="297" priority="187" stopIfTrue="1" operator="equal">
      <formula>0</formula>
    </cfRule>
  </conditionalFormatting>
  <conditionalFormatting sqref="U31">
    <cfRule type="cellIs" dxfId="296" priority="186" stopIfTrue="1" operator="lessThan">
      <formula>0.0005</formula>
    </cfRule>
  </conditionalFormatting>
  <conditionalFormatting sqref="U32">
    <cfRule type="cellIs" dxfId="295" priority="185" stopIfTrue="1" operator="equal">
      <formula>0</formula>
    </cfRule>
  </conditionalFormatting>
  <conditionalFormatting sqref="U33">
    <cfRule type="cellIs" dxfId="294" priority="184" stopIfTrue="1" operator="lessThan">
      <formula>0.0005</formula>
    </cfRule>
  </conditionalFormatting>
  <conditionalFormatting sqref="U34">
    <cfRule type="cellIs" dxfId="293" priority="183" stopIfTrue="1" operator="equal">
      <formula>0</formula>
    </cfRule>
  </conditionalFormatting>
  <conditionalFormatting sqref="U35">
    <cfRule type="cellIs" dxfId="292" priority="182" stopIfTrue="1" operator="lessThan">
      <formula>0.0005</formula>
    </cfRule>
  </conditionalFormatting>
  <conditionalFormatting sqref="U36">
    <cfRule type="cellIs" dxfId="291" priority="181" stopIfTrue="1" operator="equal">
      <formula>0</formula>
    </cfRule>
  </conditionalFormatting>
  <conditionalFormatting sqref="U37">
    <cfRule type="cellIs" dxfId="290" priority="180" stopIfTrue="1" operator="lessThan">
      <formula>0.0005</formula>
    </cfRule>
  </conditionalFormatting>
  <conditionalFormatting sqref="U38">
    <cfRule type="cellIs" dxfId="289" priority="179" stopIfTrue="1" operator="equal">
      <formula>0</formula>
    </cfRule>
  </conditionalFormatting>
  <conditionalFormatting sqref="U40:X41 U39">
    <cfRule type="cellIs" dxfId="288" priority="178" stopIfTrue="1" operator="lessThan">
      <formula>0.0005</formula>
    </cfRule>
  </conditionalFormatting>
  <conditionalFormatting sqref="V6:X6 V8:X8">
    <cfRule type="cellIs" dxfId="287" priority="38" stopIfTrue="1" operator="equal">
      <formula>0</formula>
    </cfRule>
  </conditionalFormatting>
  <conditionalFormatting sqref="V10:X10 V12:X12 V14:X14 V16:X16 V18:X18 V20:X20 V22:X22 V24:X24 V26:X26 V28:X28 V30:X30 V32:X32 V34:X34">
    <cfRule type="cellIs" dxfId="286" priority="12" stopIfTrue="1" operator="equal">
      <formula>0</formula>
    </cfRule>
  </conditionalFormatting>
  <conditionalFormatting sqref="V36:X36">
    <cfRule type="cellIs" dxfId="285" priority="24" stopIfTrue="1" operator="equal">
      <formula>0</formula>
    </cfRule>
  </conditionalFormatting>
  <conditionalFormatting sqref="V38:X38">
    <cfRule type="cellIs" dxfId="284" priority="20" stopIfTrue="1" operator="equal">
      <formula>0</formula>
    </cfRule>
  </conditionalFormatting>
  <conditionalFormatting sqref="V7:AA7 V9:AA9">
    <cfRule type="cellIs" dxfId="283" priority="35" stopIfTrue="1" operator="equal">
      <formula>0</formula>
    </cfRule>
  </conditionalFormatting>
  <conditionalFormatting sqref="V11:AA11 V13:AA13 V15:AA15 V17:AA17 V19:AA19 V21:AA21 V23:AA23 V25:AA25 V27:AA27 V29:AA29 V31:AA31 V33:AA33 V35:AA35">
    <cfRule type="cellIs" dxfId="282" priority="9" stopIfTrue="1" operator="equal">
      <formula>0</formula>
    </cfRule>
  </conditionalFormatting>
  <conditionalFormatting sqref="V37:AA37 V39:AA39">
    <cfRule type="cellIs" dxfId="281" priority="17" stopIfTrue="1" operator="equal">
      <formula>0</formula>
    </cfRule>
  </conditionalFormatting>
  <conditionalFormatting sqref="Y6:AB6 Y8:AB8">
    <cfRule type="cellIs" dxfId="280" priority="37" stopIfTrue="1" operator="equal">
      <formula>0</formula>
    </cfRule>
  </conditionalFormatting>
  <conditionalFormatting sqref="Y10:AB10 Y12:AB12 Y14:AB14 Y16:AB16 Y18:AB18 Y20:AB20 Y22:AB22 Y24:AB24 Y26:AB26 Y28:AB28 Y30:AB30 Y32:AB32 Y34:AB34">
    <cfRule type="cellIs" dxfId="279" priority="11" stopIfTrue="1" operator="equal">
      <formula>0</formula>
    </cfRule>
  </conditionalFormatting>
  <conditionalFormatting sqref="Y36:AB36">
    <cfRule type="cellIs" dxfId="278" priority="23" stopIfTrue="1" operator="equal">
      <formula>0</formula>
    </cfRule>
  </conditionalFormatting>
  <conditionalFormatting sqref="Y38:AB38">
    <cfRule type="cellIs" dxfId="277" priority="19" stopIfTrue="1" operator="equal">
      <formula>0</formula>
    </cfRule>
  </conditionalFormatting>
  <conditionalFormatting sqref="Y40:AB41">
    <cfRule type="cellIs" dxfId="276" priority="144" stopIfTrue="1" operator="lessThan">
      <formula>0.0005</formula>
    </cfRule>
  </conditionalFormatting>
  <conditionalFormatting sqref="AB7 AB9">
    <cfRule type="cellIs" dxfId="275" priority="36" stopIfTrue="1" operator="equal">
      <formula>0</formula>
    </cfRule>
  </conditionalFormatting>
  <conditionalFormatting sqref="AB11 AB13 AB15 AB17 AB19 AB21 AB23 AB25 AB27 AB29 AB31 AB33 AB35">
    <cfRule type="cellIs" dxfId="274" priority="10" stopIfTrue="1" operator="equal">
      <formula>0</formula>
    </cfRule>
  </conditionalFormatting>
  <conditionalFormatting sqref="AB37 AB39">
    <cfRule type="cellIs" dxfId="273" priority="18" stopIfTrue="1" operator="equal">
      <formula>0</formula>
    </cfRule>
  </conditionalFormatting>
  <conditionalFormatting sqref="AC7">
    <cfRule type="cellIs" dxfId="272" priority="312" stopIfTrue="1" operator="equal">
      <formula>1</formula>
    </cfRule>
    <cfRule type="cellIs" dxfId="271" priority="313" stopIfTrue="1" operator="lessThan">
      <formula>0.0005</formula>
    </cfRule>
  </conditionalFormatting>
  <conditionalFormatting sqref="AC9 AC11 AC13 AC15 AC17 AC19 AC21 AC23 AC25 AC27 AC29 AC31 AC33 AC35 AC37">
    <cfRule type="cellIs" dxfId="270" priority="337" stopIfTrue="1" operator="equal">
      <formula>1</formula>
    </cfRule>
    <cfRule type="cellIs" dxfId="269" priority="338" stopIfTrue="1" operator="lessThan">
      <formula>0.0005</formula>
    </cfRule>
  </conditionalFormatting>
  <conditionalFormatting sqref="AC10 AC12 AC14 AC16 AC18 AC20 AC22 AC24 AC26 AC28 AC30 AC32 AC34 AC36">
    <cfRule type="cellIs" dxfId="268" priority="339" stopIfTrue="1" operator="equal">
      <formula>0</formula>
    </cfRule>
  </conditionalFormatting>
  <conditionalFormatting sqref="AD6">
    <cfRule type="cellIs" dxfId="267" priority="141" stopIfTrue="1" operator="equal">
      <formula>0</formula>
    </cfRule>
  </conditionalFormatting>
  <conditionalFormatting sqref="AD7">
    <cfRule type="cellIs" dxfId="266" priority="140" stopIfTrue="1" operator="lessThan">
      <formula>0.0005</formula>
    </cfRule>
  </conditionalFormatting>
  <conditionalFormatting sqref="AD8">
    <cfRule type="cellIs" dxfId="265" priority="143" stopIfTrue="1" operator="equal">
      <formula>0</formula>
    </cfRule>
  </conditionalFormatting>
  <conditionalFormatting sqref="AD9">
    <cfRule type="cellIs" dxfId="264" priority="71" stopIfTrue="1" operator="equal">
      <formula>0</formula>
    </cfRule>
    <cfRule type="cellIs" dxfId="263" priority="142" stopIfTrue="1" operator="lessThan">
      <formula>0.0005</formula>
    </cfRule>
  </conditionalFormatting>
  <conditionalFormatting sqref="AD10">
    <cfRule type="cellIs" dxfId="262" priority="139" stopIfTrue="1" operator="equal">
      <formula>0</formula>
    </cfRule>
  </conditionalFormatting>
  <conditionalFormatting sqref="AD11">
    <cfRule type="cellIs" dxfId="261" priority="138" stopIfTrue="1" operator="lessThan">
      <formula>0.0005</formula>
    </cfRule>
  </conditionalFormatting>
  <conditionalFormatting sqref="AD12">
    <cfRule type="cellIs" dxfId="260" priority="137" stopIfTrue="1" operator="equal">
      <formula>0</formula>
    </cfRule>
  </conditionalFormatting>
  <conditionalFormatting sqref="AD13">
    <cfRule type="cellIs" dxfId="259" priority="136" stopIfTrue="1" operator="lessThan">
      <formula>0.0005</formula>
    </cfRule>
  </conditionalFormatting>
  <conditionalFormatting sqref="AD14">
    <cfRule type="cellIs" dxfId="258" priority="135" stopIfTrue="1" operator="equal">
      <formula>0</formula>
    </cfRule>
  </conditionalFormatting>
  <conditionalFormatting sqref="AD15">
    <cfRule type="cellIs" dxfId="257" priority="134" stopIfTrue="1" operator="lessThan">
      <formula>0.0005</formula>
    </cfRule>
  </conditionalFormatting>
  <conditionalFormatting sqref="AD16">
    <cfRule type="cellIs" dxfId="256" priority="133" stopIfTrue="1" operator="equal">
      <formula>0</formula>
    </cfRule>
  </conditionalFormatting>
  <conditionalFormatting sqref="AD17">
    <cfRule type="cellIs" dxfId="255" priority="132" stopIfTrue="1" operator="lessThan">
      <formula>0.0005</formula>
    </cfRule>
  </conditionalFormatting>
  <conditionalFormatting sqref="AD18">
    <cfRule type="cellIs" dxfId="254" priority="131" stopIfTrue="1" operator="equal">
      <formula>0</formula>
    </cfRule>
  </conditionalFormatting>
  <conditionalFormatting sqref="AD19">
    <cfRule type="cellIs" dxfId="253" priority="130" stopIfTrue="1" operator="lessThan">
      <formula>0.0005</formula>
    </cfRule>
  </conditionalFormatting>
  <conditionalFormatting sqref="AD20">
    <cfRule type="cellIs" dxfId="252" priority="129" stopIfTrue="1" operator="equal">
      <formula>0</formula>
    </cfRule>
  </conditionalFormatting>
  <conditionalFormatting sqref="AD21">
    <cfRule type="cellIs" dxfId="251" priority="128" stopIfTrue="1" operator="lessThan">
      <formula>0.0005</formula>
    </cfRule>
  </conditionalFormatting>
  <conditionalFormatting sqref="AD22">
    <cfRule type="cellIs" dxfId="250" priority="127" stopIfTrue="1" operator="equal">
      <formula>0</formula>
    </cfRule>
  </conditionalFormatting>
  <conditionalFormatting sqref="AD23">
    <cfRule type="cellIs" dxfId="249" priority="126" stopIfTrue="1" operator="lessThan">
      <formula>0.0005</formula>
    </cfRule>
  </conditionalFormatting>
  <conditionalFormatting sqref="AD24">
    <cfRule type="cellIs" dxfId="248" priority="125" stopIfTrue="1" operator="equal">
      <formula>0</formula>
    </cfRule>
  </conditionalFormatting>
  <conditionalFormatting sqref="AD25">
    <cfRule type="cellIs" dxfId="247" priority="124" stopIfTrue="1" operator="lessThan">
      <formula>0.0005</formula>
    </cfRule>
  </conditionalFormatting>
  <conditionalFormatting sqref="AD26">
    <cfRule type="cellIs" dxfId="246" priority="123" stopIfTrue="1" operator="equal">
      <formula>0</formula>
    </cfRule>
  </conditionalFormatting>
  <conditionalFormatting sqref="AD27">
    <cfRule type="cellIs" dxfId="245" priority="122" stopIfTrue="1" operator="lessThan">
      <formula>0.0005</formula>
    </cfRule>
  </conditionalFormatting>
  <conditionalFormatting sqref="AD28">
    <cfRule type="cellIs" dxfId="244" priority="121" stopIfTrue="1" operator="equal">
      <formula>0</formula>
    </cfRule>
  </conditionalFormatting>
  <conditionalFormatting sqref="AD29">
    <cfRule type="cellIs" dxfId="243" priority="120" stopIfTrue="1" operator="lessThan">
      <formula>0.0005</formula>
    </cfRule>
  </conditionalFormatting>
  <conditionalFormatting sqref="AD30">
    <cfRule type="cellIs" dxfId="242" priority="119" stopIfTrue="1" operator="equal">
      <formula>0</formula>
    </cfRule>
  </conditionalFormatting>
  <conditionalFormatting sqref="AD31">
    <cfRule type="cellIs" dxfId="241" priority="118" stopIfTrue="1" operator="lessThan">
      <formula>0.0005</formula>
    </cfRule>
  </conditionalFormatting>
  <conditionalFormatting sqref="AD32">
    <cfRule type="cellIs" dxfId="240" priority="117" stopIfTrue="1" operator="equal">
      <formula>0</formula>
    </cfRule>
  </conditionalFormatting>
  <conditionalFormatting sqref="AD33">
    <cfRule type="cellIs" dxfId="239" priority="116" stopIfTrue="1" operator="lessThan">
      <formula>0.0005</formula>
    </cfRule>
  </conditionalFormatting>
  <conditionalFormatting sqref="AD34">
    <cfRule type="cellIs" dxfId="238" priority="115" stopIfTrue="1" operator="equal">
      <formula>0</formula>
    </cfRule>
  </conditionalFormatting>
  <conditionalFormatting sqref="AD35">
    <cfRule type="cellIs" dxfId="237" priority="114" stopIfTrue="1" operator="lessThan">
      <formula>0.0005</formula>
    </cfRule>
  </conditionalFormatting>
  <conditionalFormatting sqref="AD36">
    <cfRule type="cellIs" dxfId="236" priority="113" stopIfTrue="1" operator="equal">
      <formula>0</formula>
    </cfRule>
  </conditionalFormatting>
  <conditionalFormatting sqref="AD37">
    <cfRule type="cellIs" dxfId="235" priority="112" stopIfTrue="1" operator="lessThan">
      <formula>0.0005</formula>
    </cfRule>
  </conditionalFormatting>
  <conditionalFormatting sqref="AD38">
    <cfRule type="cellIs" dxfId="234" priority="111" stopIfTrue="1" operator="equal">
      <formula>0</formula>
    </cfRule>
  </conditionalFormatting>
  <conditionalFormatting sqref="AD40:AG41 AD39">
    <cfRule type="cellIs" dxfId="233" priority="110" stopIfTrue="1" operator="lessThan">
      <formula>0.0005</formula>
    </cfRule>
  </conditionalFormatting>
  <conditionalFormatting sqref="AE6:AG6 AE36:AG36">
    <cfRule type="cellIs" dxfId="232" priority="30" stopIfTrue="1" operator="equal">
      <formula>0</formula>
    </cfRule>
  </conditionalFormatting>
  <conditionalFormatting sqref="AE8:AG8 AE10:AG10 AE12:AG12 AE14:AG14 AE16:AG16 AE18:AG18 AE20:AG20 AE22:AG22 AE24:AG24 AE26:AG26 AE28:AG28 AE30:AG30 AE32:AG32 AE34:AG34">
    <cfRule type="cellIs" dxfId="231" priority="4" stopIfTrue="1" operator="equal">
      <formula>0</formula>
    </cfRule>
  </conditionalFormatting>
  <conditionalFormatting sqref="AE38:AG38">
    <cfRule type="cellIs" dxfId="230" priority="16" stopIfTrue="1" operator="equal">
      <formula>0</formula>
    </cfRule>
  </conditionalFormatting>
  <conditionalFormatting sqref="AE7:AJ7">
    <cfRule type="cellIs" dxfId="229" priority="27" stopIfTrue="1" operator="equal">
      <formula>0</formula>
    </cfRule>
  </conditionalFormatting>
  <conditionalFormatting sqref="AE9:AJ9 AE11:AJ11 AE13:AJ13 AE15:AJ15 AE17:AJ17 AE19:AJ19 AE21:AJ21 AE23:AJ23 AE25:AJ25 AE27:AJ27 AE29:AJ29 AE31:AJ31 AE33:AJ33 AE35:AJ35">
    <cfRule type="cellIs" dxfId="228" priority="1" stopIfTrue="1" operator="equal">
      <formula>0</formula>
    </cfRule>
  </conditionalFormatting>
  <conditionalFormatting sqref="AE37:AJ37 AE39:AJ39">
    <cfRule type="cellIs" dxfId="227" priority="13" stopIfTrue="1" operator="equal">
      <formula>0</formula>
    </cfRule>
  </conditionalFormatting>
  <conditionalFormatting sqref="AH6:AK6 AH36:AK36">
    <cfRule type="cellIs" dxfId="226" priority="29" stopIfTrue="1" operator="equal">
      <formula>0</formula>
    </cfRule>
  </conditionalFormatting>
  <conditionalFormatting sqref="AH8:AK8 AH10:AK10 AH12:AK12 AH14:AK14 AH16:AK16 AH18:AK18 AH20:AK20 AH22:AK22 AH24:AK24 AH26:AK26 AH28:AK28 AH30:AK30 AH32:AK32 AH34:AK34">
    <cfRule type="cellIs" dxfId="225" priority="3" stopIfTrue="1" operator="equal">
      <formula>0</formula>
    </cfRule>
  </conditionalFormatting>
  <conditionalFormatting sqref="AH38:AK38">
    <cfRule type="cellIs" dxfId="224" priority="15" stopIfTrue="1" operator="equal">
      <formula>0</formula>
    </cfRule>
  </conditionalFormatting>
  <conditionalFormatting sqref="AH40:AK41">
    <cfRule type="cellIs" dxfId="223" priority="76" stopIfTrue="1" operator="lessThan">
      <formula>0.0005</formula>
    </cfRule>
  </conditionalFormatting>
  <conditionalFormatting sqref="AK7">
    <cfRule type="cellIs" dxfId="222" priority="28" stopIfTrue="1" operator="equal">
      <formula>0</formula>
    </cfRule>
  </conditionalFormatting>
  <conditionalFormatting sqref="AK9 AK11 AK13 AK15 AK17 AK19 AK21 AK23 AK25 AK27 AK29 AK31 AK33 AK35">
    <cfRule type="cellIs" dxfId="221" priority="2" stopIfTrue="1" operator="equal">
      <formula>0</formula>
    </cfRule>
  </conditionalFormatting>
  <conditionalFormatting sqref="AK37 AK39">
    <cfRule type="cellIs" dxfId="220" priority="14" stopIfTrue="1" operator="equal">
      <formula>0</formula>
    </cfRule>
  </conditionalFormatting>
  <conditionalFormatting sqref="AL6:IV6 B8:J8 AL8:IV8 AL10:IV10 AL12:IV12 AL14:IV14 AL16:IV16 AL18:IV18 AL20:IV20 AL22:IV22 AL24:IV24 AL26:IV26 AL28:IV28 AL30:IV30 AL32:IV32 AL34:IV34 AL36:IV36 A38 K38 T38 AC38 AL38:IV38">
    <cfRule type="cellIs" dxfId="219" priority="353" stopIfTrue="1" operator="equal">
      <formula>0</formula>
    </cfRule>
  </conditionalFormatting>
  <conditionalFormatting sqref="AL39:IV41 AL37:IV37 AL35:IV35 AL33:IV33 AL31:IV31 AL29:IV29 AL27:IV27 AL25:IV25 AL23:IV23 AL21:IV21 AL19:IV19 AL17:IV17 AL15:IV15 AL13:IV13 AL11:IV11 AL9:IV9 A39:A41 B9:J9 AL7:IV7 K39:K41 T39:T41 AC39:AC41">
    <cfRule type="cellIs" dxfId="218" priority="352" stopIfTrue="1" operator="lessThan">
      <formula>0.0005</formula>
    </cfRule>
  </conditionalFormatting>
  <hyperlinks>
    <hyperlink ref="E46" r:id="rId1" xr:uid="{1CBC562F-7462-45A2-BB50-17D3A7132855}"/>
    <hyperlink ref="A48" r:id="rId2" display="Publikation und Tabellen stehen unter der Lizenz CC BY-SA DEED 4.0." xr:uid="{A9628ADD-E5C0-4CE6-BE5B-7F70005C704E}"/>
    <hyperlink ref="O46" r:id="rId3" xr:uid="{4663FF89-C78A-4E9E-9AE6-0568A591F602}"/>
    <hyperlink ref="K48" r:id="rId4" display="Publikation und Tabellen stehen unter der Lizenz CC BY-SA DEED 4.0." xr:uid="{3CFBD622-2D6B-4010-8FB9-27F8F5594CBB}"/>
    <hyperlink ref="X46" r:id="rId5" xr:uid="{80D9EF7D-7D2F-4E64-8CC6-846709A9A6CC}"/>
    <hyperlink ref="T48" r:id="rId6" display="Publikation und Tabellen stehen unter der Lizenz CC BY-SA DEED 4.0." xr:uid="{30CDFAD0-541A-4FBD-A3EF-7A2CAD9A93E6}"/>
    <hyperlink ref="AG46" r:id="rId7" xr:uid="{267C48C5-C5B7-410B-875D-2CB4E1BC9AFF}"/>
    <hyperlink ref="AC48" r:id="rId8" display="Publikation und Tabellen stehen unter der Lizenz CC BY-SA DEED 4.0." xr:uid="{79855EC6-3AC9-4A2F-8EDF-AADE036EF223}"/>
  </hyperlinks>
  <pageMargins left="0.78740157480314965" right="0.78740157480314965" top="0.98425196850393704" bottom="0.98425196850393704" header="0.51181102362204722" footer="0.51181102362204722"/>
  <pageSetup paperSize="9" scale="89" fitToWidth="2" fitToHeight="2" orientation="portrait" r:id="rId9"/>
  <headerFooter scaleWithDoc="0" alignWithMargins="0"/>
  <colBreaks count="3" manualBreakCount="3">
    <brk id="10" max="1048575" man="1"/>
    <brk id="19" max="1048575" man="1"/>
    <brk id="28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C171-6747-4C6B-A6BD-A5B49670021E}">
  <dimension ref="A1:W28"/>
  <sheetViews>
    <sheetView view="pageBreakPreview" zoomScaleNormal="90" zoomScaleSheetLayoutView="100" workbookViewId="0">
      <selection activeCell="A23" sqref="A23:K28"/>
    </sheetView>
  </sheetViews>
  <sheetFormatPr baseColWidth="10" defaultRowHeight="12.75"/>
  <cols>
    <col min="1" max="1" width="5.5703125" style="24" customWidth="1"/>
    <col min="2" max="2" width="8.140625" style="24" customWidth="1"/>
    <col min="3" max="3" width="7.28515625" style="24" customWidth="1"/>
    <col min="4" max="4" width="8.140625" style="24" customWidth="1"/>
    <col min="5" max="5" width="7.28515625" style="24" customWidth="1"/>
    <col min="6" max="6" width="8.140625" style="24" customWidth="1"/>
    <col min="7" max="7" width="7.28515625" style="24" customWidth="1"/>
    <col min="8" max="8" width="8.140625" style="24" customWidth="1"/>
    <col min="9" max="9" width="7.28515625" style="24" customWidth="1"/>
    <col min="10" max="10" width="8.140625" style="24" customWidth="1"/>
    <col min="11" max="11" width="7.28515625" style="24" customWidth="1"/>
    <col min="12" max="12" width="8.140625" style="24" customWidth="1"/>
    <col min="13" max="13" width="7.28515625" style="24" customWidth="1"/>
    <col min="14" max="14" width="8.140625" style="24" customWidth="1"/>
    <col min="15" max="15" width="7.28515625" style="24" customWidth="1"/>
    <col min="16" max="16" width="8.140625" style="24" customWidth="1"/>
    <col min="17" max="17" width="7.28515625" style="24" customWidth="1"/>
    <col min="18" max="16384" width="11.42578125" style="24"/>
  </cols>
  <sheetData>
    <row r="1" spans="1:23" s="23" customFormat="1" ht="39.950000000000003" customHeight="1" thickBot="1">
      <c r="A1" s="734" t="str">
        <f>"Tabelle 29: Durchschnittliche Unterrichtsstunden und Belegungen pro Kurs nach Ländern und Programmbereichen " &amp;Hilfswerte!B1</f>
        <v>Tabelle 29: Durchschnittliche Unterrichtsstunden und Belegungen pro Kurs nach Ländern und Programmbereichen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</row>
    <row r="2" spans="1:23" s="23" customFormat="1" ht="14.25" customHeight="1">
      <c r="A2" s="749" t="s">
        <v>14</v>
      </c>
      <c r="B2" s="807" t="s">
        <v>28</v>
      </c>
      <c r="C2" s="834"/>
      <c r="D2" s="814" t="s">
        <v>316</v>
      </c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7"/>
    </row>
    <row r="3" spans="1:23" s="63" customFormat="1" ht="79.5" customHeight="1">
      <c r="A3" s="750"/>
      <c r="B3" s="808"/>
      <c r="C3" s="835"/>
      <c r="D3" s="824" t="s">
        <v>1</v>
      </c>
      <c r="E3" s="744"/>
      <c r="F3" s="824" t="s">
        <v>2</v>
      </c>
      <c r="G3" s="744"/>
      <c r="H3" s="824" t="s">
        <v>21</v>
      </c>
      <c r="I3" s="745"/>
      <c r="J3" s="823" t="s">
        <v>22</v>
      </c>
      <c r="K3" s="823"/>
      <c r="L3" s="823" t="s">
        <v>422</v>
      </c>
      <c r="M3" s="823"/>
      <c r="N3" s="823" t="s">
        <v>42</v>
      </c>
      <c r="O3" s="823"/>
      <c r="P3" s="824" t="s">
        <v>43</v>
      </c>
      <c r="Q3" s="746"/>
      <c r="S3" s="23"/>
      <c r="T3" s="23"/>
      <c r="U3" s="23"/>
      <c r="V3" s="23"/>
      <c r="W3" s="23"/>
    </row>
    <row r="4" spans="1:23" ht="61.5" customHeight="1">
      <c r="A4" s="751"/>
      <c r="B4" s="298" t="s">
        <v>475</v>
      </c>
      <c r="C4" s="300" t="s">
        <v>408</v>
      </c>
      <c r="D4" s="298" t="s">
        <v>475</v>
      </c>
      <c r="E4" s="64" t="s">
        <v>408</v>
      </c>
      <c r="F4" s="298" t="s">
        <v>475</v>
      </c>
      <c r="G4" s="64" t="s">
        <v>408</v>
      </c>
      <c r="H4" s="298" t="s">
        <v>475</v>
      </c>
      <c r="I4" s="64" t="s">
        <v>408</v>
      </c>
      <c r="J4" s="298" t="s">
        <v>475</v>
      </c>
      <c r="K4" s="64" t="s">
        <v>408</v>
      </c>
      <c r="L4" s="298" t="s">
        <v>475</v>
      </c>
      <c r="M4" s="64" t="s">
        <v>408</v>
      </c>
      <c r="N4" s="298" t="s">
        <v>475</v>
      </c>
      <c r="O4" s="64" t="s">
        <v>408</v>
      </c>
      <c r="P4" s="298" t="s">
        <v>475</v>
      </c>
      <c r="Q4" s="71" t="s">
        <v>408</v>
      </c>
      <c r="S4" s="23"/>
      <c r="T4" s="23"/>
      <c r="U4" s="23"/>
      <c r="V4" s="23"/>
      <c r="W4" s="23"/>
    </row>
    <row r="5" spans="1:23" s="30" customFormat="1" ht="24.95" customHeight="1">
      <c r="A5" s="115" t="s">
        <v>79</v>
      </c>
      <c r="B5" s="461">
        <v>20.553809999999999</v>
      </c>
      <c r="C5" s="462">
        <v>9.3438400000000001</v>
      </c>
      <c r="D5" s="461">
        <v>11.119350000000001</v>
      </c>
      <c r="E5" s="462">
        <v>12.2159</v>
      </c>
      <c r="F5" s="461">
        <v>12.3505</v>
      </c>
      <c r="G5" s="462">
        <v>8.0851699999999997</v>
      </c>
      <c r="H5" s="461">
        <v>7.49885</v>
      </c>
      <c r="I5" s="462">
        <v>10.340680000000001</v>
      </c>
      <c r="J5" s="461">
        <v>36.8414</v>
      </c>
      <c r="K5" s="462">
        <v>8.8960699999999999</v>
      </c>
      <c r="L5" s="461">
        <v>19.1051</v>
      </c>
      <c r="M5" s="462">
        <v>6.4602000000000004</v>
      </c>
      <c r="N5" s="461">
        <v>142.91257999999999</v>
      </c>
      <c r="O5" s="462">
        <v>8.9338999999999995</v>
      </c>
      <c r="P5" s="461">
        <v>39.787959999999998</v>
      </c>
      <c r="Q5" s="463">
        <v>6.84293</v>
      </c>
      <c r="S5" s="23"/>
      <c r="T5" s="23"/>
      <c r="U5" s="23"/>
      <c r="V5" s="23"/>
      <c r="W5" s="23"/>
    </row>
    <row r="6" spans="1:23" s="30" customFormat="1" ht="24.95" customHeight="1">
      <c r="A6" s="317" t="s">
        <v>80</v>
      </c>
      <c r="B6" s="464">
        <v>18.014040000000001</v>
      </c>
      <c r="C6" s="465">
        <v>9.4677699999999998</v>
      </c>
      <c r="D6" s="464">
        <v>9.6128499999999999</v>
      </c>
      <c r="E6" s="465">
        <v>12.94131</v>
      </c>
      <c r="F6" s="464">
        <v>12.371840000000001</v>
      </c>
      <c r="G6" s="465">
        <v>8.5547599999999999</v>
      </c>
      <c r="H6" s="464">
        <v>9.16554</v>
      </c>
      <c r="I6" s="465">
        <v>10.690379999999999</v>
      </c>
      <c r="J6" s="464">
        <v>29.690359999999998</v>
      </c>
      <c r="K6" s="465">
        <v>8.3388299999999997</v>
      </c>
      <c r="L6" s="464">
        <v>25.325970000000002</v>
      </c>
      <c r="M6" s="465">
        <v>6.4366500000000002</v>
      </c>
      <c r="N6" s="464">
        <v>69.654610000000005</v>
      </c>
      <c r="O6" s="467">
        <v>6.5425000000000004</v>
      </c>
      <c r="P6" s="465">
        <v>70.168539999999993</v>
      </c>
      <c r="Q6" s="466">
        <v>9.4101099999999995</v>
      </c>
      <c r="S6" s="23"/>
      <c r="T6" s="23"/>
      <c r="U6" s="23"/>
      <c r="V6" s="23"/>
      <c r="W6" s="23"/>
    </row>
    <row r="7" spans="1:23" ht="24.95" customHeight="1">
      <c r="A7" s="317" t="s">
        <v>81</v>
      </c>
      <c r="B7" s="464">
        <v>37.860930000000003</v>
      </c>
      <c r="C7" s="465">
        <v>8.6009799999999998</v>
      </c>
      <c r="D7" s="464">
        <v>18.145720000000001</v>
      </c>
      <c r="E7" s="465">
        <v>11.61566</v>
      </c>
      <c r="F7" s="464">
        <v>21.07188</v>
      </c>
      <c r="G7" s="465">
        <v>7.6779200000000003</v>
      </c>
      <c r="H7" s="464">
        <v>14.533160000000001</v>
      </c>
      <c r="I7" s="465">
        <v>9.3536599999999996</v>
      </c>
      <c r="J7" s="464">
        <v>53.908909999999999</v>
      </c>
      <c r="K7" s="465">
        <v>8.7675900000000002</v>
      </c>
      <c r="L7" s="464">
        <v>26.99033</v>
      </c>
      <c r="M7" s="465">
        <v>7.1381199999999998</v>
      </c>
      <c r="N7" s="464">
        <v>84.142859999999999</v>
      </c>
      <c r="O7" s="467">
        <v>8.9047599999999996</v>
      </c>
      <c r="P7" s="465">
        <v>46.266919999999999</v>
      </c>
      <c r="Q7" s="466">
        <v>6.6804500000000004</v>
      </c>
    </row>
    <row r="8" spans="1:23" ht="24.95" customHeight="1">
      <c r="A8" s="317" t="s">
        <v>82</v>
      </c>
      <c r="B8" s="464">
        <v>25.297529999999998</v>
      </c>
      <c r="C8" s="465">
        <v>8.4311000000000007</v>
      </c>
      <c r="D8" s="464">
        <v>7.7701599999999997</v>
      </c>
      <c r="E8" s="465">
        <v>9.2378999999999998</v>
      </c>
      <c r="F8" s="464">
        <v>15.71166</v>
      </c>
      <c r="G8" s="465">
        <v>7.6584000000000003</v>
      </c>
      <c r="H8" s="464">
        <v>11.56898</v>
      </c>
      <c r="I8" s="465">
        <v>9.9135500000000008</v>
      </c>
      <c r="J8" s="464">
        <v>36.059759999999997</v>
      </c>
      <c r="K8" s="465">
        <v>8.0656400000000001</v>
      </c>
      <c r="L8" s="464">
        <v>18.25487</v>
      </c>
      <c r="M8" s="465">
        <v>6.7380500000000003</v>
      </c>
      <c r="N8" s="464">
        <v>415.33332999999999</v>
      </c>
      <c r="O8" s="467">
        <v>13.5641</v>
      </c>
      <c r="P8" s="465">
        <v>40.695039999999999</v>
      </c>
      <c r="Q8" s="466">
        <v>6.9219900000000001</v>
      </c>
    </row>
    <row r="9" spans="1:23" ht="24.95" customHeight="1">
      <c r="A9" s="317" t="s">
        <v>83</v>
      </c>
      <c r="B9" s="464">
        <v>37.133650000000003</v>
      </c>
      <c r="C9" s="465">
        <v>9.9978499999999997</v>
      </c>
      <c r="D9" s="464">
        <v>23.930230000000002</v>
      </c>
      <c r="E9" s="465">
        <v>11.53023</v>
      </c>
      <c r="F9" s="464">
        <v>17.186630000000001</v>
      </c>
      <c r="G9" s="465">
        <v>9.1921999999999997</v>
      </c>
      <c r="H9" s="464">
        <v>14.5467</v>
      </c>
      <c r="I9" s="465">
        <v>10.351649999999999</v>
      </c>
      <c r="J9" s="464">
        <v>51.455219999999997</v>
      </c>
      <c r="K9" s="465">
        <v>10.34718</v>
      </c>
      <c r="L9" s="464">
        <v>27.791840000000001</v>
      </c>
      <c r="M9" s="465">
        <v>7.2040800000000003</v>
      </c>
      <c r="N9" s="464">
        <v>179.64286000000001</v>
      </c>
      <c r="O9" s="467">
        <v>13.5</v>
      </c>
      <c r="P9" s="465">
        <v>101.06383</v>
      </c>
      <c r="Q9" s="466">
        <v>11.872339999999999</v>
      </c>
    </row>
    <row r="10" spans="1:23" ht="24.95" customHeight="1">
      <c r="A10" s="317" t="s">
        <v>84</v>
      </c>
      <c r="B10" s="464">
        <v>23.854610000000001</v>
      </c>
      <c r="C10" s="465">
        <v>9.9722600000000003</v>
      </c>
      <c r="D10" s="464">
        <v>10.595179999999999</v>
      </c>
      <c r="E10" s="465">
        <v>11.192769999999999</v>
      </c>
      <c r="F10" s="464">
        <v>16.315180000000002</v>
      </c>
      <c r="G10" s="465">
        <v>9.2925299999999993</v>
      </c>
      <c r="H10" s="464">
        <v>10.77679</v>
      </c>
      <c r="I10" s="465">
        <v>9.5952400000000004</v>
      </c>
      <c r="J10" s="464">
        <v>33.376480000000001</v>
      </c>
      <c r="K10" s="465">
        <v>10.90368</v>
      </c>
      <c r="L10" s="464">
        <v>15.02979</v>
      </c>
      <c r="M10" s="465">
        <v>7.5617000000000001</v>
      </c>
      <c r="N10" s="464" t="s">
        <v>501</v>
      </c>
      <c r="O10" s="467" t="s">
        <v>501</v>
      </c>
      <c r="P10" s="465">
        <v>79.042680000000004</v>
      </c>
      <c r="Q10" s="466">
        <v>9.5304900000000004</v>
      </c>
    </row>
    <row r="11" spans="1:23" ht="24.95" customHeight="1">
      <c r="A11" s="317" t="s">
        <v>85</v>
      </c>
      <c r="B11" s="464">
        <v>27.71556</v>
      </c>
      <c r="C11" s="465">
        <v>9.1860599999999994</v>
      </c>
      <c r="D11" s="464">
        <v>13.0685</v>
      </c>
      <c r="E11" s="465">
        <v>11.75949</v>
      </c>
      <c r="F11" s="464">
        <v>13.642989999999999</v>
      </c>
      <c r="G11" s="465">
        <v>6.6851900000000004</v>
      </c>
      <c r="H11" s="464">
        <v>10.83409</v>
      </c>
      <c r="I11" s="465">
        <v>10.686389999999999</v>
      </c>
      <c r="J11" s="464">
        <v>45.77787</v>
      </c>
      <c r="K11" s="465">
        <v>9.2218300000000006</v>
      </c>
      <c r="L11" s="464">
        <v>24.4239</v>
      </c>
      <c r="M11" s="465">
        <v>7.10229</v>
      </c>
      <c r="N11" s="464">
        <v>197.48148</v>
      </c>
      <c r="O11" s="467">
        <v>13.55556</v>
      </c>
      <c r="P11" s="465">
        <v>97.213650000000001</v>
      </c>
      <c r="Q11" s="466">
        <v>9.4540100000000002</v>
      </c>
    </row>
    <row r="12" spans="1:23" ht="24.95" customHeight="1">
      <c r="A12" s="317" t="s">
        <v>86</v>
      </c>
      <c r="B12" s="464">
        <v>26.05613</v>
      </c>
      <c r="C12" s="465">
        <v>10.149900000000001</v>
      </c>
      <c r="D12" s="464">
        <v>7.88462</v>
      </c>
      <c r="E12" s="465">
        <v>14.410259999999999</v>
      </c>
      <c r="F12" s="464">
        <v>13.772729999999999</v>
      </c>
      <c r="G12" s="465">
        <v>9.5454500000000007</v>
      </c>
      <c r="H12" s="464">
        <v>9.8440300000000001</v>
      </c>
      <c r="I12" s="465">
        <v>10.38401</v>
      </c>
      <c r="J12" s="464">
        <v>30.327850000000002</v>
      </c>
      <c r="K12" s="465">
        <v>9.7785299999999999</v>
      </c>
      <c r="L12" s="464">
        <v>16.304760000000002</v>
      </c>
      <c r="M12" s="465">
        <v>8.1142900000000004</v>
      </c>
      <c r="N12" s="464">
        <v>259.58823999999998</v>
      </c>
      <c r="O12" s="467">
        <v>14.0098</v>
      </c>
      <c r="P12" s="465">
        <v>14.168670000000001</v>
      </c>
      <c r="Q12" s="466">
        <v>7.8433700000000002</v>
      </c>
    </row>
    <row r="13" spans="1:23" ht="24.95" customHeight="1">
      <c r="A13" s="317" t="s">
        <v>87</v>
      </c>
      <c r="B13" s="464">
        <v>39.208309999999997</v>
      </c>
      <c r="C13" s="465">
        <v>9.7292799999999993</v>
      </c>
      <c r="D13" s="464">
        <v>20.99126</v>
      </c>
      <c r="E13" s="465">
        <v>11.44472</v>
      </c>
      <c r="F13" s="464">
        <v>14.872339999999999</v>
      </c>
      <c r="G13" s="465">
        <v>9.0300200000000004</v>
      </c>
      <c r="H13" s="464">
        <v>12.493309999999999</v>
      </c>
      <c r="I13" s="465">
        <v>10.08878</v>
      </c>
      <c r="J13" s="464">
        <v>55.821089999999998</v>
      </c>
      <c r="K13" s="465">
        <v>9.9419500000000003</v>
      </c>
      <c r="L13" s="464">
        <v>55.05556</v>
      </c>
      <c r="M13" s="465">
        <v>8.50732</v>
      </c>
      <c r="N13" s="464">
        <v>210.30386999999999</v>
      </c>
      <c r="O13" s="467">
        <v>7.2265199999999998</v>
      </c>
      <c r="P13" s="465">
        <v>102.75252999999999</v>
      </c>
      <c r="Q13" s="466">
        <v>6.8636400000000002</v>
      </c>
    </row>
    <row r="14" spans="1:23" ht="24.95" customHeight="1">
      <c r="A14" s="317" t="s">
        <v>88</v>
      </c>
      <c r="B14" s="464">
        <v>28.18648</v>
      </c>
      <c r="C14" s="465">
        <v>10.194319999999999</v>
      </c>
      <c r="D14" s="464">
        <v>12.14353</v>
      </c>
      <c r="E14" s="465">
        <v>14.98935</v>
      </c>
      <c r="F14" s="464">
        <v>14.12467</v>
      </c>
      <c r="G14" s="465">
        <v>9.4317200000000003</v>
      </c>
      <c r="H14" s="464">
        <v>9.5508699999999997</v>
      </c>
      <c r="I14" s="465">
        <v>11.04978</v>
      </c>
      <c r="J14" s="464">
        <v>40.464739999999999</v>
      </c>
      <c r="K14" s="465">
        <v>9.9500799999999998</v>
      </c>
      <c r="L14" s="464">
        <v>22.549189999999999</v>
      </c>
      <c r="M14" s="465">
        <v>6.8517200000000003</v>
      </c>
      <c r="N14" s="464">
        <v>219.12358</v>
      </c>
      <c r="O14" s="467">
        <v>12.72336</v>
      </c>
      <c r="P14" s="465">
        <v>45.307920000000003</v>
      </c>
      <c r="Q14" s="466">
        <v>8.2899899999999995</v>
      </c>
    </row>
    <row r="15" spans="1:23" ht="24.95" customHeight="1">
      <c r="A15" s="317" t="s">
        <v>89</v>
      </c>
      <c r="B15" s="464">
        <v>28.178260000000002</v>
      </c>
      <c r="C15" s="465">
        <v>9.5162999999999993</v>
      </c>
      <c r="D15" s="464">
        <v>36.633789999999998</v>
      </c>
      <c r="E15" s="465">
        <v>13.96917</v>
      </c>
      <c r="F15" s="464">
        <v>15.474740000000001</v>
      </c>
      <c r="G15" s="465">
        <v>8.1816300000000002</v>
      </c>
      <c r="H15" s="464">
        <v>10.543839999999999</v>
      </c>
      <c r="I15" s="465">
        <v>10.697850000000001</v>
      </c>
      <c r="J15" s="464">
        <v>43.401710000000001</v>
      </c>
      <c r="K15" s="465">
        <v>8.9274299999999993</v>
      </c>
      <c r="L15" s="464">
        <v>20.326450000000001</v>
      </c>
      <c r="M15" s="465">
        <v>7.3860900000000003</v>
      </c>
      <c r="N15" s="464">
        <v>148.21212</v>
      </c>
      <c r="O15" s="467">
        <v>10.55758</v>
      </c>
      <c r="P15" s="465">
        <v>65.404489999999996</v>
      </c>
      <c r="Q15" s="466">
        <v>7.7078699999999998</v>
      </c>
    </row>
    <row r="16" spans="1:23" ht="24.95" customHeight="1">
      <c r="A16" s="317" t="s">
        <v>90</v>
      </c>
      <c r="B16" s="464">
        <v>20.447980000000001</v>
      </c>
      <c r="C16" s="465">
        <v>8.1506299999999996</v>
      </c>
      <c r="D16" s="464">
        <v>13.09859</v>
      </c>
      <c r="E16" s="465">
        <v>10.83803</v>
      </c>
      <c r="F16" s="464">
        <v>14.767160000000001</v>
      </c>
      <c r="G16" s="465">
        <v>8.0328400000000002</v>
      </c>
      <c r="H16" s="464">
        <v>9.6912900000000004</v>
      </c>
      <c r="I16" s="465">
        <v>10.167630000000001</v>
      </c>
      <c r="J16" s="464">
        <v>33.726080000000003</v>
      </c>
      <c r="K16" s="465">
        <v>8.0894100000000009</v>
      </c>
      <c r="L16" s="464">
        <v>14.92333</v>
      </c>
      <c r="M16" s="465">
        <v>5.9133300000000002</v>
      </c>
      <c r="N16" s="464">
        <v>8.5442499999999999</v>
      </c>
      <c r="O16" s="467">
        <v>4.2920400000000001</v>
      </c>
      <c r="P16" s="465">
        <v>37.674160000000001</v>
      </c>
      <c r="Q16" s="466">
        <v>5.7865200000000003</v>
      </c>
    </row>
    <row r="17" spans="1:17" ht="24.95" customHeight="1">
      <c r="A17" s="317" t="s">
        <v>91</v>
      </c>
      <c r="B17" s="464">
        <v>23.067029999999999</v>
      </c>
      <c r="C17" s="465">
        <v>9.2731200000000005</v>
      </c>
      <c r="D17" s="464">
        <v>12.57873</v>
      </c>
      <c r="E17" s="465">
        <v>14.233129999999999</v>
      </c>
      <c r="F17" s="464">
        <v>14.14035</v>
      </c>
      <c r="G17" s="465">
        <v>8.2748500000000007</v>
      </c>
      <c r="H17" s="464">
        <v>10.849410000000001</v>
      </c>
      <c r="I17" s="465">
        <v>10.005050000000001</v>
      </c>
      <c r="J17" s="464">
        <v>39.97316</v>
      </c>
      <c r="K17" s="465">
        <v>8.9402600000000003</v>
      </c>
      <c r="L17" s="464">
        <v>16.530449999999998</v>
      </c>
      <c r="M17" s="465">
        <v>6.3991899999999999</v>
      </c>
      <c r="N17" s="464">
        <v>17.105260000000001</v>
      </c>
      <c r="O17" s="467">
        <v>8.0526300000000006</v>
      </c>
      <c r="P17" s="465">
        <v>23.451160000000002</v>
      </c>
      <c r="Q17" s="466">
        <v>7.2790699999999999</v>
      </c>
    </row>
    <row r="18" spans="1:17" ht="24.95" customHeight="1">
      <c r="A18" s="317" t="s">
        <v>92</v>
      </c>
      <c r="B18" s="464">
        <v>24.369879999999998</v>
      </c>
      <c r="C18" s="465">
        <v>9.4654600000000002</v>
      </c>
      <c r="D18" s="464">
        <v>15.727270000000001</v>
      </c>
      <c r="E18" s="465">
        <v>12.058820000000001</v>
      </c>
      <c r="F18" s="464">
        <v>16.363510000000002</v>
      </c>
      <c r="G18" s="465">
        <v>9.0721399999999992</v>
      </c>
      <c r="H18" s="464">
        <v>10.732670000000001</v>
      </c>
      <c r="I18" s="465">
        <v>10.385479999999999</v>
      </c>
      <c r="J18" s="464">
        <v>37.185949999999998</v>
      </c>
      <c r="K18" s="465">
        <v>9.2810400000000008</v>
      </c>
      <c r="L18" s="464">
        <v>18.030429999999999</v>
      </c>
      <c r="M18" s="465">
        <v>7.0130400000000002</v>
      </c>
      <c r="N18" s="464">
        <v>120.22727</v>
      </c>
      <c r="O18" s="467">
        <v>8.1818200000000001</v>
      </c>
      <c r="P18" s="465">
        <v>60.82114</v>
      </c>
      <c r="Q18" s="466">
        <v>8.6910600000000002</v>
      </c>
    </row>
    <row r="19" spans="1:17" ht="24.95" customHeight="1">
      <c r="A19" s="317" t="s">
        <v>93</v>
      </c>
      <c r="B19" s="464">
        <v>24.116009999999999</v>
      </c>
      <c r="C19" s="465">
        <v>9.3986199999999993</v>
      </c>
      <c r="D19" s="464">
        <v>12.096769999999999</v>
      </c>
      <c r="E19" s="465">
        <v>10.709680000000001</v>
      </c>
      <c r="F19" s="464">
        <v>16.931640000000002</v>
      </c>
      <c r="G19" s="465">
        <v>8.5917200000000005</v>
      </c>
      <c r="H19" s="464">
        <v>11.27712</v>
      </c>
      <c r="I19" s="465">
        <v>10.11417</v>
      </c>
      <c r="J19" s="464">
        <v>41.181820000000002</v>
      </c>
      <c r="K19" s="465">
        <v>9.3425999999999991</v>
      </c>
      <c r="L19" s="464">
        <v>22.720269999999999</v>
      </c>
      <c r="M19" s="465">
        <v>7.1218300000000001</v>
      </c>
      <c r="N19" s="464">
        <v>278.2</v>
      </c>
      <c r="O19" s="467">
        <v>11.47273</v>
      </c>
      <c r="P19" s="465">
        <v>30.290500000000002</v>
      </c>
      <c r="Q19" s="466">
        <v>5.2066999999999997</v>
      </c>
    </row>
    <row r="20" spans="1:17" ht="24.95" customHeight="1">
      <c r="A20" s="328" t="s">
        <v>94</v>
      </c>
      <c r="B20" s="464">
        <v>29.198709999999998</v>
      </c>
      <c r="C20" s="465">
        <v>9.2841799999999992</v>
      </c>
      <c r="D20" s="464">
        <v>16.375</v>
      </c>
      <c r="E20" s="465">
        <v>15.683820000000001</v>
      </c>
      <c r="F20" s="464">
        <v>16.644439999999999</v>
      </c>
      <c r="G20" s="465">
        <v>7.9650800000000004</v>
      </c>
      <c r="H20" s="464">
        <v>11.85511</v>
      </c>
      <c r="I20" s="465">
        <v>9.8772400000000005</v>
      </c>
      <c r="J20" s="464">
        <v>49.875720000000001</v>
      </c>
      <c r="K20" s="465">
        <v>9.3142999999999994</v>
      </c>
      <c r="L20" s="464">
        <v>15.50334</v>
      </c>
      <c r="M20" s="465">
        <v>6.7327399999999997</v>
      </c>
      <c r="N20" s="464">
        <v>163.36232000000001</v>
      </c>
      <c r="O20" s="467">
        <v>7.7391300000000003</v>
      </c>
      <c r="P20" s="465">
        <v>42.474359999999997</v>
      </c>
      <c r="Q20" s="466">
        <v>6.5256400000000001</v>
      </c>
    </row>
    <row r="21" spans="1:17" ht="24.95" customHeight="1" thickBot="1">
      <c r="A21" s="318" t="s">
        <v>109</v>
      </c>
      <c r="B21" s="635">
        <v>25.244720000000001</v>
      </c>
      <c r="C21" s="636">
        <v>9.5057299999999998</v>
      </c>
      <c r="D21" s="637">
        <v>14.146269999999999</v>
      </c>
      <c r="E21" s="638">
        <v>12.651</v>
      </c>
      <c r="F21" s="637">
        <v>14.046849999999999</v>
      </c>
      <c r="G21" s="638">
        <v>8.4203600000000005</v>
      </c>
      <c r="H21" s="637">
        <v>9.6234699999999993</v>
      </c>
      <c r="I21" s="638">
        <v>10.48508</v>
      </c>
      <c r="J21" s="637">
        <v>40.326360000000001</v>
      </c>
      <c r="K21" s="638">
        <v>9.17469</v>
      </c>
      <c r="L21" s="637">
        <v>26.3155</v>
      </c>
      <c r="M21" s="638">
        <v>7.01342</v>
      </c>
      <c r="N21" s="637">
        <v>144.16538</v>
      </c>
      <c r="O21" s="639">
        <v>8.6477900000000005</v>
      </c>
      <c r="P21" s="636">
        <v>64.565340000000006</v>
      </c>
      <c r="Q21" s="640">
        <v>7.7228199999999996</v>
      </c>
    </row>
    <row r="22" spans="1:17" s="500" customFormat="1"/>
    <row r="23" spans="1:17" s="500" customFormat="1">
      <c r="A23" s="1158" t="str">
        <f>"Anmerkungen. Datengrundlage: Volkshochschul-Statistik "&amp;Hilfswerte!$B$2&amp;"; Basis: "&amp;Tabelle1!$C$36&amp;" VHS."</f>
        <v>Anmerkungen. Datengrundlage: Volkshochschul-Statistik ; Basis: 852 VHS.</v>
      </c>
    </row>
    <row r="24" spans="1:17" s="500" customFormat="1"/>
    <row r="25" spans="1:17" s="500" customFormat="1">
      <c r="A25" s="1158" t="s">
        <v>518</v>
      </c>
      <c r="B25" s="1159"/>
      <c r="C25" s="1159"/>
    </row>
    <row r="26" spans="1:17" s="500" customFormat="1">
      <c r="A26" s="1158" t="s">
        <v>519</v>
      </c>
      <c r="B26" s="1159"/>
      <c r="C26" s="1167" t="s">
        <v>506</v>
      </c>
    </row>
    <row r="27" spans="1:17" s="500" customFormat="1">
      <c r="A27" s="1160"/>
      <c r="B27" s="1159"/>
      <c r="C27" s="1159"/>
    </row>
    <row r="28" spans="1:17" s="500" customFormat="1">
      <c r="A28" s="1161" t="s">
        <v>520</v>
      </c>
      <c r="B28" s="1159"/>
      <c r="C28" s="1159"/>
    </row>
  </sheetData>
  <mergeCells count="11">
    <mergeCell ref="F3:G3"/>
    <mergeCell ref="H3:I3"/>
    <mergeCell ref="J3:K3"/>
    <mergeCell ref="L3:M3"/>
    <mergeCell ref="A1:Q1"/>
    <mergeCell ref="D2:Q2"/>
    <mergeCell ref="N3:O3"/>
    <mergeCell ref="P3:Q3"/>
    <mergeCell ref="A2:A4"/>
    <mergeCell ref="B2:C3"/>
    <mergeCell ref="D3:E3"/>
  </mergeCells>
  <conditionalFormatting sqref="A21">
    <cfRule type="cellIs" dxfId="217" priority="5" stopIfTrue="1" operator="equal">
      <formula>0</formula>
    </cfRule>
  </conditionalFormatting>
  <conditionalFormatting sqref="A5 A7:A20">
    <cfRule type="cellIs" dxfId="216" priority="3" stopIfTrue="1" operator="equal">
      <formula>0</formula>
    </cfRule>
  </conditionalFormatting>
  <hyperlinks>
    <hyperlink ref="C26" r:id="rId1" xr:uid="{3887BFF2-93D3-46CE-924B-3DC89DB962BE}"/>
    <hyperlink ref="A28" r:id="rId2" display="Publikation und Tabellen stehen unter der Lizenz CC BY-SA DEED 4.0." xr:uid="{93AF70F3-D5DC-4080-A5A9-3D5F42BD866A}"/>
  </hyperlinks>
  <pageMargins left="0.78740157480314965" right="0.78740157480314965" top="0.98425196850393704" bottom="0.98425196850393704" header="0.51181102362204722" footer="0.51181102362204722"/>
  <pageSetup paperSize="9" scale="61" orientation="portrait" r:id="rId3"/>
  <headerFooter scaleWithDoc="0" alignWithMargins="0"/>
  <legacyDrawingHF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5871-539F-4963-BA10-E893C969B18E}">
  <dimension ref="A1:L37"/>
  <sheetViews>
    <sheetView view="pageBreakPreview" topLeftCell="A3" zoomScaleNormal="100" zoomScaleSheetLayoutView="100" workbookViewId="0">
      <selection activeCell="G25" sqref="G25"/>
    </sheetView>
  </sheetViews>
  <sheetFormatPr baseColWidth="10" defaultRowHeight="12.75"/>
  <cols>
    <col min="1" max="1" width="16.85546875" style="24" customWidth="1"/>
    <col min="2" max="2" width="17.85546875" style="24" customWidth="1"/>
    <col min="3" max="3" width="16.42578125" style="24" customWidth="1"/>
    <col min="4" max="4" width="18.85546875" style="24" customWidth="1"/>
    <col min="5" max="5" width="20.28515625" style="24" customWidth="1"/>
    <col min="6" max="7" width="20.7109375" style="24" customWidth="1"/>
    <col min="8" max="8" width="21.5703125" style="24" customWidth="1"/>
    <col min="9" max="9" width="20.7109375" style="24" customWidth="1"/>
    <col min="10" max="16384" width="11.42578125" style="24"/>
  </cols>
  <sheetData>
    <row r="1" spans="1:12" ht="39.950000000000003" customHeight="1" thickBot="1">
      <c r="A1" s="734" t="str">
        <f>"Tabelle 30: Strukturdaten " &amp;Hilfswerte!B1</f>
        <v>Tabelle 30: Strukturdaten 2020</v>
      </c>
      <c r="B1" s="734"/>
      <c r="C1" s="734"/>
      <c r="D1" s="734"/>
      <c r="E1" s="734"/>
      <c r="F1" s="734"/>
      <c r="G1" s="734"/>
      <c r="H1" s="734"/>
      <c r="I1" s="734"/>
      <c r="J1" s="53"/>
      <c r="K1" s="53"/>
      <c r="L1" s="53"/>
    </row>
    <row r="2" spans="1:12" ht="27" customHeight="1">
      <c r="A2" s="118"/>
      <c r="B2" s="1079" t="s">
        <v>350</v>
      </c>
      <c r="C2" s="1079"/>
      <c r="D2" s="1079"/>
      <c r="E2" s="1079"/>
      <c r="F2" s="1080" t="s">
        <v>351</v>
      </c>
      <c r="G2" s="1079"/>
      <c r="H2" s="1079"/>
      <c r="I2" s="1081"/>
    </row>
    <row r="3" spans="1:12" ht="132.75" customHeight="1">
      <c r="A3" s="468" t="s">
        <v>14</v>
      </c>
      <c r="B3" s="650" t="s">
        <v>352</v>
      </c>
      <c r="C3" s="650" t="s">
        <v>353</v>
      </c>
      <c r="D3" s="650" t="s">
        <v>354</v>
      </c>
      <c r="E3" s="652" t="s">
        <v>355</v>
      </c>
      <c r="F3" s="650" t="s">
        <v>356</v>
      </c>
      <c r="G3" s="650" t="s">
        <v>469</v>
      </c>
      <c r="H3" s="650" t="s">
        <v>357</v>
      </c>
      <c r="I3" s="651" t="s">
        <v>468</v>
      </c>
    </row>
    <row r="4" spans="1:12" ht="24.95" customHeight="1">
      <c r="A4" s="328" t="s">
        <v>79</v>
      </c>
      <c r="B4" s="471">
        <v>17.324580000000001</v>
      </c>
      <c r="C4" s="471">
        <v>11.08103</v>
      </c>
      <c r="D4" s="471">
        <v>2.3113299999999999</v>
      </c>
      <c r="E4" s="471">
        <v>5.3157199999999998</v>
      </c>
      <c r="F4" s="647">
        <v>152.70570000000001</v>
      </c>
      <c r="G4" s="641">
        <v>104.27</v>
      </c>
      <c r="H4" s="641">
        <v>155.50493</v>
      </c>
      <c r="I4" s="642">
        <v>107.06926</v>
      </c>
    </row>
    <row r="5" spans="1:12" ht="24.95" customHeight="1">
      <c r="A5" s="469" t="s">
        <v>80</v>
      </c>
      <c r="B5" s="471">
        <v>15.69895</v>
      </c>
      <c r="C5" s="471">
        <v>10.71292</v>
      </c>
      <c r="D5" s="471">
        <v>2.2890799999999998</v>
      </c>
      <c r="E5" s="471">
        <v>5.7104699999999999</v>
      </c>
      <c r="F5" s="647">
        <v>116.17059999999999</v>
      </c>
      <c r="G5" s="641">
        <v>96.587400000000002</v>
      </c>
      <c r="H5" s="641">
        <v>119.88675000000001</v>
      </c>
      <c r="I5" s="642">
        <v>100.30356999999999</v>
      </c>
    </row>
    <row r="6" spans="1:12" ht="24.95" customHeight="1">
      <c r="A6" s="469" t="s">
        <v>81</v>
      </c>
      <c r="B6" s="471">
        <v>14.63486</v>
      </c>
      <c r="C6" s="471">
        <v>11.57342</v>
      </c>
      <c r="D6" s="471">
        <v>7.2952300000000001</v>
      </c>
      <c r="E6" s="471" t="s">
        <v>501</v>
      </c>
      <c r="F6" s="647">
        <v>158.1713</v>
      </c>
      <c r="G6" s="641">
        <v>116.729</v>
      </c>
      <c r="H6" s="641">
        <v>158.66996</v>
      </c>
      <c r="I6" s="642">
        <v>117.2277</v>
      </c>
    </row>
    <row r="7" spans="1:12" ht="24.95" customHeight="1">
      <c r="A7" s="469" t="s">
        <v>82</v>
      </c>
      <c r="B7" s="472">
        <v>5.7330899999999998</v>
      </c>
      <c r="C7" s="472">
        <v>4.3015100000000004</v>
      </c>
      <c r="D7" s="472">
        <v>1.1327700000000001</v>
      </c>
      <c r="E7" s="472">
        <v>2.1501100000000002</v>
      </c>
      <c r="F7" s="647">
        <v>59.404600000000002</v>
      </c>
      <c r="G7" s="641">
        <v>52.685400000000001</v>
      </c>
      <c r="H7" s="641">
        <v>60.31541</v>
      </c>
      <c r="I7" s="642">
        <v>53.596249999999998</v>
      </c>
    </row>
    <row r="8" spans="1:12" ht="24.95" customHeight="1">
      <c r="A8" s="469" t="s">
        <v>83</v>
      </c>
      <c r="B8" s="472">
        <v>19.489709999999999</v>
      </c>
      <c r="C8" s="472">
        <v>14.64795</v>
      </c>
      <c r="D8" s="472">
        <v>0.24576000000000001</v>
      </c>
      <c r="E8" s="472">
        <v>9.0238899999999997</v>
      </c>
      <c r="F8" s="647">
        <v>126.8493</v>
      </c>
      <c r="G8" s="641">
        <v>97.247200000000007</v>
      </c>
      <c r="H8" s="641">
        <v>129.43003999999999</v>
      </c>
      <c r="I8" s="642">
        <v>99.827950000000001</v>
      </c>
    </row>
    <row r="9" spans="1:12" ht="24.95" customHeight="1">
      <c r="A9" s="469" t="s">
        <v>84</v>
      </c>
      <c r="B9" s="472">
        <v>11.23995</v>
      </c>
      <c r="C9" s="472">
        <v>7.8146800000000001</v>
      </c>
      <c r="D9" s="472">
        <v>5.7718100000000003</v>
      </c>
      <c r="E9" s="472" t="s">
        <v>501</v>
      </c>
      <c r="F9" s="647">
        <v>88.909899999999993</v>
      </c>
      <c r="G9" s="641">
        <v>57.165999999999997</v>
      </c>
      <c r="H9" s="641">
        <v>88.968860000000006</v>
      </c>
      <c r="I9" s="642">
        <v>57.224969999999999</v>
      </c>
    </row>
    <row r="10" spans="1:12" ht="24.95" customHeight="1">
      <c r="A10" s="469" t="s">
        <v>85</v>
      </c>
      <c r="B10" s="472">
        <v>15.78833</v>
      </c>
      <c r="C10" s="472">
        <v>11.61562</v>
      </c>
      <c r="D10" s="472">
        <v>0.92952999999999997</v>
      </c>
      <c r="E10" s="472">
        <v>6.5492900000000001</v>
      </c>
      <c r="F10" s="647">
        <v>116.67010000000001</v>
      </c>
      <c r="G10" s="641">
        <v>69.492800000000003</v>
      </c>
      <c r="H10" s="641">
        <v>117.65992</v>
      </c>
      <c r="I10" s="642">
        <v>70.482560000000007</v>
      </c>
    </row>
    <row r="11" spans="1:12" ht="24.95" customHeight="1">
      <c r="A11" s="469" t="s">
        <v>86</v>
      </c>
      <c r="B11" s="472">
        <v>6.4365600000000001</v>
      </c>
      <c r="C11" s="472">
        <v>5.4262199999999998</v>
      </c>
      <c r="D11" s="472">
        <v>1.5446200000000001</v>
      </c>
      <c r="E11" s="472">
        <v>3.13741</v>
      </c>
      <c r="F11" s="647">
        <v>49.936599999999999</v>
      </c>
      <c r="G11" s="641">
        <v>38.551400000000001</v>
      </c>
      <c r="H11" s="641">
        <v>50.417310000000001</v>
      </c>
      <c r="I11" s="642">
        <v>39.0321</v>
      </c>
    </row>
    <row r="12" spans="1:12" ht="24.95" customHeight="1">
      <c r="A12" s="469" t="s">
        <v>87</v>
      </c>
      <c r="B12" s="472">
        <v>26.25018</v>
      </c>
      <c r="C12" s="472">
        <v>18.820029999999999</v>
      </c>
      <c r="D12" s="472">
        <v>3.1070899999999999</v>
      </c>
      <c r="E12" s="472">
        <v>4.0466499999999996</v>
      </c>
      <c r="F12" s="647">
        <v>186.7465</v>
      </c>
      <c r="G12" s="641">
        <v>129.75190000000001</v>
      </c>
      <c r="H12" s="641">
        <v>187.56411</v>
      </c>
      <c r="I12" s="642">
        <v>130.56958</v>
      </c>
    </row>
    <row r="13" spans="1:12" ht="24.95" customHeight="1">
      <c r="A13" s="469" t="s">
        <v>88</v>
      </c>
      <c r="B13" s="472">
        <v>14.7041</v>
      </c>
      <c r="C13" s="472">
        <v>11.675420000000001</v>
      </c>
      <c r="D13" s="472">
        <v>3.2023000000000001</v>
      </c>
      <c r="E13" s="472">
        <v>5.0374299999999996</v>
      </c>
      <c r="F13" s="647">
        <v>95.900700000000001</v>
      </c>
      <c r="G13" s="641">
        <v>67.623699999999999</v>
      </c>
      <c r="H13" s="641">
        <v>97.225920000000002</v>
      </c>
      <c r="I13" s="642">
        <v>68.948949999999996</v>
      </c>
    </row>
    <row r="14" spans="1:12" ht="24.95" customHeight="1">
      <c r="A14" s="469" t="s">
        <v>89</v>
      </c>
      <c r="B14" s="472">
        <v>11.007860000000001</v>
      </c>
      <c r="C14" s="472">
        <v>6.8949800000000003</v>
      </c>
      <c r="D14" s="472">
        <v>1.3826000000000001</v>
      </c>
      <c r="E14" s="472">
        <v>2.7020200000000001</v>
      </c>
      <c r="F14" s="647">
        <v>120.3145</v>
      </c>
      <c r="G14" s="641">
        <v>89.0595</v>
      </c>
      <c r="H14" s="641">
        <v>121.77670000000001</v>
      </c>
      <c r="I14" s="642">
        <v>90.521690000000007</v>
      </c>
    </row>
    <row r="15" spans="1:12" ht="24.95" customHeight="1">
      <c r="A15" s="469" t="s">
        <v>90</v>
      </c>
      <c r="B15" s="472">
        <v>11.23354</v>
      </c>
      <c r="C15" s="472">
        <v>8.42591</v>
      </c>
      <c r="D15" s="472">
        <v>2.1136200000000001</v>
      </c>
      <c r="E15" s="472">
        <v>3.7378100000000001</v>
      </c>
      <c r="F15" s="647">
        <v>95.6006</v>
      </c>
      <c r="G15" s="641">
        <v>71.345600000000005</v>
      </c>
      <c r="H15" s="641">
        <v>98.142949999999999</v>
      </c>
      <c r="I15" s="642">
        <v>73.887889999999999</v>
      </c>
    </row>
    <row r="16" spans="1:12" ht="24.95" customHeight="1">
      <c r="A16" s="469" t="s">
        <v>91</v>
      </c>
      <c r="B16" s="472">
        <v>7.5902099999999999</v>
      </c>
      <c r="C16" s="472">
        <v>5.5454999999999997</v>
      </c>
      <c r="D16" s="472">
        <v>1.5966899999999999</v>
      </c>
      <c r="E16" s="472">
        <v>2.0341999999999998</v>
      </c>
      <c r="F16" s="647">
        <v>56.789900000000003</v>
      </c>
      <c r="G16" s="641">
        <v>47.308999999999997</v>
      </c>
      <c r="H16" s="641">
        <v>57.60454</v>
      </c>
      <c r="I16" s="642">
        <v>48.123620000000003</v>
      </c>
    </row>
    <row r="17" spans="1:11" ht="24.95" customHeight="1">
      <c r="A17" s="469" t="s">
        <v>92</v>
      </c>
      <c r="B17" s="472">
        <v>6.1992900000000004</v>
      </c>
      <c r="C17" s="472">
        <v>4.5261199999999997</v>
      </c>
      <c r="D17" s="472">
        <v>0.78754999999999997</v>
      </c>
      <c r="E17" s="472">
        <v>2.5975799999999998</v>
      </c>
      <c r="F17" s="647">
        <v>54.485100000000003</v>
      </c>
      <c r="G17" s="641">
        <v>44.356999999999999</v>
      </c>
      <c r="H17" s="641">
        <v>55.216419999999999</v>
      </c>
      <c r="I17" s="642">
        <v>45.088299999999997</v>
      </c>
    </row>
    <row r="18" spans="1:11" ht="24.95" customHeight="1">
      <c r="A18" s="469" t="s">
        <v>93</v>
      </c>
      <c r="B18" s="472">
        <v>15.50764</v>
      </c>
      <c r="C18" s="472">
        <v>10.421569999999999</v>
      </c>
      <c r="D18" s="472">
        <v>0.57869000000000004</v>
      </c>
      <c r="E18" s="472">
        <v>5.1943599999999996</v>
      </c>
      <c r="F18" s="647">
        <v>135.09010000000001</v>
      </c>
      <c r="G18" s="641">
        <v>97.6798</v>
      </c>
      <c r="H18" s="641">
        <v>136.43043</v>
      </c>
      <c r="I18" s="642">
        <v>99.020139999999998</v>
      </c>
    </row>
    <row r="19" spans="1:11" ht="24.95" customHeight="1">
      <c r="A19" s="470" t="s">
        <v>94</v>
      </c>
      <c r="B19" s="473">
        <v>9.5177800000000001</v>
      </c>
      <c r="C19" s="473">
        <v>7.2924300000000004</v>
      </c>
      <c r="D19" s="473">
        <v>2.3804099999999999</v>
      </c>
      <c r="E19" s="473">
        <v>2.1448900000000002</v>
      </c>
      <c r="F19" s="648">
        <v>80.381399999999999</v>
      </c>
      <c r="G19" s="643">
        <v>67.853899999999996</v>
      </c>
      <c r="H19" s="643">
        <v>81.249080000000006</v>
      </c>
      <c r="I19" s="644">
        <v>68.721530000000001</v>
      </c>
    </row>
    <row r="20" spans="1:11" ht="24.95" customHeight="1" thickBot="1">
      <c r="A20" s="453" t="s">
        <v>109</v>
      </c>
      <c r="B20" s="474">
        <v>15.029030000000001</v>
      </c>
      <c r="C20" s="474">
        <v>10.797140000000001</v>
      </c>
      <c r="D20" s="474">
        <v>2.51939</v>
      </c>
      <c r="E20" s="474">
        <v>4.3635400000000004</v>
      </c>
      <c r="F20" s="649">
        <v>116.99420000000001</v>
      </c>
      <c r="G20" s="645">
        <v>84.906400000000005</v>
      </c>
      <c r="H20" s="645">
        <v>118.70544</v>
      </c>
      <c r="I20" s="646">
        <v>86.617689999999996</v>
      </c>
    </row>
    <row r="21" spans="1:11" ht="9.75" customHeight="1">
      <c r="A21" s="32"/>
      <c r="F21" s="516"/>
      <c r="G21" s="516"/>
      <c r="H21" s="516"/>
      <c r="I21" s="516"/>
    </row>
    <row r="22" spans="1:11">
      <c r="A22" s="1158" t="str">
        <f>"Anmerkungen. Datengrundlage: Volkshochschul-Statistik "&amp;Hilfswerte!$B$2&amp;"; Basis: "&amp;Tabelle1!$C$36&amp;" VHS."</f>
        <v>Anmerkungen. Datengrundlage: Volkshochschul-Statistik ; Basis: 852 VHS.</v>
      </c>
      <c r="B22" s="500"/>
      <c r="C22" s="500"/>
      <c r="D22" s="500"/>
      <c r="E22" s="500"/>
      <c r="F22" s="500"/>
      <c r="G22" s="500"/>
      <c r="H22" s="500"/>
      <c r="I22" s="500"/>
      <c r="J22" s="500"/>
      <c r="K22" s="500"/>
    </row>
    <row r="23" spans="1:11" ht="9.75" customHeight="1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</row>
    <row r="24" spans="1:11">
      <c r="A24" s="1158" t="s">
        <v>518</v>
      </c>
      <c r="B24" s="1159"/>
      <c r="C24" s="1159"/>
      <c r="D24" s="500"/>
      <c r="E24" s="500"/>
      <c r="F24" s="500"/>
      <c r="G24" s="500"/>
      <c r="H24" s="500"/>
      <c r="I24" s="500"/>
      <c r="J24" s="500"/>
      <c r="K24" s="500"/>
    </row>
    <row r="25" spans="1:11">
      <c r="A25" s="1158" t="s">
        <v>519</v>
      </c>
      <c r="B25" s="1159"/>
      <c r="C25" s="1167" t="s">
        <v>506</v>
      </c>
      <c r="D25" s="500"/>
      <c r="E25" s="500"/>
      <c r="F25" s="500"/>
      <c r="G25" s="500"/>
      <c r="H25" s="500"/>
      <c r="I25" s="500"/>
      <c r="J25" s="500"/>
      <c r="K25" s="500"/>
    </row>
    <row r="26" spans="1:11" ht="9.75" customHeight="1">
      <c r="A26" s="1160"/>
      <c r="B26" s="1159"/>
      <c r="C26" s="1159"/>
      <c r="D26" s="500"/>
      <c r="E26" s="500"/>
      <c r="F26" s="500"/>
      <c r="G26" s="500"/>
      <c r="H26" s="500"/>
      <c r="I26" s="500"/>
      <c r="J26" s="500"/>
      <c r="K26" s="500"/>
    </row>
    <row r="27" spans="1:11">
      <c r="A27" s="1161" t="s">
        <v>520</v>
      </c>
      <c r="B27" s="1159"/>
      <c r="C27" s="1159"/>
      <c r="D27" s="500"/>
      <c r="E27" s="500"/>
      <c r="F27" s="500"/>
      <c r="G27" s="500"/>
      <c r="H27" s="500"/>
      <c r="I27" s="500"/>
      <c r="J27" s="500"/>
      <c r="K27" s="500"/>
    </row>
    <row r="28" spans="1:11">
      <c r="A28" s="32"/>
    </row>
    <row r="29" spans="1:11">
      <c r="A29" s="32"/>
    </row>
    <row r="30" spans="1:11">
      <c r="A30" s="32"/>
    </row>
    <row r="31" spans="1:11">
      <c r="A31" s="32"/>
    </row>
    <row r="32" spans="1:11">
      <c r="A32" s="32"/>
    </row>
    <row r="33" spans="1:1">
      <c r="A33" s="32"/>
    </row>
    <row r="34" spans="1:1">
      <c r="A34" s="32"/>
    </row>
    <row r="35" spans="1:1">
      <c r="A35" s="32"/>
    </row>
    <row r="36" spans="1:1">
      <c r="A36" s="32"/>
    </row>
    <row r="37" spans="1:1">
      <c r="A37" s="32"/>
    </row>
  </sheetData>
  <mergeCells count="3">
    <mergeCell ref="B2:E2"/>
    <mergeCell ref="F2:I2"/>
    <mergeCell ref="A1:I1"/>
  </mergeCells>
  <conditionalFormatting sqref="A37">
    <cfRule type="cellIs" dxfId="215" priority="148" stopIfTrue="1" operator="lessThan">
      <formula>0.0005</formula>
    </cfRule>
  </conditionalFormatting>
  <conditionalFormatting sqref="A36 A20 A28 A30 A32 A34">
    <cfRule type="cellIs" dxfId="214" priority="149" stopIfTrue="1" operator="equal">
      <formula>0</formula>
    </cfRule>
  </conditionalFormatting>
  <conditionalFormatting sqref="A21 A29 A31 A33 A35">
    <cfRule type="cellIs" dxfId="213" priority="146" stopIfTrue="1" operator="equal">
      <formula>1</formula>
    </cfRule>
    <cfRule type="cellIs" dxfId="212" priority="147" stopIfTrue="1" operator="lessThan">
      <formula>0.0005</formula>
    </cfRule>
  </conditionalFormatting>
  <conditionalFormatting sqref="A4:A19">
    <cfRule type="cellIs" dxfId="211" priority="145" stopIfTrue="1" operator="equal">
      <formula>0</formula>
    </cfRule>
  </conditionalFormatting>
  <conditionalFormatting sqref="F5">
    <cfRule type="cellIs" dxfId="210" priority="64" stopIfTrue="1" operator="equal">
      <formula>0</formula>
    </cfRule>
  </conditionalFormatting>
  <conditionalFormatting sqref="G5">
    <cfRule type="cellIs" dxfId="209" priority="63" stopIfTrue="1" operator="equal">
      <formula>0</formula>
    </cfRule>
  </conditionalFormatting>
  <conditionalFormatting sqref="H5">
    <cfRule type="cellIs" dxfId="208" priority="62" stopIfTrue="1" operator="equal">
      <formula>0</formula>
    </cfRule>
  </conditionalFormatting>
  <conditionalFormatting sqref="I5">
    <cfRule type="cellIs" dxfId="207" priority="61" stopIfTrue="1" operator="equal">
      <formula>0</formula>
    </cfRule>
  </conditionalFormatting>
  <conditionalFormatting sqref="B6">
    <cfRule type="cellIs" dxfId="206" priority="140" stopIfTrue="1" operator="equal">
      <formula>0</formula>
    </cfRule>
  </conditionalFormatting>
  <conditionalFormatting sqref="C6">
    <cfRule type="cellIs" dxfId="205" priority="139" stopIfTrue="1" operator="equal">
      <formula>0</formula>
    </cfRule>
  </conditionalFormatting>
  <conditionalFormatting sqref="D6">
    <cfRule type="cellIs" dxfId="204" priority="138" stopIfTrue="1" operator="equal">
      <formula>0</formula>
    </cfRule>
  </conditionalFormatting>
  <conditionalFormatting sqref="E6">
    <cfRule type="cellIs" dxfId="203" priority="137" stopIfTrue="1" operator="equal">
      <formula>0</formula>
    </cfRule>
  </conditionalFormatting>
  <conditionalFormatting sqref="B7">
    <cfRule type="cellIs" dxfId="202" priority="136" stopIfTrue="1" operator="equal">
      <formula>0</formula>
    </cfRule>
  </conditionalFormatting>
  <conditionalFormatting sqref="C7">
    <cfRule type="cellIs" dxfId="201" priority="135" stopIfTrue="1" operator="equal">
      <formula>0</formula>
    </cfRule>
  </conditionalFormatting>
  <conditionalFormatting sqref="D7">
    <cfRule type="cellIs" dxfId="200" priority="134" stopIfTrue="1" operator="equal">
      <formula>0</formula>
    </cfRule>
  </conditionalFormatting>
  <conditionalFormatting sqref="E7">
    <cfRule type="cellIs" dxfId="199" priority="133" stopIfTrue="1" operator="equal">
      <formula>0</formula>
    </cfRule>
  </conditionalFormatting>
  <conditionalFormatting sqref="B8">
    <cfRule type="cellIs" dxfId="198" priority="132" stopIfTrue="1" operator="equal">
      <formula>0</formula>
    </cfRule>
  </conditionalFormatting>
  <conditionalFormatting sqref="C8">
    <cfRule type="cellIs" dxfId="197" priority="131" stopIfTrue="1" operator="equal">
      <formula>0</formula>
    </cfRule>
  </conditionalFormatting>
  <conditionalFormatting sqref="D8">
    <cfRule type="cellIs" dxfId="196" priority="130" stopIfTrue="1" operator="equal">
      <formula>0</formula>
    </cfRule>
  </conditionalFormatting>
  <conditionalFormatting sqref="E8">
    <cfRule type="cellIs" dxfId="195" priority="129" stopIfTrue="1" operator="equal">
      <formula>0</formula>
    </cfRule>
  </conditionalFormatting>
  <conditionalFormatting sqref="B9">
    <cfRule type="cellIs" dxfId="194" priority="128" stopIfTrue="1" operator="equal">
      <formula>0</formula>
    </cfRule>
  </conditionalFormatting>
  <conditionalFormatting sqref="C9">
    <cfRule type="cellIs" dxfId="193" priority="127" stopIfTrue="1" operator="equal">
      <formula>0</formula>
    </cfRule>
  </conditionalFormatting>
  <conditionalFormatting sqref="D9">
    <cfRule type="cellIs" dxfId="192" priority="126" stopIfTrue="1" operator="equal">
      <formula>0</formula>
    </cfRule>
  </conditionalFormatting>
  <conditionalFormatting sqref="E9">
    <cfRule type="cellIs" dxfId="191" priority="125" stopIfTrue="1" operator="equal">
      <formula>0</formula>
    </cfRule>
  </conditionalFormatting>
  <conditionalFormatting sqref="B10">
    <cfRule type="cellIs" dxfId="190" priority="124" stopIfTrue="1" operator="equal">
      <formula>0</formula>
    </cfRule>
  </conditionalFormatting>
  <conditionalFormatting sqref="C10">
    <cfRule type="cellIs" dxfId="189" priority="123" stopIfTrue="1" operator="equal">
      <formula>0</formula>
    </cfRule>
  </conditionalFormatting>
  <conditionalFormatting sqref="D10">
    <cfRule type="cellIs" dxfId="188" priority="122" stopIfTrue="1" operator="equal">
      <formula>0</formula>
    </cfRule>
  </conditionalFormatting>
  <conditionalFormatting sqref="E10">
    <cfRule type="cellIs" dxfId="187" priority="121" stopIfTrue="1" operator="equal">
      <formula>0</formula>
    </cfRule>
  </conditionalFormatting>
  <conditionalFormatting sqref="B11">
    <cfRule type="cellIs" dxfId="186" priority="120" stopIfTrue="1" operator="equal">
      <formula>0</formula>
    </cfRule>
  </conditionalFormatting>
  <conditionalFormatting sqref="C11">
    <cfRule type="cellIs" dxfId="185" priority="119" stopIfTrue="1" operator="equal">
      <formula>0</formula>
    </cfRule>
  </conditionalFormatting>
  <conditionalFormatting sqref="D11">
    <cfRule type="cellIs" dxfId="184" priority="118" stopIfTrue="1" operator="equal">
      <formula>0</formula>
    </cfRule>
  </conditionalFormatting>
  <conditionalFormatting sqref="E11">
    <cfRule type="cellIs" dxfId="183" priority="117" stopIfTrue="1" operator="equal">
      <formula>0</formula>
    </cfRule>
  </conditionalFormatting>
  <conditionalFormatting sqref="B12">
    <cfRule type="cellIs" dxfId="182" priority="116" stopIfTrue="1" operator="equal">
      <formula>0</formula>
    </cfRule>
  </conditionalFormatting>
  <conditionalFormatting sqref="C12">
    <cfRule type="cellIs" dxfId="181" priority="115" stopIfTrue="1" operator="equal">
      <formula>0</formula>
    </cfRule>
  </conditionalFormatting>
  <conditionalFormatting sqref="D12">
    <cfRule type="cellIs" dxfId="180" priority="114" stopIfTrue="1" operator="equal">
      <formula>0</formula>
    </cfRule>
  </conditionalFormatting>
  <conditionalFormatting sqref="E12">
    <cfRule type="cellIs" dxfId="179" priority="113" stopIfTrue="1" operator="equal">
      <formula>0</formula>
    </cfRule>
  </conditionalFormatting>
  <conditionalFormatting sqref="B13">
    <cfRule type="cellIs" dxfId="178" priority="112" stopIfTrue="1" operator="equal">
      <formula>0</formula>
    </cfRule>
  </conditionalFormatting>
  <conditionalFormatting sqref="C13">
    <cfRule type="cellIs" dxfId="177" priority="111" stopIfTrue="1" operator="equal">
      <formula>0</formula>
    </cfRule>
  </conditionalFormatting>
  <conditionalFormatting sqref="D13">
    <cfRule type="cellIs" dxfId="176" priority="110" stopIfTrue="1" operator="equal">
      <formula>0</formula>
    </cfRule>
  </conditionalFormatting>
  <conditionalFormatting sqref="E13">
    <cfRule type="cellIs" dxfId="175" priority="109" stopIfTrue="1" operator="equal">
      <formula>0</formula>
    </cfRule>
  </conditionalFormatting>
  <conditionalFormatting sqref="B14">
    <cfRule type="cellIs" dxfId="174" priority="108" stopIfTrue="1" operator="equal">
      <formula>0</formula>
    </cfRule>
  </conditionalFormatting>
  <conditionalFormatting sqref="C14">
    <cfRule type="cellIs" dxfId="173" priority="107" stopIfTrue="1" operator="equal">
      <formula>0</formula>
    </cfRule>
  </conditionalFormatting>
  <conditionalFormatting sqref="D14">
    <cfRule type="cellIs" dxfId="172" priority="106" stopIfTrue="1" operator="equal">
      <formula>0</formula>
    </cfRule>
  </conditionalFormatting>
  <conditionalFormatting sqref="E14">
    <cfRule type="cellIs" dxfId="171" priority="105" stopIfTrue="1" operator="equal">
      <formula>0</formula>
    </cfRule>
  </conditionalFormatting>
  <conditionalFormatting sqref="B15">
    <cfRule type="cellIs" dxfId="170" priority="104" stopIfTrue="1" operator="equal">
      <formula>0</formula>
    </cfRule>
  </conditionalFormatting>
  <conditionalFormatting sqref="C15">
    <cfRule type="cellIs" dxfId="169" priority="103" stopIfTrue="1" operator="equal">
      <formula>0</formula>
    </cfRule>
  </conditionalFormatting>
  <conditionalFormatting sqref="D15">
    <cfRule type="cellIs" dxfId="168" priority="102" stopIfTrue="1" operator="equal">
      <formula>0</formula>
    </cfRule>
  </conditionalFormatting>
  <conditionalFormatting sqref="E15">
    <cfRule type="cellIs" dxfId="167" priority="101" stopIfTrue="1" operator="equal">
      <formula>0</formula>
    </cfRule>
  </conditionalFormatting>
  <conditionalFormatting sqref="B16">
    <cfRule type="cellIs" dxfId="166" priority="100" stopIfTrue="1" operator="equal">
      <formula>0</formula>
    </cfRule>
  </conditionalFormatting>
  <conditionalFormatting sqref="C16">
    <cfRule type="cellIs" dxfId="165" priority="99" stopIfTrue="1" operator="equal">
      <formula>0</formula>
    </cfRule>
  </conditionalFormatting>
  <conditionalFormatting sqref="D16">
    <cfRule type="cellIs" dxfId="164" priority="98" stopIfTrue="1" operator="equal">
      <formula>0</formula>
    </cfRule>
  </conditionalFormatting>
  <conditionalFormatting sqref="E16">
    <cfRule type="cellIs" dxfId="163" priority="97" stopIfTrue="1" operator="equal">
      <formula>0</formula>
    </cfRule>
  </conditionalFormatting>
  <conditionalFormatting sqref="B17">
    <cfRule type="cellIs" dxfId="162" priority="96" stopIfTrue="1" operator="equal">
      <formula>0</formula>
    </cfRule>
  </conditionalFormatting>
  <conditionalFormatting sqref="C17">
    <cfRule type="cellIs" dxfId="161" priority="95" stopIfTrue="1" operator="equal">
      <formula>0</formula>
    </cfRule>
  </conditionalFormatting>
  <conditionalFormatting sqref="D17">
    <cfRule type="cellIs" dxfId="160" priority="94" stopIfTrue="1" operator="equal">
      <formula>0</formula>
    </cfRule>
  </conditionalFormatting>
  <conditionalFormatting sqref="E17">
    <cfRule type="cellIs" dxfId="159" priority="93" stopIfTrue="1" operator="equal">
      <formula>0</formula>
    </cfRule>
  </conditionalFormatting>
  <conditionalFormatting sqref="B18">
    <cfRule type="cellIs" dxfId="158" priority="92" stopIfTrue="1" operator="equal">
      <formula>0</formula>
    </cfRule>
  </conditionalFormatting>
  <conditionalFormatting sqref="C18">
    <cfRule type="cellIs" dxfId="157" priority="91" stopIfTrue="1" operator="equal">
      <formula>0</formula>
    </cfRule>
  </conditionalFormatting>
  <conditionalFormatting sqref="D18">
    <cfRule type="cellIs" dxfId="156" priority="90" stopIfTrue="1" operator="equal">
      <formula>0</formula>
    </cfRule>
  </conditionalFormatting>
  <conditionalFormatting sqref="E18">
    <cfRule type="cellIs" dxfId="155" priority="89" stopIfTrue="1" operator="equal">
      <formula>0</formula>
    </cfRule>
  </conditionalFormatting>
  <conditionalFormatting sqref="B19">
    <cfRule type="cellIs" dxfId="154" priority="88" stopIfTrue="1" operator="equal">
      <formula>0</formula>
    </cfRule>
  </conditionalFormatting>
  <conditionalFormatting sqref="C19">
    <cfRule type="cellIs" dxfId="153" priority="87" stopIfTrue="1" operator="equal">
      <formula>0</formula>
    </cfRule>
  </conditionalFormatting>
  <conditionalFormatting sqref="D19">
    <cfRule type="cellIs" dxfId="152" priority="86" stopIfTrue="1" operator="equal">
      <formula>0</formula>
    </cfRule>
  </conditionalFormatting>
  <conditionalFormatting sqref="E19">
    <cfRule type="cellIs" dxfId="151" priority="85" stopIfTrue="1" operator="equal">
      <formula>0</formula>
    </cfRule>
  </conditionalFormatting>
  <conditionalFormatting sqref="B20">
    <cfRule type="cellIs" dxfId="150" priority="84" stopIfTrue="1" operator="equal">
      <formula>0</formula>
    </cfRule>
  </conditionalFormatting>
  <conditionalFormatting sqref="C20">
    <cfRule type="cellIs" dxfId="149" priority="83" stopIfTrue="1" operator="equal">
      <formula>0</formula>
    </cfRule>
  </conditionalFormatting>
  <conditionalFormatting sqref="D20">
    <cfRule type="cellIs" dxfId="148" priority="82" stopIfTrue="1" operator="equal">
      <formula>0</formula>
    </cfRule>
  </conditionalFormatting>
  <conditionalFormatting sqref="E20">
    <cfRule type="cellIs" dxfId="147" priority="81" stopIfTrue="1" operator="equal">
      <formula>0</formula>
    </cfRule>
  </conditionalFormatting>
  <conditionalFormatting sqref="B5">
    <cfRule type="cellIs" dxfId="146" priority="80" stopIfTrue="1" operator="equal">
      <formula>0</formula>
    </cfRule>
  </conditionalFormatting>
  <conditionalFormatting sqref="C5">
    <cfRule type="cellIs" dxfId="145" priority="79" stopIfTrue="1" operator="equal">
      <formula>0</formula>
    </cfRule>
  </conditionalFormatting>
  <conditionalFormatting sqref="D5">
    <cfRule type="cellIs" dxfId="144" priority="78" stopIfTrue="1" operator="equal">
      <formula>0</formula>
    </cfRule>
  </conditionalFormatting>
  <conditionalFormatting sqref="E5">
    <cfRule type="cellIs" dxfId="143" priority="77" stopIfTrue="1" operator="equal">
      <formula>0</formula>
    </cfRule>
  </conditionalFormatting>
  <conditionalFormatting sqref="B4">
    <cfRule type="cellIs" dxfId="142" priority="76" stopIfTrue="1" operator="equal">
      <formula>0</formula>
    </cfRule>
  </conditionalFormatting>
  <conditionalFormatting sqref="C4">
    <cfRule type="cellIs" dxfId="141" priority="75" stopIfTrue="1" operator="equal">
      <formula>0</formula>
    </cfRule>
  </conditionalFormatting>
  <conditionalFormatting sqref="D4">
    <cfRule type="cellIs" dxfId="140" priority="74" stopIfTrue="1" operator="equal">
      <formula>0</formula>
    </cfRule>
  </conditionalFormatting>
  <conditionalFormatting sqref="E4">
    <cfRule type="cellIs" dxfId="139" priority="73" stopIfTrue="1" operator="equal">
      <formula>0</formula>
    </cfRule>
  </conditionalFormatting>
  <conditionalFormatting sqref="F19">
    <cfRule type="cellIs" dxfId="138" priority="8" stopIfTrue="1" operator="equal">
      <formula>0</formula>
    </cfRule>
  </conditionalFormatting>
  <conditionalFormatting sqref="G19">
    <cfRule type="cellIs" dxfId="137" priority="7" stopIfTrue="1" operator="equal">
      <formula>0</formula>
    </cfRule>
  </conditionalFormatting>
  <conditionalFormatting sqref="H19">
    <cfRule type="cellIs" dxfId="136" priority="6" stopIfTrue="1" operator="equal">
      <formula>0</formula>
    </cfRule>
  </conditionalFormatting>
  <conditionalFormatting sqref="I19">
    <cfRule type="cellIs" dxfId="135" priority="5" stopIfTrue="1" operator="equal">
      <formula>0</formula>
    </cfRule>
  </conditionalFormatting>
  <conditionalFormatting sqref="F4">
    <cfRule type="cellIs" dxfId="134" priority="68" stopIfTrue="1" operator="equal">
      <formula>0</formula>
    </cfRule>
  </conditionalFormatting>
  <conditionalFormatting sqref="G4">
    <cfRule type="cellIs" dxfId="133" priority="67" stopIfTrue="1" operator="equal">
      <formula>0</formula>
    </cfRule>
  </conditionalFormatting>
  <conditionalFormatting sqref="H4">
    <cfRule type="cellIs" dxfId="132" priority="66" stopIfTrue="1" operator="equal">
      <formula>0</formula>
    </cfRule>
  </conditionalFormatting>
  <conditionalFormatting sqref="I4">
    <cfRule type="cellIs" dxfId="131" priority="65" stopIfTrue="1" operator="equal">
      <formula>0</formula>
    </cfRule>
  </conditionalFormatting>
  <conditionalFormatting sqref="F6">
    <cfRule type="cellIs" dxfId="130" priority="60" stopIfTrue="1" operator="equal">
      <formula>0</formula>
    </cfRule>
  </conditionalFormatting>
  <conditionalFormatting sqref="G6">
    <cfRule type="cellIs" dxfId="129" priority="59" stopIfTrue="1" operator="equal">
      <formula>0</formula>
    </cfRule>
  </conditionalFormatting>
  <conditionalFormatting sqref="H6">
    <cfRule type="cellIs" dxfId="128" priority="58" stopIfTrue="1" operator="equal">
      <formula>0</formula>
    </cfRule>
  </conditionalFormatting>
  <conditionalFormatting sqref="I6">
    <cfRule type="cellIs" dxfId="127" priority="57" stopIfTrue="1" operator="equal">
      <formula>0</formula>
    </cfRule>
  </conditionalFormatting>
  <conditionalFormatting sqref="F7">
    <cfRule type="cellIs" dxfId="126" priority="56" stopIfTrue="1" operator="equal">
      <formula>0</formula>
    </cfRule>
  </conditionalFormatting>
  <conditionalFormatting sqref="G7">
    <cfRule type="cellIs" dxfId="125" priority="55" stopIfTrue="1" operator="equal">
      <formula>0</formula>
    </cfRule>
  </conditionalFormatting>
  <conditionalFormatting sqref="H7">
    <cfRule type="cellIs" dxfId="124" priority="54" stopIfTrue="1" operator="equal">
      <formula>0</formula>
    </cfRule>
  </conditionalFormatting>
  <conditionalFormatting sqref="I7">
    <cfRule type="cellIs" dxfId="123" priority="53" stopIfTrue="1" operator="equal">
      <formula>0</formula>
    </cfRule>
  </conditionalFormatting>
  <conditionalFormatting sqref="F8">
    <cfRule type="cellIs" dxfId="122" priority="52" stopIfTrue="1" operator="equal">
      <formula>0</formula>
    </cfRule>
  </conditionalFormatting>
  <conditionalFormatting sqref="G8">
    <cfRule type="cellIs" dxfId="121" priority="51" stopIfTrue="1" operator="equal">
      <formula>0</formula>
    </cfRule>
  </conditionalFormatting>
  <conditionalFormatting sqref="H8">
    <cfRule type="cellIs" dxfId="120" priority="50" stopIfTrue="1" operator="equal">
      <formula>0</formula>
    </cfRule>
  </conditionalFormatting>
  <conditionalFormatting sqref="I8">
    <cfRule type="cellIs" dxfId="119" priority="49" stopIfTrue="1" operator="equal">
      <formula>0</formula>
    </cfRule>
  </conditionalFormatting>
  <conditionalFormatting sqref="F9">
    <cfRule type="cellIs" dxfId="118" priority="48" stopIfTrue="1" operator="equal">
      <formula>0</formula>
    </cfRule>
  </conditionalFormatting>
  <conditionalFormatting sqref="G9">
    <cfRule type="cellIs" dxfId="117" priority="47" stopIfTrue="1" operator="equal">
      <formula>0</formula>
    </cfRule>
  </conditionalFormatting>
  <conditionalFormatting sqref="H9">
    <cfRule type="cellIs" dxfId="116" priority="46" stopIfTrue="1" operator="equal">
      <formula>0</formula>
    </cfRule>
  </conditionalFormatting>
  <conditionalFormatting sqref="I9">
    <cfRule type="cellIs" dxfId="115" priority="45" stopIfTrue="1" operator="equal">
      <formula>0</formula>
    </cfRule>
  </conditionalFormatting>
  <conditionalFormatting sqref="F10">
    <cfRule type="cellIs" dxfId="114" priority="44" stopIfTrue="1" operator="equal">
      <formula>0</formula>
    </cfRule>
  </conditionalFormatting>
  <conditionalFormatting sqref="G10">
    <cfRule type="cellIs" dxfId="113" priority="43" stopIfTrue="1" operator="equal">
      <formula>0</formula>
    </cfRule>
  </conditionalFormatting>
  <conditionalFormatting sqref="H10">
    <cfRule type="cellIs" dxfId="112" priority="42" stopIfTrue="1" operator="equal">
      <formula>0</formula>
    </cfRule>
  </conditionalFormatting>
  <conditionalFormatting sqref="I10">
    <cfRule type="cellIs" dxfId="111" priority="41" stopIfTrue="1" operator="equal">
      <formula>0</formula>
    </cfRule>
  </conditionalFormatting>
  <conditionalFormatting sqref="F11">
    <cfRule type="cellIs" dxfId="110" priority="40" stopIfTrue="1" operator="equal">
      <formula>0</formula>
    </cfRule>
  </conditionalFormatting>
  <conditionalFormatting sqref="G11">
    <cfRule type="cellIs" dxfId="109" priority="39" stopIfTrue="1" operator="equal">
      <formula>0</formula>
    </cfRule>
  </conditionalFormatting>
  <conditionalFormatting sqref="H11">
    <cfRule type="cellIs" dxfId="108" priority="38" stopIfTrue="1" operator="equal">
      <formula>0</formula>
    </cfRule>
  </conditionalFormatting>
  <conditionalFormatting sqref="I11">
    <cfRule type="cellIs" dxfId="107" priority="37" stopIfTrue="1" operator="equal">
      <formula>0</formula>
    </cfRule>
  </conditionalFormatting>
  <conditionalFormatting sqref="F12">
    <cfRule type="cellIs" dxfId="106" priority="36" stopIfTrue="1" operator="equal">
      <formula>0</formula>
    </cfRule>
  </conditionalFormatting>
  <conditionalFormatting sqref="G12">
    <cfRule type="cellIs" dxfId="105" priority="35" stopIfTrue="1" operator="equal">
      <formula>0</formula>
    </cfRule>
  </conditionalFormatting>
  <conditionalFormatting sqref="H12">
    <cfRule type="cellIs" dxfId="104" priority="34" stopIfTrue="1" operator="equal">
      <formula>0</formula>
    </cfRule>
  </conditionalFormatting>
  <conditionalFormatting sqref="I12">
    <cfRule type="cellIs" dxfId="103" priority="33" stopIfTrue="1" operator="equal">
      <formula>0</formula>
    </cfRule>
  </conditionalFormatting>
  <conditionalFormatting sqref="F13">
    <cfRule type="cellIs" dxfId="102" priority="32" stopIfTrue="1" operator="equal">
      <formula>0</formula>
    </cfRule>
  </conditionalFormatting>
  <conditionalFormatting sqref="G13">
    <cfRule type="cellIs" dxfId="101" priority="31" stopIfTrue="1" operator="equal">
      <formula>0</formula>
    </cfRule>
  </conditionalFormatting>
  <conditionalFormatting sqref="H13">
    <cfRule type="cellIs" dxfId="100" priority="30" stopIfTrue="1" operator="equal">
      <formula>0</formula>
    </cfRule>
  </conditionalFormatting>
  <conditionalFormatting sqref="I13">
    <cfRule type="cellIs" dxfId="99" priority="29" stopIfTrue="1" operator="equal">
      <formula>0</formula>
    </cfRule>
  </conditionalFormatting>
  <conditionalFormatting sqref="F14">
    <cfRule type="cellIs" dxfId="98" priority="28" stopIfTrue="1" operator="equal">
      <formula>0</formula>
    </cfRule>
  </conditionalFormatting>
  <conditionalFormatting sqref="G14">
    <cfRule type="cellIs" dxfId="97" priority="27" stopIfTrue="1" operator="equal">
      <formula>0</formula>
    </cfRule>
  </conditionalFormatting>
  <conditionalFormatting sqref="H14">
    <cfRule type="cellIs" dxfId="96" priority="26" stopIfTrue="1" operator="equal">
      <formula>0</formula>
    </cfRule>
  </conditionalFormatting>
  <conditionalFormatting sqref="I14">
    <cfRule type="cellIs" dxfId="95" priority="25" stopIfTrue="1" operator="equal">
      <formula>0</formula>
    </cfRule>
  </conditionalFormatting>
  <conditionalFormatting sqref="F15">
    <cfRule type="cellIs" dxfId="94" priority="24" stopIfTrue="1" operator="equal">
      <formula>0</formula>
    </cfRule>
  </conditionalFormatting>
  <conditionalFormatting sqref="G15">
    <cfRule type="cellIs" dxfId="93" priority="23" stopIfTrue="1" operator="equal">
      <formula>0</formula>
    </cfRule>
  </conditionalFormatting>
  <conditionalFormatting sqref="H15">
    <cfRule type="cellIs" dxfId="92" priority="22" stopIfTrue="1" operator="equal">
      <formula>0</formula>
    </cfRule>
  </conditionalFormatting>
  <conditionalFormatting sqref="I15">
    <cfRule type="cellIs" dxfId="91" priority="21" stopIfTrue="1" operator="equal">
      <formula>0</formula>
    </cfRule>
  </conditionalFormatting>
  <conditionalFormatting sqref="F16">
    <cfRule type="cellIs" dxfId="90" priority="20" stopIfTrue="1" operator="equal">
      <formula>0</formula>
    </cfRule>
  </conditionalFormatting>
  <conditionalFormatting sqref="G16">
    <cfRule type="cellIs" dxfId="89" priority="19" stopIfTrue="1" operator="equal">
      <formula>0</formula>
    </cfRule>
  </conditionalFormatting>
  <conditionalFormatting sqref="H16">
    <cfRule type="cellIs" dxfId="88" priority="18" stopIfTrue="1" operator="equal">
      <formula>0</formula>
    </cfRule>
  </conditionalFormatting>
  <conditionalFormatting sqref="I16">
    <cfRule type="cellIs" dxfId="87" priority="17" stopIfTrue="1" operator="equal">
      <formula>0</formula>
    </cfRule>
  </conditionalFormatting>
  <conditionalFormatting sqref="F17">
    <cfRule type="cellIs" dxfId="86" priority="16" stopIfTrue="1" operator="equal">
      <formula>0</formula>
    </cfRule>
  </conditionalFormatting>
  <conditionalFormatting sqref="G17">
    <cfRule type="cellIs" dxfId="85" priority="15" stopIfTrue="1" operator="equal">
      <formula>0</formula>
    </cfRule>
  </conditionalFormatting>
  <conditionalFormatting sqref="H17">
    <cfRule type="cellIs" dxfId="84" priority="14" stopIfTrue="1" operator="equal">
      <formula>0</formula>
    </cfRule>
  </conditionalFormatting>
  <conditionalFormatting sqref="I17">
    <cfRule type="cellIs" dxfId="83" priority="13" stopIfTrue="1" operator="equal">
      <formula>0</formula>
    </cfRule>
  </conditionalFormatting>
  <conditionalFormatting sqref="F18">
    <cfRule type="cellIs" dxfId="82" priority="12" stopIfTrue="1" operator="equal">
      <formula>0</formula>
    </cfRule>
  </conditionalFormatting>
  <conditionalFormatting sqref="G18">
    <cfRule type="cellIs" dxfId="81" priority="11" stopIfTrue="1" operator="equal">
      <formula>0</formula>
    </cfRule>
  </conditionalFormatting>
  <conditionalFormatting sqref="H18">
    <cfRule type="cellIs" dxfId="80" priority="10" stopIfTrue="1" operator="equal">
      <formula>0</formula>
    </cfRule>
  </conditionalFormatting>
  <conditionalFormatting sqref="I18">
    <cfRule type="cellIs" dxfId="79" priority="9" stopIfTrue="1" operator="equal">
      <formula>0</formula>
    </cfRule>
  </conditionalFormatting>
  <conditionalFormatting sqref="F20">
    <cfRule type="cellIs" dxfId="78" priority="4" stopIfTrue="1" operator="equal">
      <formula>0</formula>
    </cfRule>
  </conditionalFormatting>
  <conditionalFormatting sqref="G20">
    <cfRule type="cellIs" dxfId="77" priority="3" stopIfTrue="1" operator="equal">
      <formula>0</formula>
    </cfRule>
  </conditionalFormatting>
  <conditionalFormatting sqref="H20">
    <cfRule type="cellIs" dxfId="76" priority="2" stopIfTrue="1" operator="equal">
      <formula>0</formula>
    </cfRule>
  </conditionalFormatting>
  <conditionalFormatting sqref="I20">
    <cfRule type="cellIs" dxfId="75" priority="1" stopIfTrue="1" operator="equal">
      <formula>0</formula>
    </cfRule>
  </conditionalFormatting>
  <hyperlinks>
    <hyperlink ref="C25" r:id="rId1" xr:uid="{6BB7DC17-96C9-488A-9898-295C0D4A9001}"/>
    <hyperlink ref="A27" r:id="rId2" display="Publikation und Tabellen stehen unter der Lizenz CC BY-SA DEED 4.0." xr:uid="{3C07BBF7-A4A7-4709-BABA-512B79AE2189}"/>
  </hyperlinks>
  <pageMargins left="0.7" right="0.7" top="0.78740157499999996" bottom="0.78740157499999996" header="0.3" footer="0.3"/>
  <pageSetup paperSize="9" scale="70" orientation="landscape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05A6-2610-46FD-A311-5F185D2F06C2}">
  <dimension ref="A1:K27"/>
  <sheetViews>
    <sheetView view="pageBreakPreview" topLeftCell="A7" zoomScaleNormal="100" zoomScaleSheetLayoutView="100" workbookViewId="0">
      <selection activeCell="A21" sqref="A21:F26"/>
    </sheetView>
  </sheetViews>
  <sheetFormatPr baseColWidth="10" defaultRowHeight="12.75"/>
  <cols>
    <col min="1" max="1" width="15.28515625" style="9" customWidth="1"/>
    <col min="2" max="2" width="6.85546875" style="9" customWidth="1"/>
    <col min="3" max="3" width="7.7109375" style="9" customWidth="1"/>
    <col min="4" max="4" width="9.140625" style="9" customWidth="1"/>
    <col min="5" max="5" width="3.28515625" style="9" customWidth="1"/>
    <col min="6" max="6" width="23.7109375" style="9" customWidth="1"/>
    <col min="7" max="7" width="6.85546875" style="9" customWidth="1"/>
    <col min="8" max="8" width="7.7109375" style="9" customWidth="1"/>
    <col min="9" max="9" width="10.28515625" style="9" customWidth="1"/>
    <col min="10" max="16384" width="11.42578125" style="9"/>
  </cols>
  <sheetData>
    <row r="1" spans="1:11" s="3" customFormat="1" ht="39.950000000000003" customHeight="1" thickBot="1">
      <c r="A1" s="728" t="str">
        <f>"Tabelle 31: Veränderungen gegenüber dem Vorjahr bei Kursen nach Ländern und Programmbereichen " &amp;Hilfswerte!B1</f>
        <v>Tabelle 31: Veränderungen gegenüber dem Vorjahr bei Kursen nach Ländern und Programmbereichen 2020</v>
      </c>
      <c r="B1" s="728"/>
      <c r="C1" s="728"/>
      <c r="D1" s="728"/>
      <c r="E1" s="728"/>
      <c r="F1" s="728"/>
      <c r="G1" s="728"/>
      <c r="H1" s="728"/>
      <c r="I1" s="728"/>
    </row>
    <row r="2" spans="1:11" s="475" customFormat="1" ht="39" customHeight="1">
      <c r="A2" s="662" t="s">
        <v>14</v>
      </c>
      <c r="B2" s="663" t="s">
        <v>18</v>
      </c>
      <c r="C2" s="663" t="s">
        <v>19</v>
      </c>
      <c r="D2" s="664" t="s">
        <v>20</v>
      </c>
      <c r="F2" s="665" t="s">
        <v>280</v>
      </c>
      <c r="G2" s="663" t="s">
        <v>18</v>
      </c>
      <c r="H2" s="663" t="s">
        <v>19</v>
      </c>
      <c r="I2" s="664" t="s">
        <v>20</v>
      </c>
      <c r="K2" s="476"/>
    </row>
    <row r="3" spans="1:11" s="477" customFormat="1" ht="36" customHeight="1">
      <c r="A3" s="478" t="s">
        <v>79</v>
      </c>
      <c r="B3" s="653">
        <v>-0.29409000000000002</v>
      </c>
      <c r="C3" s="654">
        <v>-0.41621999999999998</v>
      </c>
      <c r="D3" s="655">
        <v>-0.38796999999999998</v>
      </c>
      <c r="F3" s="454" t="s">
        <v>113</v>
      </c>
      <c r="G3" s="249">
        <v>-0.40683000000000002</v>
      </c>
      <c r="H3" s="181">
        <v>-0.38651000000000002</v>
      </c>
      <c r="I3" s="281">
        <v>-0.52322999999999997</v>
      </c>
    </row>
    <row r="4" spans="1:11" s="477" customFormat="1" ht="36" customHeight="1">
      <c r="A4" s="478" t="s">
        <v>80</v>
      </c>
      <c r="B4" s="653">
        <v>-0.35354000000000002</v>
      </c>
      <c r="C4" s="654">
        <v>-0.47853000000000001</v>
      </c>
      <c r="D4" s="655">
        <v>-0.45530999999999999</v>
      </c>
      <c r="F4" s="451" t="s">
        <v>137</v>
      </c>
      <c r="G4" s="249">
        <v>-0.35276000000000002</v>
      </c>
      <c r="H4" s="181">
        <v>-0.45955000000000001</v>
      </c>
      <c r="I4" s="281">
        <v>-0.45362999999999998</v>
      </c>
    </row>
    <row r="5" spans="1:11" s="477" customFormat="1" ht="36" customHeight="1">
      <c r="A5" s="479" t="s">
        <v>81</v>
      </c>
      <c r="B5" s="653">
        <v>-0.29763000000000001</v>
      </c>
      <c r="C5" s="654">
        <v>-0.34334999999999999</v>
      </c>
      <c r="D5" s="655">
        <v>-0.45691999999999999</v>
      </c>
      <c r="F5" s="451" t="s">
        <v>21</v>
      </c>
      <c r="G5" s="249">
        <v>-0.33279999999999998</v>
      </c>
      <c r="H5" s="181">
        <v>-0.56157000000000001</v>
      </c>
      <c r="I5" s="281">
        <v>-0.40692</v>
      </c>
    </row>
    <row r="6" spans="1:11" s="477" customFormat="1" ht="36" customHeight="1">
      <c r="A6" s="479" t="s">
        <v>82</v>
      </c>
      <c r="B6" s="653">
        <v>-0.18090999999999999</v>
      </c>
      <c r="C6" s="654">
        <v>-0.31517000000000001</v>
      </c>
      <c r="D6" s="655">
        <v>-0.28088999999999997</v>
      </c>
      <c r="F6" s="451" t="s">
        <v>22</v>
      </c>
      <c r="G6" s="249">
        <v>-0.20927000000000001</v>
      </c>
      <c r="H6" s="181">
        <v>-0.36958000000000002</v>
      </c>
      <c r="I6" s="281">
        <v>-0.32682</v>
      </c>
    </row>
    <row r="7" spans="1:11" s="477" customFormat="1" ht="36" customHeight="1">
      <c r="A7" s="479" t="s">
        <v>83</v>
      </c>
      <c r="B7" s="653">
        <v>-0.41532999999999998</v>
      </c>
      <c r="C7" s="654">
        <v>-0.44644</v>
      </c>
      <c r="D7" s="655">
        <v>-0.52059999999999995</v>
      </c>
      <c r="F7" s="451" t="s">
        <v>422</v>
      </c>
      <c r="G7" s="249">
        <v>-0.34151999999999999</v>
      </c>
      <c r="H7" s="181">
        <v>-0.30257000000000001</v>
      </c>
      <c r="I7" s="281">
        <v>-0.41848000000000002</v>
      </c>
    </row>
    <row r="8" spans="1:11" s="477" customFormat="1" ht="36" customHeight="1">
      <c r="A8" s="479" t="s">
        <v>84</v>
      </c>
      <c r="B8" s="653">
        <v>-0.19905</v>
      </c>
      <c r="C8" s="654">
        <v>-0.26851999999999998</v>
      </c>
      <c r="D8" s="655">
        <v>-0.34173999999999999</v>
      </c>
      <c r="F8" s="455" t="s">
        <v>434</v>
      </c>
      <c r="G8" s="249">
        <v>-0.1734</v>
      </c>
      <c r="H8" s="181">
        <v>-7.1309999999999998E-2</v>
      </c>
      <c r="I8" s="281">
        <v>-0.29117999999999999</v>
      </c>
    </row>
    <row r="9" spans="1:11" s="477" customFormat="1" ht="36" customHeight="1" thickBot="1">
      <c r="A9" s="479" t="s">
        <v>85</v>
      </c>
      <c r="B9" s="653">
        <v>-0.30625000000000002</v>
      </c>
      <c r="C9" s="654">
        <v>-0.42188999999999999</v>
      </c>
      <c r="D9" s="655">
        <v>-0.40111999999999998</v>
      </c>
      <c r="F9" s="120" t="s">
        <v>43</v>
      </c>
      <c r="G9" s="432">
        <v>-0.22961000000000001</v>
      </c>
      <c r="H9" s="430">
        <v>-0.31962000000000002</v>
      </c>
      <c r="I9" s="433">
        <v>-0.34133000000000002</v>
      </c>
    </row>
    <row r="10" spans="1:11" s="477" customFormat="1" ht="36" customHeight="1">
      <c r="A10" s="479" t="s">
        <v>86</v>
      </c>
      <c r="B10" s="653">
        <v>-0.26196999999999998</v>
      </c>
      <c r="C10" s="654">
        <v>-0.39271</v>
      </c>
      <c r="D10" s="655">
        <v>-0.32678000000000001</v>
      </c>
      <c r="E10" s="1191"/>
      <c r="F10" s="1191"/>
      <c r="G10" s="1191"/>
      <c r="H10" s="1191"/>
      <c r="I10" s="1191"/>
    </row>
    <row r="11" spans="1:11" s="477" customFormat="1" ht="36" customHeight="1">
      <c r="A11" s="479" t="s">
        <v>87</v>
      </c>
      <c r="B11" s="653">
        <v>-0.23354</v>
      </c>
      <c r="C11" s="654">
        <v>-0.29110000000000003</v>
      </c>
      <c r="D11" s="655">
        <v>-0.35521999999999998</v>
      </c>
      <c r="E11" s="1191"/>
      <c r="F11" s="1191"/>
      <c r="G11" s="1191"/>
      <c r="H11" s="1191"/>
      <c r="I11" s="1191"/>
    </row>
    <row r="12" spans="1:11" s="477" customFormat="1" ht="36" customHeight="1">
      <c r="A12" s="479" t="s">
        <v>88</v>
      </c>
      <c r="B12" s="653">
        <v>-0.25380000000000003</v>
      </c>
      <c r="C12" s="654">
        <v>-0.37612000000000001</v>
      </c>
      <c r="D12" s="655">
        <v>-0.34955999999999998</v>
      </c>
      <c r="E12" s="1191"/>
      <c r="F12" s="1191"/>
      <c r="G12" s="1191"/>
      <c r="H12" s="1191"/>
      <c r="I12" s="1191"/>
    </row>
    <row r="13" spans="1:11" s="477" customFormat="1" ht="36" customHeight="1">
      <c r="A13" s="479" t="s">
        <v>89</v>
      </c>
      <c r="B13" s="653">
        <v>-0.33592</v>
      </c>
      <c r="C13" s="654">
        <v>-0.36632999999999999</v>
      </c>
      <c r="D13" s="655">
        <v>-0.41833999999999999</v>
      </c>
      <c r="E13" s="1191"/>
      <c r="F13" s="1191"/>
      <c r="G13" s="1191"/>
      <c r="H13" s="1191"/>
      <c r="I13" s="1191"/>
    </row>
    <row r="14" spans="1:11" s="477" customFormat="1" ht="36" customHeight="1">
      <c r="A14" s="479" t="s">
        <v>90</v>
      </c>
      <c r="B14" s="653">
        <v>-0.379</v>
      </c>
      <c r="C14" s="654">
        <v>-0.46194000000000002</v>
      </c>
      <c r="D14" s="655">
        <v>-0.45774999999999999</v>
      </c>
      <c r="E14" s="1191"/>
      <c r="F14" s="1191"/>
      <c r="G14" s="1191"/>
      <c r="H14" s="1191"/>
      <c r="I14" s="1191"/>
    </row>
    <row r="15" spans="1:11" s="477" customFormat="1" ht="36" customHeight="1">
      <c r="A15" s="479" t="s">
        <v>91</v>
      </c>
      <c r="B15" s="653">
        <v>-0.31052000000000002</v>
      </c>
      <c r="C15" s="654">
        <v>-0.41153000000000001</v>
      </c>
      <c r="D15" s="655">
        <v>-0.38522000000000001</v>
      </c>
      <c r="E15" s="1191"/>
      <c r="F15" s="1191"/>
      <c r="G15" s="1191"/>
      <c r="H15" s="1191"/>
      <c r="I15" s="1191"/>
    </row>
    <row r="16" spans="1:11" s="477" customFormat="1" ht="36" customHeight="1">
      <c r="A16" s="479" t="s">
        <v>92</v>
      </c>
      <c r="B16" s="653">
        <v>-0.18609999999999999</v>
      </c>
      <c r="C16" s="654">
        <v>-0.32695999999999997</v>
      </c>
      <c r="D16" s="655">
        <v>-0.28621999999999997</v>
      </c>
      <c r="E16" s="1191"/>
      <c r="F16" s="1191"/>
      <c r="G16" s="1191"/>
      <c r="H16" s="1191"/>
      <c r="I16" s="1191"/>
    </row>
    <row r="17" spans="1:11" s="477" customFormat="1" ht="36" customHeight="1">
      <c r="A17" s="479" t="s">
        <v>93</v>
      </c>
      <c r="B17" s="653">
        <v>-0.33190999999999998</v>
      </c>
      <c r="C17" s="654">
        <v>-0.40891</v>
      </c>
      <c r="D17" s="655">
        <v>-0.40294999999999997</v>
      </c>
      <c r="E17" s="1191"/>
      <c r="F17" s="1191"/>
      <c r="G17" s="1191"/>
      <c r="H17" s="1191"/>
      <c r="I17" s="1191"/>
    </row>
    <row r="18" spans="1:11" s="477" customFormat="1" ht="36" customHeight="1">
      <c r="A18" s="479" t="s">
        <v>94</v>
      </c>
      <c r="B18" s="656">
        <v>-0.25790000000000002</v>
      </c>
      <c r="C18" s="657">
        <v>-0.33644000000000002</v>
      </c>
      <c r="D18" s="658">
        <v>-0.34327000000000002</v>
      </c>
      <c r="E18" s="1191"/>
      <c r="F18" s="1191"/>
      <c r="G18" s="1191"/>
      <c r="H18" s="1191"/>
      <c r="I18" s="1191"/>
    </row>
    <row r="19" spans="1:11" s="477" customFormat="1" ht="36" customHeight="1" thickBot="1">
      <c r="A19" s="452" t="s">
        <v>109</v>
      </c>
      <c r="B19" s="659">
        <v>-0.29898000000000002</v>
      </c>
      <c r="C19" s="660">
        <v>-0.39271</v>
      </c>
      <c r="D19" s="661">
        <v>-0.39839999999999998</v>
      </c>
      <c r="E19" s="1191"/>
      <c r="F19" s="1191"/>
      <c r="G19" s="1191"/>
      <c r="H19" s="1191"/>
      <c r="I19" s="1191"/>
    </row>
    <row r="20" spans="1:11">
      <c r="A20" s="1159"/>
      <c r="B20" s="1159"/>
      <c r="C20" s="1159"/>
      <c r="D20" s="1159"/>
      <c r="E20" s="1159"/>
      <c r="F20" s="1159"/>
      <c r="G20" s="1159"/>
      <c r="H20" s="1159"/>
      <c r="I20" s="1159"/>
    </row>
    <row r="21" spans="1:11">
      <c r="A21" s="1158" t="str">
        <f>"Anmerkungen. Datengrundlage: Volkshochschul-Statistik "&amp;Hilfswerte!$B$2&amp;"; Basis: "&amp;Tabelle1!$C$36&amp;" VHS."</f>
        <v>Anmerkungen. Datengrundlage: Volkshochschul-Statistik ; Basis: 852 VHS.</v>
      </c>
      <c r="B21" s="500"/>
      <c r="C21" s="500"/>
      <c r="D21" s="1159"/>
      <c r="E21" s="1159"/>
      <c r="F21" s="1159"/>
      <c r="G21" s="1159"/>
      <c r="H21" s="1159"/>
      <c r="I21" s="1159"/>
    </row>
    <row r="22" spans="1:11" ht="9.75" customHeight="1">
      <c r="A22" s="500"/>
      <c r="B22" s="500"/>
      <c r="C22" s="500"/>
      <c r="D22" s="1159"/>
      <c r="E22" s="1159"/>
      <c r="F22" s="1159"/>
      <c r="G22" s="1159"/>
      <c r="H22" s="1159"/>
      <c r="I22" s="1159"/>
    </row>
    <row r="23" spans="1:11">
      <c r="A23" s="1158" t="s">
        <v>518</v>
      </c>
      <c r="B23" s="1159"/>
      <c r="C23" s="1159"/>
      <c r="D23" s="1159"/>
      <c r="E23" s="1159"/>
      <c r="F23" s="1159"/>
      <c r="G23" s="1159"/>
      <c r="H23" s="1159"/>
      <c r="I23" s="1159"/>
    </row>
    <row r="24" spans="1:11">
      <c r="A24" s="1158" t="s">
        <v>519</v>
      </c>
      <c r="B24" s="1159"/>
      <c r="C24" s="1159"/>
      <c r="D24" s="1159"/>
      <c r="E24" s="1167" t="s">
        <v>506</v>
      </c>
      <c r="F24" s="1159"/>
      <c r="G24" s="1159"/>
      <c r="H24" s="1159"/>
      <c r="I24" s="1159"/>
      <c r="J24" s="1159"/>
      <c r="K24" s="1159"/>
    </row>
    <row r="25" spans="1:11" ht="8.25" customHeight="1">
      <c r="A25" s="1160"/>
      <c r="B25" s="1159"/>
      <c r="C25" s="1159"/>
      <c r="D25" s="1159"/>
      <c r="E25" s="1159"/>
      <c r="F25" s="1159"/>
      <c r="G25" s="1159"/>
      <c r="H25" s="1159"/>
      <c r="I25" s="1159"/>
    </row>
    <row r="26" spans="1:11">
      <c r="A26" s="1161" t="s">
        <v>520</v>
      </c>
      <c r="B26" s="1159"/>
      <c r="C26" s="1159"/>
      <c r="D26" s="1159"/>
      <c r="E26" s="1159"/>
      <c r="F26" s="1159"/>
      <c r="G26" s="1159"/>
      <c r="H26" s="1159"/>
      <c r="I26" s="1159"/>
    </row>
    <row r="27" spans="1:11" ht="26.25" customHeight="1"/>
  </sheetData>
  <mergeCells count="1">
    <mergeCell ref="A1:I1"/>
  </mergeCells>
  <conditionalFormatting sqref="K2">
    <cfRule type="cellIs" dxfId="74" priority="81" stopIfTrue="1" operator="equal">
      <formula>1</formula>
    </cfRule>
    <cfRule type="cellIs" dxfId="73" priority="82" stopIfTrue="1" operator="lessThan">
      <formula>0.0005</formula>
    </cfRule>
  </conditionalFormatting>
  <conditionalFormatting sqref="B3">
    <cfRule type="cellIs" dxfId="72" priority="72" stopIfTrue="1" operator="equal">
      <formula>0</formula>
    </cfRule>
  </conditionalFormatting>
  <conditionalFormatting sqref="C3">
    <cfRule type="cellIs" dxfId="71" priority="71" stopIfTrue="1" operator="equal">
      <formula>0</formula>
    </cfRule>
  </conditionalFormatting>
  <conditionalFormatting sqref="D3">
    <cfRule type="cellIs" dxfId="70" priority="70" stopIfTrue="1" operator="equal">
      <formula>0</formula>
    </cfRule>
  </conditionalFormatting>
  <conditionalFormatting sqref="B4">
    <cfRule type="cellIs" dxfId="69" priority="69" stopIfTrue="1" operator="equal">
      <formula>0</formula>
    </cfRule>
  </conditionalFormatting>
  <conditionalFormatting sqref="C4">
    <cfRule type="cellIs" dxfId="68" priority="68" stopIfTrue="1" operator="equal">
      <formula>0</formula>
    </cfRule>
  </conditionalFormatting>
  <conditionalFormatting sqref="D4">
    <cfRule type="cellIs" dxfId="67" priority="67" stopIfTrue="1" operator="equal">
      <formula>0</formula>
    </cfRule>
  </conditionalFormatting>
  <conditionalFormatting sqref="B5">
    <cfRule type="cellIs" dxfId="66" priority="66" stopIfTrue="1" operator="equal">
      <formula>0</formula>
    </cfRule>
  </conditionalFormatting>
  <conditionalFormatting sqref="C5">
    <cfRule type="cellIs" dxfId="65" priority="65" stopIfTrue="1" operator="equal">
      <formula>0</formula>
    </cfRule>
  </conditionalFormatting>
  <conditionalFormatting sqref="D5">
    <cfRule type="cellIs" dxfId="64" priority="64" stopIfTrue="1" operator="equal">
      <formula>0</formula>
    </cfRule>
  </conditionalFormatting>
  <conditionalFormatting sqref="B6">
    <cfRule type="cellIs" dxfId="63" priority="63" stopIfTrue="1" operator="equal">
      <formula>0</formula>
    </cfRule>
  </conditionalFormatting>
  <conditionalFormatting sqref="C6">
    <cfRule type="cellIs" dxfId="62" priority="62" stopIfTrue="1" operator="equal">
      <formula>0</formula>
    </cfRule>
  </conditionalFormatting>
  <conditionalFormatting sqref="D6">
    <cfRule type="cellIs" dxfId="61" priority="61" stopIfTrue="1" operator="equal">
      <formula>0</formula>
    </cfRule>
  </conditionalFormatting>
  <conditionalFormatting sqref="B7">
    <cfRule type="cellIs" dxfId="60" priority="60" stopIfTrue="1" operator="equal">
      <formula>0</formula>
    </cfRule>
  </conditionalFormatting>
  <conditionalFormatting sqref="C7">
    <cfRule type="cellIs" dxfId="59" priority="59" stopIfTrue="1" operator="equal">
      <formula>0</formula>
    </cfRule>
  </conditionalFormatting>
  <conditionalFormatting sqref="D7">
    <cfRule type="cellIs" dxfId="58" priority="58" stopIfTrue="1" operator="equal">
      <formula>0</formula>
    </cfRule>
  </conditionalFormatting>
  <conditionalFormatting sqref="B8">
    <cfRule type="cellIs" dxfId="57" priority="57" stopIfTrue="1" operator="equal">
      <formula>0</formula>
    </cfRule>
  </conditionalFormatting>
  <conditionalFormatting sqref="C8">
    <cfRule type="cellIs" dxfId="56" priority="56" stopIfTrue="1" operator="equal">
      <formula>0</formula>
    </cfRule>
  </conditionalFormatting>
  <conditionalFormatting sqref="D8">
    <cfRule type="cellIs" dxfId="55" priority="55" stopIfTrue="1" operator="equal">
      <formula>0</formula>
    </cfRule>
  </conditionalFormatting>
  <conditionalFormatting sqref="B9">
    <cfRule type="cellIs" dxfId="54" priority="54" stopIfTrue="1" operator="equal">
      <formula>0</formula>
    </cfRule>
  </conditionalFormatting>
  <conditionalFormatting sqref="C9">
    <cfRule type="cellIs" dxfId="53" priority="53" stopIfTrue="1" operator="equal">
      <formula>0</formula>
    </cfRule>
  </conditionalFormatting>
  <conditionalFormatting sqref="D9">
    <cfRule type="cellIs" dxfId="52" priority="52" stopIfTrue="1" operator="equal">
      <formula>0</formula>
    </cfRule>
  </conditionalFormatting>
  <conditionalFormatting sqref="B10">
    <cfRule type="cellIs" dxfId="51" priority="51" stopIfTrue="1" operator="equal">
      <formula>0</formula>
    </cfRule>
  </conditionalFormatting>
  <conditionalFormatting sqref="C10">
    <cfRule type="cellIs" dxfId="50" priority="50" stopIfTrue="1" operator="equal">
      <formula>0</formula>
    </cfRule>
  </conditionalFormatting>
  <conditionalFormatting sqref="D10">
    <cfRule type="cellIs" dxfId="49" priority="49" stopIfTrue="1" operator="equal">
      <formula>0</formula>
    </cfRule>
  </conditionalFormatting>
  <conditionalFormatting sqref="B11">
    <cfRule type="cellIs" dxfId="48" priority="48" stopIfTrue="1" operator="equal">
      <formula>0</formula>
    </cfRule>
  </conditionalFormatting>
  <conditionalFormatting sqref="C11">
    <cfRule type="cellIs" dxfId="47" priority="47" stopIfTrue="1" operator="equal">
      <formula>0</formula>
    </cfRule>
  </conditionalFormatting>
  <conditionalFormatting sqref="D11">
    <cfRule type="cellIs" dxfId="46" priority="46" stopIfTrue="1" operator="equal">
      <formula>0</formula>
    </cfRule>
  </conditionalFormatting>
  <conditionalFormatting sqref="B12">
    <cfRule type="cellIs" dxfId="45" priority="45" stopIfTrue="1" operator="equal">
      <formula>0</formula>
    </cfRule>
  </conditionalFormatting>
  <conditionalFormatting sqref="C12">
    <cfRule type="cellIs" dxfId="44" priority="44" stopIfTrue="1" operator="equal">
      <formula>0</formula>
    </cfRule>
  </conditionalFormatting>
  <conditionalFormatting sqref="D12">
    <cfRule type="cellIs" dxfId="43" priority="43" stopIfTrue="1" operator="equal">
      <formula>0</formula>
    </cfRule>
  </conditionalFormatting>
  <conditionalFormatting sqref="B13">
    <cfRule type="cellIs" dxfId="42" priority="42" stopIfTrue="1" operator="equal">
      <formula>0</formula>
    </cfRule>
  </conditionalFormatting>
  <conditionalFormatting sqref="C13">
    <cfRule type="cellIs" dxfId="41" priority="41" stopIfTrue="1" operator="equal">
      <formula>0</formula>
    </cfRule>
  </conditionalFormatting>
  <conditionalFormatting sqref="D13">
    <cfRule type="cellIs" dxfId="40" priority="40" stopIfTrue="1" operator="equal">
      <formula>0</formula>
    </cfRule>
  </conditionalFormatting>
  <conditionalFormatting sqref="B14">
    <cfRule type="cellIs" dxfId="39" priority="39" stopIfTrue="1" operator="equal">
      <formula>0</formula>
    </cfRule>
  </conditionalFormatting>
  <conditionalFormatting sqref="C14">
    <cfRule type="cellIs" dxfId="38" priority="38" stopIfTrue="1" operator="equal">
      <formula>0</formula>
    </cfRule>
  </conditionalFormatting>
  <conditionalFormatting sqref="D14">
    <cfRule type="cellIs" dxfId="37" priority="37" stopIfTrue="1" operator="equal">
      <formula>0</formula>
    </cfRule>
  </conditionalFormatting>
  <conditionalFormatting sqref="B15">
    <cfRule type="cellIs" dxfId="36" priority="36" stopIfTrue="1" operator="equal">
      <formula>0</formula>
    </cfRule>
  </conditionalFormatting>
  <conditionalFormatting sqref="C15">
    <cfRule type="cellIs" dxfId="35" priority="35" stopIfTrue="1" operator="equal">
      <formula>0</formula>
    </cfRule>
  </conditionalFormatting>
  <conditionalFormatting sqref="D15">
    <cfRule type="cellIs" dxfId="34" priority="34" stopIfTrue="1" operator="equal">
      <formula>0</formula>
    </cfRule>
  </conditionalFormatting>
  <conditionalFormatting sqref="B16">
    <cfRule type="cellIs" dxfId="33" priority="33" stopIfTrue="1" operator="equal">
      <formula>0</formula>
    </cfRule>
  </conditionalFormatting>
  <conditionalFormatting sqref="C16">
    <cfRule type="cellIs" dxfId="32" priority="32" stopIfTrue="1" operator="equal">
      <formula>0</formula>
    </cfRule>
  </conditionalFormatting>
  <conditionalFormatting sqref="D16">
    <cfRule type="cellIs" dxfId="31" priority="31" stopIfTrue="1" operator="equal">
      <formula>0</formula>
    </cfRule>
  </conditionalFormatting>
  <conditionalFormatting sqref="B17">
    <cfRule type="cellIs" dxfId="30" priority="30" stopIfTrue="1" operator="equal">
      <formula>0</formula>
    </cfRule>
  </conditionalFormatting>
  <conditionalFormatting sqref="C17">
    <cfRule type="cellIs" dxfId="29" priority="29" stopIfTrue="1" operator="equal">
      <formula>0</formula>
    </cfRule>
  </conditionalFormatting>
  <conditionalFormatting sqref="D17">
    <cfRule type="cellIs" dxfId="28" priority="28" stopIfTrue="1" operator="equal">
      <formula>0</formula>
    </cfRule>
  </conditionalFormatting>
  <conditionalFormatting sqref="B18">
    <cfRule type="cellIs" dxfId="27" priority="27" stopIfTrue="1" operator="equal">
      <formula>0</formula>
    </cfRule>
  </conditionalFormatting>
  <conditionalFormatting sqref="C18">
    <cfRule type="cellIs" dxfId="26" priority="26" stopIfTrue="1" operator="equal">
      <formula>0</formula>
    </cfRule>
  </conditionalFormatting>
  <conditionalFormatting sqref="D18">
    <cfRule type="cellIs" dxfId="25" priority="25" stopIfTrue="1" operator="equal">
      <formula>0</formula>
    </cfRule>
  </conditionalFormatting>
  <conditionalFormatting sqref="B19">
    <cfRule type="cellIs" dxfId="24" priority="24" stopIfTrue="1" operator="equal">
      <formula>0</formula>
    </cfRule>
  </conditionalFormatting>
  <conditionalFormatting sqref="C19">
    <cfRule type="cellIs" dxfId="23" priority="23" stopIfTrue="1" operator="equal">
      <formula>0</formula>
    </cfRule>
  </conditionalFormatting>
  <conditionalFormatting sqref="D19">
    <cfRule type="cellIs" dxfId="22" priority="22" stopIfTrue="1" operator="equal">
      <formula>0</formula>
    </cfRule>
  </conditionalFormatting>
  <conditionalFormatting sqref="G3">
    <cfRule type="cellIs" dxfId="21" priority="21" stopIfTrue="1" operator="equal">
      <formula>0</formula>
    </cfRule>
  </conditionalFormatting>
  <conditionalFormatting sqref="H3">
    <cfRule type="cellIs" dxfId="20" priority="20" stopIfTrue="1" operator="equal">
      <formula>0</formula>
    </cfRule>
  </conditionalFormatting>
  <conditionalFormatting sqref="I3">
    <cfRule type="cellIs" dxfId="19" priority="19" stopIfTrue="1" operator="equal">
      <formula>0</formula>
    </cfRule>
  </conditionalFormatting>
  <conditionalFormatting sqref="G4">
    <cfRule type="cellIs" dxfId="18" priority="18" stopIfTrue="1" operator="equal">
      <formula>0</formula>
    </cfRule>
  </conditionalFormatting>
  <conditionalFormatting sqref="H4">
    <cfRule type="cellIs" dxfId="17" priority="17" stopIfTrue="1" operator="equal">
      <formula>0</formula>
    </cfRule>
  </conditionalFormatting>
  <conditionalFormatting sqref="I4">
    <cfRule type="cellIs" dxfId="16" priority="16" stopIfTrue="1" operator="equal">
      <formula>0</formula>
    </cfRule>
  </conditionalFormatting>
  <conditionalFormatting sqref="G5">
    <cfRule type="cellIs" dxfId="15" priority="15" stopIfTrue="1" operator="equal">
      <formula>0</formula>
    </cfRule>
  </conditionalFormatting>
  <conditionalFormatting sqref="H5">
    <cfRule type="cellIs" dxfId="14" priority="14" stopIfTrue="1" operator="equal">
      <formula>0</formula>
    </cfRule>
  </conditionalFormatting>
  <conditionalFormatting sqref="I5">
    <cfRule type="cellIs" dxfId="13" priority="13" stopIfTrue="1" operator="equal">
      <formula>0</formula>
    </cfRule>
  </conditionalFormatting>
  <conditionalFormatting sqref="G6">
    <cfRule type="cellIs" dxfId="12" priority="12" stopIfTrue="1" operator="equal">
      <formula>0</formula>
    </cfRule>
  </conditionalFormatting>
  <conditionalFormatting sqref="H6">
    <cfRule type="cellIs" dxfId="11" priority="11" stopIfTrue="1" operator="equal">
      <formula>0</formula>
    </cfRule>
  </conditionalFormatting>
  <conditionalFormatting sqref="I6">
    <cfRule type="cellIs" dxfId="10" priority="10" stopIfTrue="1" operator="equal">
      <formula>0</formula>
    </cfRule>
  </conditionalFormatting>
  <conditionalFormatting sqref="G7">
    <cfRule type="cellIs" dxfId="9" priority="9" stopIfTrue="1" operator="equal">
      <formula>0</formula>
    </cfRule>
  </conditionalFormatting>
  <conditionalFormatting sqref="H7">
    <cfRule type="cellIs" dxfId="8" priority="8" stopIfTrue="1" operator="equal">
      <formula>0</formula>
    </cfRule>
  </conditionalFormatting>
  <conditionalFormatting sqref="I7">
    <cfRule type="cellIs" dxfId="7" priority="7" stopIfTrue="1" operator="equal">
      <formula>0</formula>
    </cfRule>
  </conditionalFormatting>
  <conditionalFormatting sqref="G8">
    <cfRule type="cellIs" dxfId="6" priority="6" stopIfTrue="1" operator="equal">
      <formula>0</formula>
    </cfRule>
  </conditionalFormatting>
  <conditionalFormatting sqref="H8">
    <cfRule type="cellIs" dxfId="5" priority="5" stopIfTrue="1" operator="equal">
      <formula>0</formula>
    </cfRule>
  </conditionalFormatting>
  <conditionalFormatting sqref="I8">
    <cfRule type="cellIs" dxfId="4" priority="4" stopIfTrue="1" operator="equal">
      <formula>0</formula>
    </cfRule>
  </conditionalFormatting>
  <conditionalFormatting sqref="G9">
    <cfRule type="cellIs" dxfId="3" priority="3" stopIfTrue="1" operator="equal">
      <formula>0</formula>
    </cfRule>
  </conditionalFormatting>
  <conditionalFormatting sqref="H9">
    <cfRule type="cellIs" dxfId="2" priority="2" stopIfTrue="1" operator="equal">
      <formula>0</formula>
    </cfRule>
  </conditionalFormatting>
  <conditionalFormatting sqref="I9">
    <cfRule type="cellIs" dxfId="1" priority="1" stopIfTrue="1" operator="equal">
      <formula>0</formula>
    </cfRule>
  </conditionalFormatting>
  <hyperlinks>
    <hyperlink ref="E24" r:id="rId1" xr:uid="{301728A7-CF1C-45E6-A56D-6A2A98B6C315}"/>
    <hyperlink ref="A26" r:id="rId2" display="Publikation und Tabellen stehen unter der Lizenz CC BY-SA DEED 4.0." xr:uid="{7B1A2B2E-ED86-4EA4-87C8-C469CF859846}"/>
  </hyperlinks>
  <pageMargins left="0.78740157480314965" right="0.78740157480314965" top="0.98425196850393704" bottom="0.98425196850393704" header="0.51181102362204722" footer="0.51181102362204722"/>
  <pageSetup paperSize="9" scale="93" orientation="portrait" r:id="rId3"/>
  <headerFooter scaleWithDoc="0" alignWithMargins="0"/>
  <legacyDrawingHF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5A14-F335-49FB-AC62-74687E0CC6CA}">
  <dimension ref="A1:X34"/>
  <sheetViews>
    <sheetView view="pageBreakPreview" zoomScaleNormal="100" zoomScaleSheetLayoutView="100" workbookViewId="0">
      <selection activeCell="A29" sqref="A29:E34"/>
    </sheetView>
  </sheetViews>
  <sheetFormatPr baseColWidth="10" defaultRowHeight="12.75"/>
  <cols>
    <col min="10" max="10" width="12.28515625" customWidth="1"/>
    <col min="11" max="11" width="12.7109375" customWidth="1"/>
    <col min="20" max="20" width="12.28515625" customWidth="1"/>
    <col min="21" max="21" width="12.7109375" customWidth="1"/>
  </cols>
  <sheetData>
    <row r="1" spans="1:22" ht="39.950000000000003" customHeight="1" thickBot="1">
      <c r="A1" s="1089" t="str">
        <f>"Tabelle 32: Zeitreihen I (Finanzierung) ab " &amp;A6</f>
        <v>Tabelle 32: Zeitreihen I (Finanzierung) ab 2018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</row>
    <row r="2" spans="1:22" ht="18.75" customHeight="1">
      <c r="A2" s="1100" t="s">
        <v>360</v>
      </c>
      <c r="B2" s="1090" t="s">
        <v>358</v>
      </c>
      <c r="C2" s="1090"/>
      <c r="D2" s="1090"/>
      <c r="E2" s="1090"/>
      <c r="F2" s="1090"/>
      <c r="G2" s="1090"/>
      <c r="H2" s="1090"/>
      <c r="I2" s="1090"/>
      <c r="J2" s="1090"/>
      <c r="K2" s="1090"/>
      <c r="L2" s="1091" t="s">
        <v>359</v>
      </c>
      <c r="M2" s="1090"/>
      <c r="N2" s="1090"/>
      <c r="O2" s="1090"/>
      <c r="P2" s="1090"/>
      <c r="Q2" s="1090"/>
      <c r="R2" s="1090"/>
      <c r="S2" s="1090"/>
      <c r="T2" s="1090"/>
      <c r="U2" s="1092"/>
    </row>
    <row r="3" spans="1:22" ht="42.75" customHeight="1">
      <c r="A3" s="1101"/>
      <c r="B3" s="1093" t="s">
        <v>453</v>
      </c>
      <c r="C3" s="1094"/>
      <c r="D3" s="1094"/>
      <c r="E3" s="1094"/>
      <c r="F3" s="1094"/>
      <c r="G3" s="1094"/>
      <c r="H3" s="1095"/>
      <c r="I3" s="1096" t="s">
        <v>454</v>
      </c>
      <c r="J3" s="1097"/>
      <c r="K3" s="1097"/>
      <c r="L3" s="1098" t="s">
        <v>361</v>
      </c>
      <c r="M3" s="1097"/>
      <c r="N3" s="1097"/>
      <c r="O3" s="1097"/>
      <c r="P3" s="1097"/>
      <c r="Q3" s="1097"/>
      <c r="R3" s="1099"/>
      <c r="S3" s="1096" t="s">
        <v>454</v>
      </c>
      <c r="T3" s="1097"/>
      <c r="U3" s="1099"/>
    </row>
    <row r="4" spans="1:22" ht="33.75" customHeight="1">
      <c r="A4" s="1101"/>
      <c r="B4" s="1084" t="s">
        <v>28</v>
      </c>
      <c r="C4" s="1084" t="s">
        <v>452</v>
      </c>
      <c r="D4" s="1082" t="s">
        <v>494</v>
      </c>
      <c r="E4" s="1086"/>
      <c r="F4" s="1086"/>
      <c r="G4" s="1084" t="s">
        <v>362</v>
      </c>
      <c r="H4" s="1082" t="s">
        <v>495</v>
      </c>
      <c r="I4" s="1087" t="s">
        <v>28</v>
      </c>
      <c r="J4" s="1084" t="s">
        <v>363</v>
      </c>
      <c r="K4" s="1082" t="s">
        <v>416</v>
      </c>
      <c r="L4" s="1084" t="s">
        <v>28</v>
      </c>
      <c r="M4" s="1084" t="s">
        <v>452</v>
      </c>
      <c r="N4" s="1082" t="s">
        <v>494</v>
      </c>
      <c r="O4" s="1086"/>
      <c r="P4" s="1086"/>
      <c r="Q4" s="1084" t="s">
        <v>362</v>
      </c>
      <c r="R4" s="1082" t="s">
        <v>495</v>
      </c>
      <c r="S4" s="1087" t="s">
        <v>28</v>
      </c>
      <c r="T4" s="1084" t="s">
        <v>363</v>
      </c>
      <c r="U4" s="1103" t="s">
        <v>416</v>
      </c>
    </row>
    <row r="5" spans="1:22" ht="36" customHeight="1" thickBot="1">
      <c r="A5" s="1102"/>
      <c r="B5" s="1085"/>
      <c r="C5" s="1085"/>
      <c r="D5" s="121" t="s">
        <v>28</v>
      </c>
      <c r="E5" s="121" t="s">
        <v>482</v>
      </c>
      <c r="F5" s="517" t="s">
        <v>364</v>
      </c>
      <c r="G5" s="1085"/>
      <c r="H5" s="1083"/>
      <c r="I5" s="1088"/>
      <c r="J5" s="1085"/>
      <c r="K5" s="1083"/>
      <c r="L5" s="1085"/>
      <c r="M5" s="1085"/>
      <c r="N5" s="121" t="s">
        <v>28</v>
      </c>
      <c r="O5" s="121" t="s">
        <v>365</v>
      </c>
      <c r="P5" s="517" t="s">
        <v>366</v>
      </c>
      <c r="Q5" s="1085"/>
      <c r="R5" s="1083"/>
      <c r="S5" s="1088"/>
      <c r="T5" s="1085"/>
      <c r="U5" s="1104"/>
    </row>
    <row r="6" spans="1:22">
      <c r="A6" s="1">
        <v>2018</v>
      </c>
      <c r="B6" s="107">
        <v>1371257.453</v>
      </c>
      <c r="C6" s="107">
        <v>418376.91700000002</v>
      </c>
      <c r="D6" s="107">
        <v>456397.87900000002</v>
      </c>
      <c r="E6" s="107">
        <v>298257.57400000002</v>
      </c>
      <c r="F6" s="107">
        <v>158140.30499999999</v>
      </c>
      <c r="G6" s="107">
        <v>438386.01699999999</v>
      </c>
      <c r="H6" s="107">
        <v>58096.639999999999</v>
      </c>
      <c r="I6" s="107">
        <v>1352921.4909999999</v>
      </c>
      <c r="J6" s="107">
        <v>554158.95299999998</v>
      </c>
      <c r="K6" s="107">
        <v>456696.18599999999</v>
      </c>
      <c r="L6" s="482">
        <v>1</v>
      </c>
      <c r="M6" s="483">
        <v>0.30509999999999998</v>
      </c>
      <c r="N6" s="483">
        <v>0.33283000000000001</v>
      </c>
      <c r="O6" s="483">
        <v>0.21751000000000001</v>
      </c>
      <c r="P6" s="483">
        <v>0.11533</v>
      </c>
      <c r="Q6" s="483">
        <v>0.31969999999999998</v>
      </c>
      <c r="R6" s="483">
        <v>4.2369999999999998E-2</v>
      </c>
      <c r="S6" s="482">
        <v>1</v>
      </c>
      <c r="T6" s="483">
        <v>0.40960000000000002</v>
      </c>
      <c r="U6" s="483">
        <v>0.33756000000000003</v>
      </c>
      <c r="V6" s="125"/>
    </row>
    <row r="7" spans="1:22">
      <c r="A7" s="1">
        <v>2019</v>
      </c>
      <c r="B7" s="107">
        <v>1379071.297</v>
      </c>
      <c r="C7" s="107">
        <v>416687.81800000003</v>
      </c>
      <c r="D7" s="107">
        <v>488239.20600000001</v>
      </c>
      <c r="E7" s="107">
        <v>322960.49800000002</v>
      </c>
      <c r="F7" s="107">
        <v>165278.70800000001</v>
      </c>
      <c r="G7" s="107">
        <v>415818.29599999997</v>
      </c>
      <c r="H7" s="107">
        <v>58325.976999999999</v>
      </c>
      <c r="I7" s="107">
        <v>1379680.081</v>
      </c>
      <c r="J7" s="107">
        <v>582236.38899999997</v>
      </c>
      <c r="K7" s="107">
        <v>450617.05499999999</v>
      </c>
      <c r="L7" s="482">
        <v>1</v>
      </c>
      <c r="M7" s="483">
        <v>0.30214999999999997</v>
      </c>
      <c r="N7" s="483">
        <v>0.35403000000000001</v>
      </c>
      <c r="O7" s="483">
        <v>0.23419000000000001</v>
      </c>
      <c r="P7" s="483">
        <v>0.11985</v>
      </c>
      <c r="Q7" s="483">
        <v>0.30152000000000001</v>
      </c>
      <c r="R7" s="483">
        <v>4.2290000000000001E-2</v>
      </c>
      <c r="S7" s="482">
        <v>1</v>
      </c>
      <c r="T7" s="483">
        <v>0.42201</v>
      </c>
      <c r="U7" s="483">
        <v>0.32661000000000001</v>
      </c>
      <c r="V7" s="125"/>
    </row>
    <row r="8" spans="1:22">
      <c r="A8" s="1">
        <v>2020</v>
      </c>
      <c r="B8" s="107">
        <v>1249915.307</v>
      </c>
      <c r="C8" s="107">
        <v>228041.13200000001</v>
      </c>
      <c r="D8" s="107">
        <v>572430.79700000002</v>
      </c>
      <c r="E8" s="107">
        <v>362901.59600000002</v>
      </c>
      <c r="F8" s="107">
        <v>209529.201</v>
      </c>
      <c r="G8" s="107">
        <v>342027.86099999998</v>
      </c>
      <c r="H8" s="107">
        <v>107415.51700000001</v>
      </c>
      <c r="I8" s="107">
        <v>1249886.2239999999</v>
      </c>
      <c r="J8" s="107">
        <v>601409.71900000004</v>
      </c>
      <c r="K8" s="107">
        <v>327880.00300000003</v>
      </c>
      <c r="L8" s="482">
        <v>1</v>
      </c>
      <c r="M8" s="483">
        <v>0.18245</v>
      </c>
      <c r="N8" s="483">
        <v>0.45798</v>
      </c>
      <c r="O8" s="483">
        <v>0.29033999999999999</v>
      </c>
      <c r="P8" s="483">
        <v>0.16763</v>
      </c>
      <c r="Q8" s="483">
        <v>0.27363999999999999</v>
      </c>
      <c r="R8" s="483">
        <v>8.5940000000000003E-2</v>
      </c>
      <c r="S8" s="482">
        <v>1</v>
      </c>
      <c r="T8" s="483">
        <v>0.48116999999999999</v>
      </c>
      <c r="U8" s="483">
        <v>0.26233000000000001</v>
      </c>
      <c r="V8" s="125"/>
    </row>
    <row r="9" spans="1:22">
      <c r="A9" s="1" t="s">
        <v>502</v>
      </c>
      <c r="B9" s="107" t="s">
        <v>502</v>
      </c>
      <c r="C9" s="107" t="s">
        <v>502</v>
      </c>
      <c r="D9" s="107" t="s">
        <v>502</v>
      </c>
      <c r="E9" s="107" t="s">
        <v>502</v>
      </c>
      <c r="F9" s="107" t="s">
        <v>502</v>
      </c>
      <c r="G9" s="107" t="s">
        <v>502</v>
      </c>
      <c r="H9" s="107" t="s">
        <v>502</v>
      </c>
      <c r="I9" s="107" t="s">
        <v>502</v>
      </c>
      <c r="J9" s="107" t="s">
        <v>502</v>
      </c>
      <c r="K9" s="107" t="s">
        <v>502</v>
      </c>
      <c r="L9" s="482" t="s">
        <v>502</v>
      </c>
      <c r="M9" s="483" t="s">
        <v>502</v>
      </c>
      <c r="N9" s="483" t="s">
        <v>502</v>
      </c>
      <c r="O9" s="483" t="s">
        <v>502</v>
      </c>
      <c r="P9" s="483" t="s">
        <v>502</v>
      </c>
      <c r="Q9" s="483" t="s">
        <v>502</v>
      </c>
      <c r="R9" s="483" t="s">
        <v>502</v>
      </c>
      <c r="S9" s="482" t="s">
        <v>502</v>
      </c>
      <c r="T9" s="483" t="s">
        <v>502</v>
      </c>
      <c r="U9" s="483" t="s">
        <v>502</v>
      </c>
      <c r="V9" s="125"/>
    </row>
    <row r="10" spans="1:22">
      <c r="A10" s="1" t="s">
        <v>502</v>
      </c>
      <c r="B10" s="107" t="s">
        <v>502</v>
      </c>
      <c r="C10" s="107" t="s">
        <v>502</v>
      </c>
      <c r="D10" s="107" t="s">
        <v>502</v>
      </c>
      <c r="E10" s="107" t="s">
        <v>502</v>
      </c>
      <c r="F10" s="107" t="s">
        <v>502</v>
      </c>
      <c r="G10" s="107" t="s">
        <v>502</v>
      </c>
      <c r="H10" s="107" t="s">
        <v>502</v>
      </c>
      <c r="I10" s="107" t="s">
        <v>502</v>
      </c>
      <c r="J10" s="107" t="s">
        <v>502</v>
      </c>
      <c r="K10" s="107" t="s">
        <v>502</v>
      </c>
      <c r="L10" s="482" t="s">
        <v>502</v>
      </c>
      <c r="M10" s="483" t="s">
        <v>502</v>
      </c>
      <c r="N10" s="483" t="s">
        <v>502</v>
      </c>
      <c r="O10" s="483" t="s">
        <v>502</v>
      </c>
      <c r="P10" s="483" t="s">
        <v>502</v>
      </c>
      <c r="Q10" s="483" t="s">
        <v>502</v>
      </c>
      <c r="R10" s="483" t="s">
        <v>502</v>
      </c>
      <c r="S10" s="482" t="s">
        <v>502</v>
      </c>
      <c r="T10" s="483" t="s">
        <v>502</v>
      </c>
      <c r="U10" s="483" t="s">
        <v>502</v>
      </c>
      <c r="V10" s="125"/>
    </row>
    <row r="11" spans="1:22">
      <c r="A11" s="1" t="s">
        <v>502</v>
      </c>
      <c r="B11" s="107" t="s">
        <v>502</v>
      </c>
      <c r="C11" s="107" t="s">
        <v>502</v>
      </c>
      <c r="D11" s="107" t="s">
        <v>502</v>
      </c>
      <c r="E11" s="107" t="s">
        <v>502</v>
      </c>
      <c r="F11" s="107" t="s">
        <v>502</v>
      </c>
      <c r="G11" s="107" t="s">
        <v>502</v>
      </c>
      <c r="H11" s="107" t="s">
        <v>502</v>
      </c>
      <c r="I11" s="107" t="s">
        <v>502</v>
      </c>
      <c r="J11" s="107" t="s">
        <v>502</v>
      </c>
      <c r="K11" s="107" t="s">
        <v>502</v>
      </c>
      <c r="L11" s="482" t="s">
        <v>502</v>
      </c>
      <c r="M11" s="483" t="s">
        <v>502</v>
      </c>
      <c r="N11" s="483" t="s">
        <v>502</v>
      </c>
      <c r="O11" s="483" t="s">
        <v>502</v>
      </c>
      <c r="P11" s="483" t="s">
        <v>502</v>
      </c>
      <c r="Q11" s="483" t="s">
        <v>502</v>
      </c>
      <c r="R11" s="483" t="s">
        <v>502</v>
      </c>
      <c r="S11" s="482" t="s">
        <v>502</v>
      </c>
      <c r="T11" s="483" t="s">
        <v>502</v>
      </c>
      <c r="U11" s="483" t="s">
        <v>502</v>
      </c>
      <c r="V11" s="125"/>
    </row>
    <row r="12" spans="1:22">
      <c r="A12" s="1" t="s">
        <v>502</v>
      </c>
      <c r="B12" s="107" t="s">
        <v>502</v>
      </c>
      <c r="C12" s="107" t="s">
        <v>502</v>
      </c>
      <c r="D12" s="107" t="s">
        <v>502</v>
      </c>
      <c r="E12" s="107" t="s">
        <v>502</v>
      </c>
      <c r="F12" s="107" t="s">
        <v>502</v>
      </c>
      <c r="G12" s="107" t="s">
        <v>502</v>
      </c>
      <c r="H12" s="107" t="s">
        <v>502</v>
      </c>
      <c r="I12" s="107" t="s">
        <v>502</v>
      </c>
      <c r="J12" s="107" t="s">
        <v>502</v>
      </c>
      <c r="K12" s="107" t="s">
        <v>502</v>
      </c>
      <c r="L12" s="482" t="s">
        <v>502</v>
      </c>
      <c r="M12" s="483" t="s">
        <v>502</v>
      </c>
      <c r="N12" s="483" t="s">
        <v>502</v>
      </c>
      <c r="O12" s="483" t="s">
        <v>502</v>
      </c>
      <c r="P12" s="483" t="s">
        <v>502</v>
      </c>
      <c r="Q12" s="483" t="s">
        <v>502</v>
      </c>
      <c r="R12" s="483" t="s">
        <v>502</v>
      </c>
      <c r="S12" s="482" t="s">
        <v>502</v>
      </c>
      <c r="T12" s="483" t="s">
        <v>502</v>
      </c>
      <c r="U12" s="483" t="s">
        <v>502</v>
      </c>
      <c r="V12" s="125"/>
    </row>
    <row r="13" spans="1:22">
      <c r="A13" s="1" t="s">
        <v>502</v>
      </c>
      <c r="B13" s="107" t="s">
        <v>502</v>
      </c>
      <c r="C13" s="107" t="s">
        <v>502</v>
      </c>
      <c r="D13" s="107" t="s">
        <v>502</v>
      </c>
      <c r="E13" s="107" t="s">
        <v>502</v>
      </c>
      <c r="F13" s="107" t="s">
        <v>502</v>
      </c>
      <c r="G13" s="107" t="s">
        <v>502</v>
      </c>
      <c r="H13" s="107" t="s">
        <v>502</v>
      </c>
      <c r="I13" s="107" t="s">
        <v>502</v>
      </c>
      <c r="J13" s="107" t="s">
        <v>502</v>
      </c>
      <c r="K13" s="107" t="s">
        <v>502</v>
      </c>
      <c r="L13" s="482" t="s">
        <v>502</v>
      </c>
      <c r="M13" s="483" t="s">
        <v>502</v>
      </c>
      <c r="N13" s="483" t="s">
        <v>502</v>
      </c>
      <c r="O13" s="483" t="s">
        <v>502</v>
      </c>
      <c r="P13" s="483" t="s">
        <v>502</v>
      </c>
      <c r="Q13" s="483" t="s">
        <v>502</v>
      </c>
      <c r="R13" s="483" t="s">
        <v>502</v>
      </c>
      <c r="S13" s="482" t="s">
        <v>502</v>
      </c>
      <c r="T13" s="483" t="s">
        <v>502</v>
      </c>
      <c r="U13" s="483" t="s">
        <v>502</v>
      </c>
      <c r="V13" s="125"/>
    </row>
    <row r="14" spans="1:22">
      <c r="A14" s="1" t="s">
        <v>502</v>
      </c>
      <c r="B14" s="107" t="s">
        <v>502</v>
      </c>
      <c r="C14" s="107" t="s">
        <v>502</v>
      </c>
      <c r="D14" s="107" t="s">
        <v>502</v>
      </c>
      <c r="E14" s="107" t="s">
        <v>502</v>
      </c>
      <c r="F14" s="107" t="s">
        <v>502</v>
      </c>
      <c r="G14" s="107" t="s">
        <v>502</v>
      </c>
      <c r="H14" s="107" t="s">
        <v>502</v>
      </c>
      <c r="I14" s="107" t="s">
        <v>502</v>
      </c>
      <c r="J14" s="107" t="s">
        <v>502</v>
      </c>
      <c r="K14" s="107" t="s">
        <v>502</v>
      </c>
      <c r="L14" s="482" t="s">
        <v>502</v>
      </c>
      <c r="M14" s="483" t="s">
        <v>502</v>
      </c>
      <c r="N14" s="483" t="s">
        <v>502</v>
      </c>
      <c r="O14" s="483" t="s">
        <v>502</v>
      </c>
      <c r="P14" s="483" t="s">
        <v>502</v>
      </c>
      <c r="Q14" s="483" t="s">
        <v>502</v>
      </c>
      <c r="R14" s="483" t="s">
        <v>502</v>
      </c>
      <c r="S14" s="482" t="s">
        <v>502</v>
      </c>
      <c r="T14" s="483" t="s">
        <v>502</v>
      </c>
      <c r="U14" s="483" t="s">
        <v>502</v>
      </c>
      <c r="V14" s="125"/>
    </row>
    <row r="15" spans="1:22">
      <c r="A15" s="1" t="s">
        <v>502</v>
      </c>
      <c r="B15" s="107" t="s">
        <v>502</v>
      </c>
      <c r="C15" s="107" t="s">
        <v>502</v>
      </c>
      <c r="D15" s="107" t="s">
        <v>502</v>
      </c>
      <c r="E15" s="107" t="s">
        <v>502</v>
      </c>
      <c r="F15" s="107" t="s">
        <v>502</v>
      </c>
      <c r="G15" s="107" t="s">
        <v>502</v>
      </c>
      <c r="H15" s="107" t="s">
        <v>502</v>
      </c>
      <c r="I15" s="107" t="s">
        <v>502</v>
      </c>
      <c r="J15" s="107" t="s">
        <v>502</v>
      </c>
      <c r="K15" s="107" t="s">
        <v>502</v>
      </c>
      <c r="L15" s="482" t="s">
        <v>502</v>
      </c>
      <c r="M15" s="483" t="s">
        <v>502</v>
      </c>
      <c r="N15" s="483" t="s">
        <v>502</v>
      </c>
      <c r="O15" s="483" t="s">
        <v>502</v>
      </c>
      <c r="P15" s="483" t="s">
        <v>502</v>
      </c>
      <c r="Q15" s="483" t="s">
        <v>502</v>
      </c>
      <c r="R15" s="483" t="s">
        <v>502</v>
      </c>
      <c r="S15" s="482" t="s">
        <v>502</v>
      </c>
      <c r="T15" s="483" t="s">
        <v>502</v>
      </c>
      <c r="U15" s="483" t="s">
        <v>502</v>
      </c>
      <c r="V15" s="125"/>
    </row>
    <row r="16" spans="1:22">
      <c r="A16" s="1" t="s">
        <v>502</v>
      </c>
      <c r="B16" s="107" t="s">
        <v>502</v>
      </c>
      <c r="C16" s="107" t="s">
        <v>502</v>
      </c>
      <c r="D16" s="107" t="s">
        <v>502</v>
      </c>
      <c r="E16" s="107" t="s">
        <v>502</v>
      </c>
      <c r="F16" s="107" t="s">
        <v>502</v>
      </c>
      <c r="G16" s="107" t="s">
        <v>502</v>
      </c>
      <c r="H16" s="107" t="s">
        <v>502</v>
      </c>
      <c r="I16" s="107" t="s">
        <v>502</v>
      </c>
      <c r="J16" s="107" t="s">
        <v>502</v>
      </c>
      <c r="K16" s="107" t="s">
        <v>502</v>
      </c>
      <c r="L16" s="482" t="s">
        <v>502</v>
      </c>
      <c r="M16" s="483" t="s">
        <v>502</v>
      </c>
      <c r="N16" s="483" t="s">
        <v>502</v>
      </c>
      <c r="O16" s="483" t="s">
        <v>502</v>
      </c>
      <c r="P16" s="483" t="s">
        <v>502</v>
      </c>
      <c r="Q16" s="483" t="s">
        <v>502</v>
      </c>
      <c r="R16" s="483" t="s">
        <v>502</v>
      </c>
      <c r="S16" s="482" t="s">
        <v>502</v>
      </c>
      <c r="T16" s="483" t="s">
        <v>502</v>
      </c>
      <c r="U16" s="483" t="s">
        <v>502</v>
      </c>
      <c r="V16" s="125"/>
    </row>
    <row r="17" spans="1:24">
      <c r="A17" s="1" t="s">
        <v>502</v>
      </c>
      <c r="B17" s="107" t="s">
        <v>502</v>
      </c>
      <c r="C17" s="107" t="s">
        <v>502</v>
      </c>
      <c r="D17" s="107" t="s">
        <v>502</v>
      </c>
      <c r="E17" s="107" t="s">
        <v>502</v>
      </c>
      <c r="F17" s="107" t="s">
        <v>502</v>
      </c>
      <c r="G17" s="107" t="s">
        <v>502</v>
      </c>
      <c r="H17" s="107" t="s">
        <v>502</v>
      </c>
      <c r="I17" s="107" t="s">
        <v>502</v>
      </c>
      <c r="J17" s="107" t="s">
        <v>502</v>
      </c>
      <c r="K17" s="107" t="s">
        <v>502</v>
      </c>
      <c r="L17" s="482" t="s">
        <v>502</v>
      </c>
      <c r="M17" s="483" t="s">
        <v>502</v>
      </c>
      <c r="N17" s="483" t="s">
        <v>502</v>
      </c>
      <c r="O17" s="483" t="s">
        <v>502</v>
      </c>
      <c r="P17" s="483" t="s">
        <v>502</v>
      </c>
      <c r="Q17" s="483" t="s">
        <v>502</v>
      </c>
      <c r="R17" s="483" t="s">
        <v>502</v>
      </c>
      <c r="S17" s="482" t="s">
        <v>502</v>
      </c>
      <c r="T17" s="483" t="s">
        <v>502</v>
      </c>
      <c r="U17" s="483" t="s">
        <v>502</v>
      </c>
      <c r="V17" s="125"/>
    </row>
    <row r="18" spans="1:24">
      <c r="A18" s="1" t="s">
        <v>502</v>
      </c>
      <c r="B18" s="107" t="s">
        <v>502</v>
      </c>
      <c r="C18" s="107" t="s">
        <v>502</v>
      </c>
      <c r="D18" s="107" t="s">
        <v>502</v>
      </c>
      <c r="E18" s="107" t="s">
        <v>502</v>
      </c>
      <c r="F18" s="107" t="s">
        <v>502</v>
      </c>
      <c r="G18" s="107" t="s">
        <v>502</v>
      </c>
      <c r="H18" s="107" t="s">
        <v>502</v>
      </c>
      <c r="I18" s="107" t="s">
        <v>502</v>
      </c>
      <c r="J18" s="107" t="s">
        <v>502</v>
      </c>
      <c r="K18" s="107" t="s">
        <v>502</v>
      </c>
      <c r="L18" s="482" t="s">
        <v>502</v>
      </c>
      <c r="M18" s="483" t="s">
        <v>502</v>
      </c>
      <c r="N18" s="483" t="s">
        <v>502</v>
      </c>
      <c r="O18" s="483" t="s">
        <v>502</v>
      </c>
      <c r="P18" s="483" t="s">
        <v>502</v>
      </c>
      <c r="Q18" s="483" t="s">
        <v>502</v>
      </c>
      <c r="R18" s="483" t="s">
        <v>502</v>
      </c>
      <c r="S18" s="482" t="s">
        <v>502</v>
      </c>
      <c r="T18" s="483" t="s">
        <v>502</v>
      </c>
      <c r="U18" s="483" t="s">
        <v>502</v>
      </c>
      <c r="V18" s="125"/>
    </row>
    <row r="19" spans="1:24">
      <c r="A19" s="1" t="s">
        <v>502</v>
      </c>
      <c r="B19" s="107" t="s">
        <v>502</v>
      </c>
      <c r="C19" s="107" t="s">
        <v>502</v>
      </c>
      <c r="D19" s="107" t="s">
        <v>502</v>
      </c>
      <c r="E19" s="107" t="s">
        <v>502</v>
      </c>
      <c r="F19" s="107" t="s">
        <v>502</v>
      </c>
      <c r="G19" s="107" t="s">
        <v>502</v>
      </c>
      <c r="H19" s="107" t="s">
        <v>502</v>
      </c>
      <c r="I19" s="107" t="s">
        <v>502</v>
      </c>
      <c r="J19" s="107" t="s">
        <v>502</v>
      </c>
      <c r="K19" s="107" t="s">
        <v>502</v>
      </c>
      <c r="L19" s="482" t="s">
        <v>502</v>
      </c>
      <c r="M19" s="483" t="s">
        <v>502</v>
      </c>
      <c r="N19" s="483" t="s">
        <v>502</v>
      </c>
      <c r="O19" s="483" t="s">
        <v>502</v>
      </c>
      <c r="P19" s="483" t="s">
        <v>502</v>
      </c>
      <c r="Q19" s="483" t="s">
        <v>502</v>
      </c>
      <c r="R19" s="483" t="s">
        <v>502</v>
      </c>
      <c r="S19" s="482" t="s">
        <v>502</v>
      </c>
      <c r="T19" s="483" t="s">
        <v>502</v>
      </c>
      <c r="U19" s="483" t="s">
        <v>502</v>
      </c>
      <c r="V19" s="125"/>
    </row>
    <row r="20" spans="1:24">
      <c r="A20" s="1" t="s">
        <v>502</v>
      </c>
      <c r="B20" s="107" t="s">
        <v>502</v>
      </c>
      <c r="C20" s="107" t="s">
        <v>502</v>
      </c>
      <c r="D20" s="107" t="s">
        <v>502</v>
      </c>
      <c r="E20" s="107" t="s">
        <v>502</v>
      </c>
      <c r="F20" s="107" t="s">
        <v>502</v>
      </c>
      <c r="G20" s="107" t="s">
        <v>502</v>
      </c>
      <c r="H20" s="107" t="s">
        <v>502</v>
      </c>
      <c r="I20" s="107" t="s">
        <v>502</v>
      </c>
      <c r="J20" s="107" t="s">
        <v>502</v>
      </c>
      <c r="K20" s="107" t="s">
        <v>502</v>
      </c>
      <c r="L20" s="482" t="s">
        <v>502</v>
      </c>
      <c r="M20" s="483" t="s">
        <v>502</v>
      </c>
      <c r="N20" s="483" t="s">
        <v>502</v>
      </c>
      <c r="O20" s="483" t="s">
        <v>502</v>
      </c>
      <c r="P20" s="483" t="s">
        <v>502</v>
      </c>
      <c r="Q20" s="483" t="s">
        <v>502</v>
      </c>
      <c r="R20" s="483" t="s">
        <v>502</v>
      </c>
      <c r="S20" s="482" t="s">
        <v>502</v>
      </c>
      <c r="T20" s="483" t="s">
        <v>502</v>
      </c>
      <c r="U20" s="483" t="s">
        <v>502</v>
      </c>
      <c r="V20" s="125"/>
    </row>
    <row r="21" spans="1:24">
      <c r="A21" s="1" t="s">
        <v>502</v>
      </c>
      <c r="B21" s="107" t="s">
        <v>502</v>
      </c>
      <c r="C21" s="107" t="s">
        <v>502</v>
      </c>
      <c r="D21" s="107" t="s">
        <v>502</v>
      </c>
      <c r="E21" s="107" t="s">
        <v>502</v>
      </c>
      <c r="F21" s="107" t="s">
        <v>502</v>
      </c>
      <c r="G21" s="107" t="s">
        <v>502</v>
      </c>
      <c r="H21" s="107" t="s">
        <v>502</v>
      </c>
      <c r="I21" s="107" t="s">
        <v>502</v>
      </c>
      <c r="J21" s="107" t="s">
        <v>502</v>
      </c>
      <c r="K21" s="107" t="s">
        <v>502</v>
      </c>
      <c r="L21" s="482" t="s">
        <v>502</v>
      </c>
      <c r="M21" s="483" t="s">
        <v>502</v>
      </c>
      <c r="N21" s="483" t="s">
        <v>502</v>
      </c>
      <c r="O21" s="483" t="s">
        <v>502</v>
      </c>
      <c r="P21" s="483" t="s">
        <v>502</v>
      </c>
      <c r="Q21" s="483" t="s">
        <v>502</v>
      </c>
      <c r="R21" s="483" t="s">
        <v>502</v>
      </c>
      <c r="S21" s="482" t="s">
        <v>502</v>
      </c>
      <c r="T21" s="483" t="s">
        <v>502</v>
      </c>
      <c r="U21" s="483" t="s">
        <v>502</v>
      </c>
      <c r="V21" s="125"/>
    </row>
    <row r="22" spans="1:24">
      <c r="A22" s="1" t="s">
        <v>502</v>
      </c>
      <c r="B22" s="107" t="s">
        <v>502</v>
      </c>
      <c r="C22" s="107" t="s">
        <v>502</v>
      </c>
      <c r="D22" s="107" t="s">
        <v>502</v>
      </c>
      <c r="E22" s="107" t="s">
        <v>502</v>
      </c>
      <c r="F22" s="107" t="s">
        <v>502</v>
      </c>
      <c r="G22" s="107" t="s">
        <v>502</v>
      </c>
      <c r="H22" s="107" t="s">
        <v>502</v>
      </c>
      <c r="I22" s="107" t="s">
        <v>502</v>
      </c>
      <c r="J22" s="107" t="s">
        <v>502</v>
      </c>
      <c r="K22" s="107" t="s">
        <v>502</v>
      </c>
      <c r="L22" s="482" t="s">
        <v>502</v>
      </c>
      <c r="M22" s="483" t="s">
        <v>502</v>
      </c>
      <c r="N22" s="483" t="s">
        <v>502</v>
      </c>
      <c r="O22" s="483" t="s">
        <v>502</v>
      </c>
      <c r="P22" s="483" t="s">
        <v>502</v>
      </c>
      <c r="Q22" s="483" t="s">
        <v>502</v>
      </c>
      <c r="R22" s="483" t="s">
        <v>502</v>
      </c>
      <c r="S22" s="482" t="s">
        <v>502</v>
      </c>
      <c r="T22" s="483" t="s">
        <v>502</v>
      </c>
      <c r="U22" s="483" t="s">
        <v>502</v>
      </c>
      <c r="V22" s="125"/>
    </row>
    <row r="23" spans="1:24">
      <c r="A23" s="1" t="s">
        <v>502</v>
      </c>
      <c r="B23" s="107" t="s">
        <v>502</v>
      </c>
      <c r="C23" s="107" t="s">
        <v>502</v>
      </c>
      <c r="D23" s="107" t="s">
        <v>502</v>
      </c>
      <c r="E23" s="107" t="s">
        <v>502</v>
      </c>
      <c r="F23" s="107" t="s">
        <v>502</v>
      </c>
      <c r="G23" s="107" t="s">
        <v>502</v>
      </c>
      <c r="H23" s="107" t="s">
        <v>502</v>
      </c>
      <c r="I23" s="107" t="s">
        <v>502</v>
      </c>
      <c r="J23" s="107" t="s">
        <v>502</v>
      </c>
      <c r="K23" s="107" t="s">
        <v>502</v>
      </c>
      <c r="L23" s="482" t="s">
        <v>502</v>
      </c>
      <c r="M23" s="483" t="s">
        <v>502</v>
      </c>
      <c r="N23" s="483" t="s">
        <v>502</v>
      </c>
      <c r="O23" s="483" t="s">
        <v>502</v>
      </c>
      <c r="P23" s="483" t="s">
        <v>502</v>
      </c>
      <c r="Q23" s="483" t="s">
        <v>502</v>
      </c>
      <c r="R23" s="483" t="s">
        <v>502</v>
      </c>
      <c r="S23" s="482" t="s">
        <v>502</v>
      </c>
      <c r="T23" s="483" t="s">
        <v>502</v>
      </c>
      <c r="U23" s="483" t="s">
        <v>502</v>
      </c>
      <c r="V23" s="125"/>
    </row>
    <row r="24" spans="1:24">
      <c r="A24" s="1" t="s">
        <v>502</v>
      </c>
      <c r="B24" s="107" t="s">
        <v>502</v>
      </c>
      <c r="C24" s="107" t="s">
        <v>502</v>
      </c>
      <c r="D24" s="107" t="s">
        <v>502</v>
      </c>
      <c r="E24" s="107" t="s">
        <v>502</v>
      </c>
      <c r="F24" s="107" t="s">
        <v>502</v>
      </c>
      <c r="G24" s="107" t="s">
        <v>502</v>
      </c>
      <c r="H24" s="107" t="s">
        <v>502</v>
      </c>
      <c r="I24" s="107" t="s">
        <v>502</v>
      </c>
      <c r="J24" s="107" t="s">
        <v>502</v>
      </c>
      <c r="K24" s="107" t="s">
        <v>502</v>
      </c>
      <c r="L24" s="482" t="s">
        <v>502</v>
      </c>
      <c r="M24" s="483" t="s">
        <v>502</v>
      </c>
      <c r="N24" s="483" t="s">
        <v>502</v>
      </c>
      <c r="O24" s="483" t="s">
        <v>502</v>
      </c>
      <c r="P24" s="483" t="s">
        <v>502</v>
      </c>
      <c r="Q24" s="483" t="s">
        <v>502</v>
      </c>
      <c r="R24" s="483" t="s">
        <v>502</v>
      </c>
      <c r="S24" s="482" t="s">
        <v>502</v>
      </c>
      <c r="T24" s="483" t="s">
        <v>502</v>
      </c>
      <c r="U24" s="483" t="s">
        <v>502</v>
      </c>
      <c r="V24" s="125"/>
    </row>
    <row r="25" spans="1:24">
      <c r="A25" s="1" t="s">
        <v>502</v>
      </c>
      <c r="B25" s="107" t="s">
        <v>502</v>
      </c>
      <c r="C25" s="107" t="s">
        <v>502</v>
      </c>
      <c r="D25" s="107" t="s">
        <v>502</v>
      </c>
      <c r="E25" s="107" t="s">
        <v>502</v>
      </c>
      <c r="F25" s="107" t="s">
        <v>502</v>
      </c>
      <c r="G25" s="107" t="s">
        <v>502</v>
      </c>
      <c r="H25" s="107" t="s">
        <v>502</v>
      </c>
      <c r="I25" s="107" t="s">
        <v>502</v>
      </c>
      <c r="J25" s="107" t="s">
        <v>502</v>
      </c>
      <c r="K25" s="107" t="s">
        <v>502</v>
      </c>
      <c r="L25" s="482" t="s">
        <v>502</v>
      </c>
      <c r="M25" s="483" t="s">
        <v>502</v>
      </c>
      <c r="N25" s="483" t="s">
        <v>502</v>
      </c>
      <c r="O25" s="483" t="s">
        <v>502</v>
      </c>
      <c r="P25" s="483" t="s">
        <v>502</v>
      </c>
      <c r="Q25" s="483" t="s">
        <v>502</v>
      </c>
      <c r="R25" s="483" t="s">
        <v>502</v>
      </c>
      <c r="S25" s="482" t="s">
        <v>502</v>
      </c>
      <c r="T25" s="483" t="s">
        <v>502</v>
      </c>
      <c r="U25" s="483" t="s">
        <v>502</v>
      </c>
      <c r="V25" s="125"/>
    </row>
    <row r="26" spans="1:24">
      <c r="A26" s="1" t="s">
        <v>502</v>
      </c>
      <c r="B26" s="107" t="s">
        <v>502</v>
      </c>
      <c r="C26" s="107" t="s">
        <v>502</v>
      </c>
      <c r="D26" s="107" t="s">
        <v>502</v>
      </c>
      <c r="E26" s="107" t="s">
        <v>502</v>
      </c>
      <c r="F26" s="107" t="s">
        <v>502</v>
      </c>
      <c r="G26" s="107" t="s">
        <v>502</v>
      </c>
      <c r="H26" s="107" t="s">
        <v>502</v>
      </c>
      <c r="I26" s="107" t="s">
        <v>502</v>
      </c>
      <c r="J26" s="107" t="s">
        <v>502</v>
      </c>
      <c r="K26" s="107" t="s">
        <v>502</v>
      </c>
      <c r="L26" s="482" t="s">
        <v>502</v>
      </c>
      <c r="M26" s="483" t="s">
        <v>502</v>
      </c>
      <c r="N26" s="483" t="s">
        <v>502</v>
      </c>
      <c r="O26" s="483" t="s">
        <v>502</v>
      </c>
      <c r="P26" s="483" t="s">
        <v>502</v>
      </c>
      <c r="Q26" s="483" t="s">
        <v>502</v>
      </c>
      <c r="R26" s="483" t="s">
        <v>502</v>
      </c>
      <c r="S26" s="482" t="s">
        <v>502</v>
      </c>
      <c r="T26" s="483" t="s">
        <v>502</v>
      </c>
      <c r="U26" s="483" t="s">
        <v>502</v>
      </c>
      <c r="V26" s="125"/>
    </row>
    <row r="27" spans="1:24">
      <c r="A27" s="1" t="s">
        <v>502</v>
      </c>
      <c r="B27" s="107" t="s">
        <v>502</v>
      </c>
      <c r="C27" s="107" t="s">
        <v>502</v>
      </c>
      <c r="D27" s="107" t="s">
        <v>502</v>
      </c>
      <c r="E27" s="107" t="s">
        <v>502</v>
      </c>
      <c r="F27" s="107" t="s">
        <v>502</v>
      </c>
      <c r="G27" s="107" t="s">
        <v>502</v>
      </c>
      <c r="H27" s="107" t="s">
        <v>502</v>
      </c>
      <c r="I27" s="107" t="s">
        <v>502</v>
      </c>
      <c r="J27" s="107" t="s">
        <v>502</v>
      </c>
      <c r="K27" s="107" t="s">
        <v>502</v>
      </c>
      <c r="L27" s="482" t="s">
        <v>502</v>
      </c>
      <c r="M27" s="483" t="s">
        <v>502</v>
      </c>
      <c r="N27" s="483" t="s">
        <v>502</v>
      </c>
      <c r="O27" s="483" t="s">
        <v>502</v>
      </c>
      <c r="P27" s="483" t="s">
        <v>502</v>
      </c>
      <c r="Q27" s="483" t="s">
        <v>502</v>
      </c>
      <c r="R27" s="483" t="s">
        <v>502</v>
      </c>
      <c r="S27" s="482" t="s">
        <v>502</v>
      </c>
      <c r="T27" s="483" t="s">
        <v>502</v>
      </c>
      <c r="U27" s="483" t="s">
        <v>502</v>
      </c>
      <c r="V27" s="125"/>
    </row>
    <row r="29" spans="1:24" s="671" customFormat="1">
      <c r="A29" s="1158" t="str">
        <f>"Anmerkungen. Datengrundlage: Volkshochschul-Statistik "&amp;Hilfswerte!$B$2&amp;"; Basis: "&amp;Tabelle1!$C$36&amp;" VHS."</f>
        <v>Anmerkungen. Datengrundlage: Volkshochschul-Statistik ; Basis: 852 VHS.</v>
      </c>
      <c r="B29" s="500"/>
      <c r="C29" s="500"/>
      <c r="D29" s="1159"/>
      <c r="E29" s="1159"/>
      <c r="F29" s="1159"/>
      <c r="I29" s="1158" t="str">
        <f>"Anmerkungen. Datengrundlage: Volkshochschul-Statistik "&amp;Hilfswerte!$B$2&amp;"; Basis: "&amp;Tabelle1!$C$36&amp;" VHS."</f>
        <v>Anmerkungen. Datengrundlage: Volkshochschul-Statistik ; Basis: 852 VHS.</v>
      </c>
      <c r="J29" s="500"/>
      <c r="K29" s="500"/>
      <c r="L29" s="1159"/>
      <c r="M29" s="1159"/>
      <c r="N29" s="1159"/>
      <c r="S29" s="1158" t="str">
        <f>"Anmerkungen. Datengrundlage: Volkshochschul-Statistik "&amp;Hilfswerte!$B$2&amp;"; Basis: "&amp;Tabelle1!$C$36&amp;" VHS."</f>
        <v>Anmerkungen. Datengrundlage: Volkshochschul-Statistik ; Basis: 852 VHS.</v>
      </c>
      <c r="T29" s="500"/>
      <c r="U29" s="500"/>
      <c r="V29" s="1159"/>
      <c r="W29" s="1159"/>
      <c r="X29" s="1159"/>
    </row>
    <row r="30" spans="1:24" s="671" customFormat="1">
      <c r="A30" s="500"/>
      <c r="B30" s="500"/>
      <c r="C30" s="500"/>
      <c r="D30" s="1159"/>
      <c r="E30" s="1159"/>
      <c r="F30" s="1159"/>
      <c r="I30" s="500"/>
      <c r="J30" s="500"/>
      <c r="K30" s="500"/>
      <c r="L30" s="1159"/>
      <c r="M30" s="1159"/>
      <c r="N30" s="1159"/>
      <c r="S30" s="500"/>
      <c r="T30" s="500"/>
      <c r="U30" s="500"/>
      <c r="V30" s="1159"/>
      <c r="W30" s="1159"/>
      <c r="X30" s="1159"/>
    </row>
    <row r="31" spans="1:24" s="671" customFormat="1">
      <c r="A31" s="1158" t="s">
        <v>518</v>
      </c>
      <c r="B31" s="1159"/>
      <c r="C31" s="1159"/>
      <c r="D31" s="1159"/>
      <c r="E31" s="1159"/>
      <c r="F31" s="1159"/>
      <c r="I31" s="1158" t="s">
        <v>518</v>
      </c>
      <c r="J31" s="1159"/>
      <c r="K31" s="1159"/>
      <c r="L31" s="1159"/>
      <c r="M31" s="1159"/>
      <c r="N31" s="1159"/>
      <c r="S31" s="1158" t="s">
        <v>518</v>
      </c>
      <c r="T31" s="1159"/>
      <c r="U31" s="1159"/>
      <c r="V31" s="1159"/>
      <c r="W31" s="1159"/>
      <c r="X31" s="1159"/>
    </row>
    <row r="32" spans="1:24" s="671" customFormat="1">
      <c r="A32" s="1158" t="s">
        <v>519</v>
      </c>
      <c r="B32" s="1159"/>
      <c r="C32" s="1159"/>
      <c r="D32" s="1159"/>
      <c r="E32" s="1167" t="s">
        <v>506</v>
      </c>
      <c r="F32" s="1159"/>
      <c r="I32" s="1158" t="s">
        <v>519</v>
      </c>
      <c r="J32" s="1159"/>
      <c r="K32" s="1159"/>
      <c r="L32" s="1159"/>
      <c r="M32" s="1167" t="s">
        <v>506</v>
      </c>
      <c r="N32" s="1159"/>
      <c r="S32" s="1158" t="s">
        <v>519</v>
      </c>
      <c r="T32" s="1159"/>
      <c r="U32" s="1159"/>
      <c r="V32" s="1159"/>
      <c r="W32" s="1167" t="s">
        <v>506</v>
      </c>
      <c r="X32" s="1159"/>
    </row>
    <row r="33" spans="1:24" s="671" customFormat="1">
      <c r="A33" s="1160"/>
      <c r="B33" s="1159"/>
      <c r="C33" s="1159"/>
      <c r="D33" s="1159"/>
      <c r="E33" s="1159"/>
      <c r="F33" s="1159"/>
      <c r="I33" s="1160"/>
      <c r="J33" s="1159"/>
      <c r="K33" s="1159"/>
      <c r="L33" s="1159"/>
      <c r="M33" s="1159"/>
      <c r="N33" s="1159"/>
      <c r="S33" s="1160"/>
      <c r="T33" s="1159"/>
      <c r="U33" s="1159"/>
      <c r="V33" s="1159"/>
      <c r="W33" s="1159"/>
      <c r="X33" s="1159"/>
    </row>
    <row r="34" spans="1:24" s="671" customFormat="1">
      <c r="A34" s="1161" t="s">
        <v>520</v>
      </c>
      <c r="B34" s="1159"/>
      <c r="C34" s="1159"/>
      <c r="D34" s="1159"/>
      <c r="E34" s="1159"/>
      <c r="F34" s="1159"/>
      <c r="I34" s="1161" t="s">
        <v>520</v>
      </c>
      <c r="J34" s="1159"/>
      <c r="K34" s="1159"/>
      <c r="L34" s="1159"/>
      <c r="M34" s="1159"/>
      <c r="N34" s="1159"/>
      <c r="S34" s="1161" t="s">
        <v>520</v>
      </c>
      <c r="T34" s="1159"/>
      <c r="U34" s="1159"/>
      <c r="V34" s="1159"/>
      <c r="W34" s="1159"/>
      <c r="X34" s="1159"/>
    </row>
  </sheetData>
  <mergeCells count="24">
    <mergeCell ref="A1:K1"/>
    <mergeCell ref="B2:K2"/>
    <mergeCell ref="L2:U2"/>
    <mergeCell ref="B3:H3"/>
    <mergeCell ref="I3:K3"/>
    <mergeCell ref="L3:R3"/>
    <mergeCell ref="S3:U3"/>
    <mergeCell ref="A2:A5"/>
    <mergeCell ref="T4:T5"/>
    <mergeCell ref="U4:U5"/>
    <mergeCell ref="L4:L5"/>
    <mergeCell ref="M4:M5"/>
    <mergeCell ref="N4:P4"/>
    <mergeCell ref="Q4:Q5"/>
    <mergeCell ref="R4:R5"/>
    <mergeCell ref="S4:S5"/>
    <mergeCell ref="K4:K5"/>
    <mergeCell ref="B4:B5"/>
    <mergeCell ref="C4:C5"/>
    <mergeCell ref="D4:F4"/>
    <mergeCell ref="G4:G5"/>
    <mergeCell ref="H4:H5"/>
    <mergeCell ref="I4:I5"/>
    <mergeCell ref="J4:J5"/>
  </mergeCells>
  <hyperlinks>
    <hyperlink ref="E32" r:id="rId1" xr:uid="{6C8FCAD7-763E-488E-80C7-89FC910835F8}"/>
    <hyperlink ref="A34" r:id="rId2" display="Publikation und Tabellen stehen unter der Lizenz CC BY-SA DEED 4.0." xr:uid="{1F84BDC3-8F16-4A66-B7DA-AF9304F82A0D}"/>
    <hyperlink ref="M32" r:id="rId3" xr:uid="{B090D89E-21FA-4C73-A6DC-2B1DBD69ADA0}"/>
    <hyperlink ref="I34" r:id="rId4" display="Publikation und Tabellen stehen unter der Lizenz CC BY-SA DEED 4.0." xr:uid="{953DD6AB-7877-4855-923A-8B47AB8375FC}"/>
    <hyperlink ref="W32" r:id="rId5" xr:uid="{334ABD62-F058-4293-8A73-C498F19AB6F8}"/>
    <hyperlink ref="S34" r:id="rId6" display="Publikation und Tabellen stehen unter der Lizenz CC BY-SA DEED 4.0." xr:uid="{ABD1C2C4-8D0C-4670-8D69-6840E12E858D}"/>
  </hyperlinks>
  <pageMargins left="0.7" right="0.7" top="0.78740157499999996" bottom="0.78740157499999996" header="0.3" footer="0.3"/>
  <pageSetup paperSize="9" scale="76" orientation="portrait" r:id="rId7"/>
  <colBreaks count="2" manualBreakCount="2">
    <brk id="8" max="1048575" man="1"/>
    <brk id="18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022F-706C-42C8-9F04-DC40697A26AD}">
  <dimension ref="A1:G34"/>
  <sheetViews>
    <sheetView view="pageBreakPreview" zoomScaleNormal="100" zoomScaleSheetLayoutView="100" workbookViewId="0">
      <selection activeCell="A34" sqref="A29:XFD34"/>
    </sheetView>
  </sheetViews>
  <sheetFormatPr baseColWidth="10" defaultRowHeight="12.75"/>
  <cols>
    <col min="3" max="3" width="13.140625" customWidth="1"/>
    <col min="4" max="4" width="12.42578125" customWidth="1"/>
    <col min="5" max="5" width="12.28515625" customWidth="1"/>
    <col min="7" max="7" width="13.7109375" customWidth="1"/>
  </cols>
  <sheetData>
    <row r="1" spans="1:7" ht="39.950000000000003" customHeight="1" thickBot="1">
      <c r="A1" s="1089" t="str">
        <f>"Tabelle 33: Zeitreihen II (Personal) ab " &amp;A8</f>
        <v>Tabelle 33: Zeitreihen II (Personal) ab 2018</v>
      </c>
      <c r="B1" s="1089"/>
      <c r="C1" s="1089"/>
      <c r="D1" s="1089"/>
      <c r="E1" s="1089"/>
      <c r="F1" s="1089"/>
      <c r="G1" s="1089"/>
    </row>
    <row r="2" spans="1:7" ht="18.75" customHeight="1">
      <c r="A2" s="1100" t="s">
        <v>360</v>
      </c>
      <c r="B2" s="1114" t="s">
        <v>367</v>
      </c>
      <c r="C2" s="1115"/>
      <c r="D2" s="1115"/>
      <c r="E2" s="1115"/>
      <c r="F2" s="1115"/>
      <c r="G2" s="1116"/>
    </row>
    <row r="3" spans="1:7" ht="42.75" customHeight="1">
      <c r="A3" s="1101"/>
      <c r="B3" s="1117" t="s">
        <v>457</v>
      </c>
      <c r="C3" s="1118"/>
      <c r="D3" s="1118"/>
      <c r="E3" s="1119"/>
      <c r="F3" s="1120" t="s">
        <v>368</v>
      </c>
      <c r="G3" s="1121"/>
    </row>
    <row r="4" spans="1:7">
      <c r="A4" s="1101"/>
      <c r="B4" s="1105" t="s">
        <v>369</v>
      </c>
      <c r="C4" s="1105" t="s">
        <v>370</v>
      </c>
      <c r="D4" s="1105" t="s">
        <v>417</v>
      </c>
      <c r="E4" s="1105" t="s">
        <v>455</v>
      </c>
      <c r="F4" s="1108" t="s">
        <v>371</v>
      </c>
      <c r="G4" s="1103" t="s">
        <v>418</v>
      </c>
    </row>
    <row r="5" spans="1:7" ht="18" customHeight="1">
      <c r="A5" s="1101"/>
      <c r="B5" s="1106"/>
      <c r="C5" s="1106"/>
      <c r="D5" s="1106"/>
      <c r="E5" s="1106"/>
      <c r="F5" s="1109"/>
      <c r="G5" s="1112"/>
    </row>
    <row r="6" spans="1:7" ht="12.75" customHeight="1">
      <c r="A6" s="1101"/>
      <c r="B6" s="1106"/>
      <c r="C6" s="1106"/>
      <c r="D6" s="1106"/>
      <c r="E6" s="1106"/>
      <c r="F6" s="1109"/>
      <c r="G6" s="1112"/>
    </row>
    <row r="7" spans="1:7" ht="36" customHeight="1">
      <c r="A7" s="1111"/>
      <c r="B7" s="1107"/>
      <c r="C7" s="1107"/>
      <c r="D7" s="1107"/>
      <c r="E7" s="1107"/>
      <c r="F7" s="1110"/>
      <c r="G7" s="1113"/>
    </row>
    <row r="8" spans="1:7" s="73" customFormat="1">
      <c r="A8" s="484">
        <v>2018</v>
      </c>
      <c r="B8" s="521">
        <v>658.3</v>
      </c>
      <c r="C8" s="521">
        <v>4053</v>
      </c>
      <c r="D8" s="521">
        <v>3898.4</v>
      </c>
      <c r="E8" s="521">
        <v>928.8</v>
      </c>
      <c r="F8" s="137">
        <v>181658</v>
      </c>
      <c r="G8" s="358">
        <v>18093</v>
      </c>
    </row>
    <row r="9" spans="1:7">
      <c r="A9" s="484">
        <v>2019</v>
      </c>
      <c r="B9" s="521">
        <v>679.5</v>
      </c>
      <c r="C9" s="521">
        <v>4034.4</v>
      </c>
      <c r="D9" s="521">
        <v>3869.9</v>
      </c>
      <c r="E9" s="521">
        <v>1044</v>
      </c>
      <c r="F9" s="137">
        <v>181329</v>
      </c>
      <c r="G9" s="358">
        <v>22604</v>
      </c>
    </row>
    <row r="10" spans="1:7">
      <c r="A10" s="484">
        <v>2020</v>
      </c>
      <c r="B10" s="521">
        <v>680.4</v>
      </c>
      <c r="C10" s="521">
        <v>4249.8999999999996</v>
      </c>
      <c r="D10" s="521">
        <v>3904.1</v>
      </c>
      <c r="E10" s="521">
        <v>1120.2</v>
      </c>
      <c r="F10" s="137">
        <v>156498</v>
      </c>
      <c r="G10" s="358">
        <v>18758</v>
      </c>
    </row>
    <row r="11" spans="1:7">
      <c r="A11" s="484" t="s">
        <v>502</v>
      </c>
      <c r="B11" s="521" t="s">
        <v>502</v>
      </c>
      <c r="C11" s="521" t="s">
        <v>502</v>
      </c>
      <c r="D11" s="521" t="s">
        <v>502</v>
      </c>
      <c r="E11" s="521" t="s">
        <v>502</v>
      </c>
      <c r="F11" s="137" t="s">
        <v>502</v>
      </c>
      <c r="G11" s="358" t="s">
        <v>502</v>
      </c>
    </row>
    <row r="12" spans="1:7">
      <c r="A12" s="484" t="s">
        <v>502</v>
      </c>
      <c r="B12" s="521" t="s">
        <v>502</v>
      </c>
      <c r="C12" s="521" t="s">
        <v>502</v>
      </c>
      <c r="D12" s="521" t="s">
        <v>502</v>
      </c>
      <c r="E12" s="521" t="s">
        <v>502</v>
      </c>
      <c r="F12" s="137" t="s">
        <v>502</v>
      </c>
      <c r="G12" s="358" t="s">
        <v>502</v>
      </c>
    </row>
    <row r="13" spans="1:7">
      <c r="A13" s="484" t="s">
        <v>502</v>
      </c>
      <c r="B13" s="521" t="s">
        <v>502</v>
      </c>
      <c r="C13" s="521" t="s">
        <v>502</v>
      </c>
      <c r="D13" s="521" t="s">
        <v>502</v>
      </c>
      <c r="E13" s="521" t="s">
        <v>502</v>
      </c>
      <c r="F13" s="137" t="s">
        <v>502</v>
      </c>
      <c r="G13" s="358" t="s">
        <v>502</v>
      </c>
    </row>
    <row r="14" spans="1:7">
      <c r="A14" s="484" t="s">
        <v>502</v>
      </c>
      <c r="B14" s="521" t="s">
        <v>502</v>
      </c>
      <c r="C14" s="521" t="s">
        <v>502</v>
      </c>
      <c r="D14" s="521" t="s">
        <v>502</v>
      </c>
      <c r="E14" s="521" t="s">
        <v>502</v>
      </c>
      <c r="F14" s="137" t="s">
        <v>502</v>
      </c>
      <c r="G14" s="358" t="s">
        <v>502</v>
      </c>
    </row>
    <row r="15" spans="1:7">
      <c r="A15" s="484" t="s">
        <v>502</v>
      </c>
      <c r="B15" s="521" t="s">
        <v>502</v>
      </c>
      <c r="C15" s="521" t="s">
        <v>502</v>
      </c>
      <c r="D15" s="521" t="s">
        <v>502</v>
      </c>
      <c r="E15" s="521" t="s">
        <v>502</v>
      </c>
      <c r="F15" s="137" t="s">
        <v>502</v>
      </c>
      <c r="G15" s="358" t="s">
        <v>502</v>
      </c>
    </row>
    <row r="16" spans="1:7">
      <c r="A16" s="484" t="s">
        <v>502</v>
      </c>
      <c r="B16" s="521" t="s">
        <v>502</v>
      </c>
      <c r="C16" s="521" t="s">
        <v>502</v>
      </c>
      <c r="D16" s="521" t="s">
        <v>502</v>
      </c>
      <c r="E16" s="521" t="s">
        <v>502</v>
      </c>
      <c r="F16" s="137" t="s">
        <v>502</v>
      </c>
      <c r="G16" s="358" t="s">
        <v>502</v>
      </c>
    </row>
    <row r="17" spans="1:7">
      <c r="A17" s="484" t="s">
        <v>502</v>
      </c>
      <c r="B17" s="521" t="s">
        <v>502</v>
      </c>
      <c r="C17" s="521" t="s">
        <v>502</v>
      </c>
      <c r="D17" s="521" t="s">
        <v>502</v>
      </c>
      <c r="E17" s="521" t="s">
        <v>502</v>
      </c>
      <c r="F17" s="137" t="s">
        <v>502</v>
      </c>
      <c r="G17" s="358" t="s">
        <v>502</v>
      </c>
    </row>
    <row r="18" spans="1:7">
      <c r="A18" s="484" t="s">
        <v>502</v>
      </c>
      <c r="B18" s="521" t="s">
        <v>502</v>
      </c>
      <c r="C18" s="521" t="s">
        <v>502</v>
      </c>
      <c r="D18" s="521" t="s">
        <v>502</v>
      </c>
      <c r="E18" s="521" t="s">
        <v>502</v>
      </c>
      <c r="F18" s="137" t="s">
        <v>502</v>
      </c>
      <c r="G18" s="358" t="s">
        <v>502</v>
      </c>
    </row>
    <row r="19" spans="1:7">
      <c r="A19" s="484" t="s">
        <v>502</v>
      </c>
      <c r="B19" s="521" t="s">
        <v>502</v>
      </c>
      <c r="C19" s="521" t="s">
        <v>502</v>
      </c>
      <c r="D19" s="521" t="s">
        <v>502</v>
      </c>
      <c r="E19" s="521" t="s">
        <v>502</v>
      </c>
      <c r="F19" s="137" t="s">
        <v>502</v>
      </c>
      <c r="G19" s="358" t="s">
        <v>502</v>
      </c>
    </row>
    <row r="20" spans="1:7">
      <c r="A20" s="484" t="s">
        <v>502</v>
      </c>
      <c r="B20" s="521" t="s">
        <v>502</v>
      </c>
      <c r="C20" s="521" t="s">
        <v>502</v>
      </c>
      <c r="D20" s="521" t="s">
        <v>502</v>
      </c>
      <c r="E20" s="521" t="s">
        <v>502</v>
      </c>
      <c r="F20" s="137" t="s">
        <v>502</v>
      </c>
      <c r="G20" s="358" t="s">
        <v>502</v>
      </c>
    </row>
    <row r="21" spans="1:7">
      <c r="A21" s="484" t="s">
        <v>502</v>
      </c>
      <c r="B21" s="521" t="s">
        <v>502</v>
      </c>
      <c r="C21" s="521" t="s">
        <v>502</v>
      </c>
      <c r="D21" s="521" t="s">
        <v>502</v>
      </c>
      <c r="E21" s="521" t="s">
        <v>502</v>
      </c>
      <c r="F21" s="137" t="s">
        <v>502</v>
      </c>
      <c r="G21" s="358" t="s">
        <v>502</v>
      </c>
    </row>
    <row r="22" spans="1:7">
      <c r="A22" s="484" t="s">
        <v>502</v>
      </c>
      <c r="B22" s="521" t="s">
        <v>502</v>
      </c>
      <c r="C22" s="521" t="s">
        <v>502</v>
      </c>
      <c r="D22" s="521" t="s">
        <v>502</v>
      </c>
      <c r="E22" s="521" t="s">
        <v>502</v>
      </c>
      <c r="F22" s="137" t="s">
        <v>502</v>
      </c>
      <c r="G22" s="358" t="s">
        <v>502</v>
      </c>
    </row>
    <row r="23" spans="1:7">
      <c r="A23" s="484" t="s">
        <v>502</v>
      </c>
      <c r="B23" s="521" t="s">
        <v>502</v>
      </c>
      <c r="C23" s="521" t="s">
        <v>502</v>
      </c>
      <c r="D23" s="521" t="s">
        <v>502</v>
      </c>
      <c r="E23" s="521" t="s">
        <v>502</v>
      </c>
      <c r="F23" s="137" t="s">
        <v>502</v>
      </c>
      <c r="G23" s="358" t="s">
        <v>502</v>
      </c>
    </row>
    <row r="24" spans="1:7">
      <c r="A24" s="484" t="s">
        <v>502</v>
      </c>
      <c r="B24" s="521" t="s">
        <v>502</v>
      </c>
      <c r="C24" s="521" t="s">
        <v>502</v>
      </c>
      <c r="D24" s="521" t="s">
        <v>502</v>
      </c>
      <c r="E24" s="521" t="s">
        <v>502</v>
      </c>
      <c r="F24" s="137" t="s">
        <v>502</v>
      </c>
      <c r="G24" s="358" t="s">
        <v>502</v>
      </c>
    </row>
    <row r="25" spans="1:7">
      <c r="A25" s="484" t="s">
        <v>502</v>
      </c>
      <c r="B25" s="521" t="s">
        <v>502</v>
      </c>
      <c r="C25" s="521" t="s">
        <v>502</v>
      </c>
      <c r="D25" s="521" t="s">
        <v>502</v>
      </c>
      <c r="E25" s="521" t="s">
        <v>502</v>
      </c>
      <c r="F25" s="137" t="s">
        <v>502</v>
      </c>
      <c r="G25" s="358" t="s">
        <v>502</v>
      </c>
    </row>
    <row r="26" spans="1:7">
      <c r="A26" s="484" t="s">
        <v>502</v>
      </c>
      <c r="B26" s="521" t="s">
        <v>502</v>
      </c>
      <c r="C26" s="521" t="s">
        <v>502</v>
      </c>
      <c r="D26" s="521" t="s">
        <v>502</v>
      </c>
      <c r="E26" s="521" t="s">
        <v>502</v>
      </c>
      <c r="F26" s="137" t="s">
        <v>502</v>
      </c>
      <c r="G26" s="358" t="s">
        <v>502</v>
      </c>
    </row>
    <row r="27" spans="1:7">
      <c r="A27" s="484" t="s">
        <v>502</v>
      </c>
      <c r="B27" s="521" t="s">
        <v>502</v>
      </c>
      <c r="C27" s="521" t="s">
        <v>502</v>
      </c>
      <c r="D27" s="521" t="s">
        <v>502</v>
      </c>
      <c r="E27" s="521" t="s">
        <v>502</v>
      </c>
      <c r="F27" s="137" t="s">
        <v>502</v>
      </c>
      <c r="G27" s="358" t="s">
        <v>502</v>
      </c>
    </row>
    <row r="28" spans="1:7">
      <c r="A28" s="480" t="s">
        <v>502</v>
      </c>
      <c r="B28" s="521" t="s">
        <v>502</v>
      </c>
      <c r="C28" s="521" t="s">
        <v>502</v>
      </c>
      <c r="D28" s="521" t="s">
        <v>502</v>
      </c>
      <c r="E28" s="521" t="s">
        <v>502</v>
      </c>
      <c r="F28" s="137" t="s">
        <v>502</v>
      </c>
      <c r="G28" s="137" t="s">
        <v>502</v>
      </c>
    </row>
    <row r="29" spans="1:7" s="671" customFormat="1">
      <c r="A29" s="1158" t="str">
        <f>"Anmerkungen. Datengrundlage: Volkshochschul-Statistik "&amp;Hilfswerte!$B$2&amp;"; Basis: "&amp;Tabelle1!$C$36&amp;" VHS."</f>
        <v>Anmerkungen. Datengrundlage: Volkshochschul-Statistik ; Basis: 852 VHS.</v>
      </c>
      <c r="B29" s="500"/>
      <c r="C29" s="500"/>
      <c r="D29" s="1159"/>
      <c r="E29" s="1159"/>
      <c r="F29" s="1192"/>
      <c r="G29" s="1192"/>
    </row>
    <row r="30" spans="1:7" s="671" customFormat="1">
      <c r="A30" s="500"/>
      <c r="B30" s="500"/>
      <c r="C30" s="500"/>
      <c r="D30" s="1159"/>
      <c r="E30" s="1159"/>
      <c r="F30" s="1192"/>
      <c r="G30" s="1192"/>
    </row>
    <row r="31" spans="1:7" s="671" customFormat="1">
      <c r="A31" s="1158" t="s">
        <v>518</v>
      </c>
      <c r="B31" s="1159"/>
      <c r="C31" s="1159"/>
      <c r="D31" s="1159"/>
      <c r="E31" s="1159"/>
      <c r="F31" s="1193"/>
      <c r="G31" s="1193"/>
    </row>
    <row r="32" spans="1:7" s="671" customFormat="1">
      <c r="A32" s="1158" t="s">
        <v>519</v>
      </c>
      <c r="B32" s="1159"/>
      <c r="C32" s="1159"/>
      <c r="D32" s="1159"/>
      <c r="E32" s="1167" t="s">
        <v>506</v>
      </c>
      <c r="F32" s="1193"/>
      <c r="G32" s="1193"/>
    </row>
    <row r="33" spans="1:7" s="671" customFormat="1">
      <c r="A33" s="1160"/>
      <c r="B33" s="1159"/>
      <c r="C33" s="1159"/>
      <c r="D33" s="1159"/>
      <c r="E33" s="1159"/>
      <c r="F33" s="1193"/>
      <c r="G33" s="1193"/>
    </row>
    <row r="34" spans="1:7" s="671" customFormat="1">
      <c r="A34" s="1161" t="s">
        <v>520</v>
      </c>
      <c r="B34" s="1159"/>
      <c r="C34" s="1159"/>
      <c r="D34" s="1159"/>
      <c r="E34" s="1159"/>
    </row>
  </sheetData>
  <mergeCells count="11">
    <mergeCell ref="A1:G1"/>
    <mergeCell ref="B2:G2"/>
    <mergeCell ref="B3:E3"/>
    <mergeCell ref="F3:G3"/>
    <mergeCell ref="B4:B7"/>
    <mergeCell ref="C4:C7"/>
    <mergeCell ref="D4:D7"/>
    <mergeCell ref="E4:E7"/>
    <mergeCell ref="F4:F7"/>
    <mergeCell ref="A2:A7"/>
    <mergeCell ref="G4:G7"/>
  </mergeCells>
  <hyperlinks>
    <hyperlink ref="E32" r:id="rId1" xr:uid="{FA1142A4-8E50-4DD9-94A1-F2D39837EBCB}"/>
    <hyperlink ref="A34" r:id="rId2" display="Publikation und Tabellen stehen unter der Lizenz CC BY-SA DEED 4.0." xr:uid="{CBE1FFEE-8C10-4359-90DB-3399AE08B4E2}"/>
  </hyperlinks>
  <pageMargins left="0.7" right="0.7" top="0.78740157499999996" bottom="0.78740157499999996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09D1-C884-48B1-8585-88C6AB5718CB}"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/>
  <cols>
    <col min="1" max="1" width="13.7109375" customWidth="1"/>
    <col min="2" max="5" width="23.7109375" customWidth="1"/>
  </cols>
  <sheetData>
    <row r="1" spans="1:5" ht="60" customHeight="1" thickBot="1">
      <c r="A1" s="727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2020</v>
      </c>
      <c r="B1" s="728"/>
      <c r="C1" s="728"/>
      <c r="D1" s="728"/>
      <c r="E1" s="728"/>
    </row>
    <row r="2" spans="1:5" ht="60">
      <c r="A2" s="20" t="s">
        <v>14</v>
      </c>
      <c r="B2" s="143" t="s">
        <v>26</v>
      </c>
      <c r="C2" s="143" t="s">
        <v>95</v>
      </c>
      <c r="D2" s="144" t="s">
        <v>27</v>
      </c>
      <c r="E2" s="145" t="s">
        <v>56</v>
      </c>
    </row>
    <row r="3" spans="1:5">
      <c r="A3" s="726" t="s">
        <v>79</v>
      </c>
      <c r="B3" s="518">
        <v>91</v>
      </c>
      <c r="C3" s="518">
        <v>3</v>
      </c>
      <c r="D3" s="518">
        <v>0</v>
      </c>
      <c r="E3" s="519">
        <v>94</v>
      </c>
    </row>
    <row r="4" spans="1:5">
      <c r="A4" s="723"/>
      <c r="B4" s="135">
        <v>0.96809000000000001</v>
      </c>
      <c r="C4" s="135">
        <v>3.1910000000000001E-2</v>
      </c>
      <c r="D4" s="177" t="s">
        <v>501</v>
      </c>
      <c r="E4" s="136">
        <v>1</v>
      </c>
    </row>
    <row r="5" spans="1:5">
      <c r="A5" s="711" t="s">
        <v>80</v>
      </c>
      <c r="B5" s="520">
        <v>51</v>
      </c>
      <c r="C5" s="520">
        <v>6</v>
      </c>
      <c r="D5" s="520">
        <v>1</v>
      </c>
      <c r="E5" s="132">
        <v>58</v>
      </c>
    </row>
    <row r="6" spans="1:5">
      <c r="A6" s="712"/>
      <c r="B6" s="135">
        <v>0.87931000000000004</v>
      </c>
      <c r="C6" s="135">
        <v>0.10345</v>
      </c>
      <c r="D6" s="177">
        <v>1.7239999999999998E-2</v>
      </c>
      <c r="E6" s="136">
        <v>1</v>
      </c>
    </row>
    <row r="7" spans="1:5">
      <c r="A7" s="711" t="s">
        <v>81</v>
      </c>
      <c r="B7" s="520">
        <v>12</v>
      </c>
      <c r="C7" s="520">
        <v>0</v>
      </c>
      <c r="D7" s="520">
        <v>0</v>
      </c>
      <c r="E7" s="132">
        <v>12</v>
      </c>
    </row>
    <row r="8" spans="1:5">
      <c r="A8" s="712"/>
      <c r="B8" s="135">
        <v>1</v>
      </c>
      <c r="C8" s="135" t="s">
        <v>501</v>
      </c>
      <c r="D8" s="177" t="s">
        <v>501</v>
      </c>
      <c r="E8" s="136">
        <v>1</v>
      </c>
    </row>
    <row r="9" spans="1:5">
      <c r="A9" s="711" t="s">
        <v>82</v>
      </c>
      <c r="B9" s="520">
        <v>17</v>
      </c>
      <c r="C9" s="520">
        <v>1</v>
      </c>
      <c r="D9" s="520">
        <v>0</v>
      </c>
      <c r="E9" s="132">
        <v>18</v>
      </c>
    </row>
    <row r="10" spans="1:5">
      <c r="A10" s="712"/>
      <c r="B10" s="135">
        <v>0.94443999999999995</v>
      </c>
      <c r="C10" s="135">
        <v>5.5559999999999998E-2</v>
      </c>
      <c r="D10" s="177" t="s">
        <v>501</v>
      </c>
      <c r="E10" s="136">
        <v>1</v>
      </c>
    </row>
    <row r="11" spans="1:5">
      <c r="A11" s="711" t="s">
        <v>83</v>
      </c>
      <c r="B11" s="520">
        <v>1</v>
      </c>
      <c r="C11" s="520">
        <v>1</v>
      </c>
      <c r="D11" s="520">
        <v>0</v>
      </c>
      <c r="E11" s="132">
        <v>2</v>
      </c>
    </row>
    <row r="12" spans="1:5">
      <c r="A12" s="712"/>
      <c r="B12" s="135">
        <v>0.5</v>
      </c>
      <c r="C12" s="135">
        <v>0.5</v>
      </c>
      <c r="D12" s="177" t="s">
        <v>501</v>
      </c>
      <c r="E12" s="136">
        <v>1</v>
      </c>
    </row>
    <row r="13" spans="1:5">
      <c r="A13" s="711" t="s">
        <v>84</v>
      </c>
      <c r="B13" s="520">
        <v>0</v>
      </c>
      <c r="C13" s="520">
        <v>1</v>
      </c>
      <c r="D13" s="520">
        <v>0</v>
      </c>
      <c r="E13" s="132">
        <v>1</v>
      </c>
    </row>
    <row r="14" spans="1:5">
      <c r="A14" s="712"/>
      <c r="B14" s="135" t="s">
        <v>501</v>
      </c>
      <c r="C14" s="135">
        <v>1</v>
      </c>
      <c r="D14" s="177" t="s">
        <v>501</v>
      </c>
      <c r="E14" s="136">
        <v>1</v>
      </c>
    </row>
    <row r="15" spans="1:5" ht="13.5" customHeight="1">
      <c r="A15" s="711" t="s">
        <v>85</v>
      </c>
      <c r="B15" s="520">
        <v>17</v>
      </c>
      <c r="C15" s="520">
        <v>7</v>
      </c>
      <c r="D15" s="520">
        <v>0</v>
      </c>
      <c r="E15" s="132">
        <v>24</v>
      </c>
    </row>
    <row r="16" spans="1:5" ht="13.5" customHeight="1">
      <c r="A16" s="712"/>
      <c r="B16" s="135">
        <v>0.70833000000000002</v>
      </c>
      <c r="C16" s="135">
        <v>0.29166999999999998</v>
      </c>
      <c r="D16" s="177" t="s">
        <v>501</v>
      </c>
      <c r="E16" s="136">
        <v>1</v>
      </c>
    </row>
    <row r="17" spans="1:5">
      <c r="A17" s="711" t="s">
        <v>86</v>
      </c>
      <c r="B17" s="520">
        <v>8</v>
      </c>
      <c r="C17" s="520">
        <v>0</v>
      </c>
      <c r="D17" s="520">
        <v>0</v>
      </c>
      <c r="E17" s="132">
        <v>8</v>
      </c>
    </row>
    <row r="18" spans="1:5">
      <c r="A18" s="712"/>
      <c r="B18" s="135">
        <v>1</v>
      </c>
      <c r="C18" s="135" t="s">
        <v>501</v>
      </c>
      <c r="D18" s="177" t="s">
        <v>501</v>
      </c>
      <c r="E18" s="136">
        <v>1</v>
      </c>
    </row>
    <row r="19" spans="1:5">
      <c r="A19" s="711" t="s">
        <v>87</v>
      </c>
      <c r="B19" s="520">
        <v>15</v>
      </c>
      <c r="C19" s="520">
        <v>6</v>
      </c>
      <c r="D19" s="520">
        <v>0</v>
      </c>
      <c r="E19" s="132">
        <v>21</v>
      </c>
    </row>
    <row r="20" spans="1:5">
      <c r="A20" s="712"/>
      <c r="B20" s="135">
        <v>0.71428999999999998</v>
      </c>
      <c r="C20" s="135">
        <v>0.28571000000000002</v>
      </c>
      <c r="D20" s="177" t="s">
        <v>501</v>
      </c>
      <c r="E20" s="136">
        <v>1</v>
      </c>
    </row>
    <row r="21" spans="1:5">
      <c r="A21" s="711" t="s">
        <v>88</v>
      </c>
      <c r="B21" s="520">
        <v>76</v>
      </c>
      <c r="C21" s="520">
        <v>6</v>
      </c>
      <c r="D21" s="520">
        <v>2</v>
      </c>
      <c r="E21" s="132">
        <v>84</v>
      </c>
    </row>
    <row r="22" spans="1:5">
      <c r="A22" s="712"/>
      <c r="B22" s="135">
        <v>0.90476000000000001</v>
      </c>
      <c r="C22" s="135">
        <v>7.1429999999999993E-2</v>
      </c>
      <c r="D22" s="177">
        <v>2.3810000000000001E-2</v>
      </c>
      <c r="E22" s="136">
        <v>1</v>
      </c>
    </row>
    <row r="23" spans="1:5">
      <c r="A23" s="711" t="s">
        <v>89</v>
      </c>
      <c r="B23" s="520">
        <v>37</v>
      </c>
      <c r="C23" s="520">
        <v>1</v>
      </c>
      <c r="D23" s="520">
        <v>0</v>
      </c>
      <c r="E23" s="132">
        <v>38</v>
      </c>
    </row>
    <row r="24" spans="1:5">
      <c r="A24" s="712"/>
      <c r="B24" s="135">
        <v>0.97367999999999999</v>
      </c>
      <c r="C24" s="135">
        <v>2.632E-2</v>
      </c>
      <c r="D24" s="177" t="s">
        <v>501</v>
      </c>
      <c r="E24" s="136">
        <v>1</v>
      </c>
    </row>
    <row r="25" spans="1:5">
      <c r="A25" s="711" t="s">
        <v>90</v>
      </c>
      <c r="B25" s="520">
        <v>6</v>
      </c>
      <c r="C25" s="520">
        <v>2</v>
      </c>
      <c r="D25" s="520">
        <v>0</v>
      </c>
      <c r="E25" s="132">
        <v>8</v>
      </c>
    </row>
    <row r="26" spans="1:5">
      <c r="A26" s="712"/>
      <c r="B26" s="135">
        <v>0.75</v>
      </c>
      <c r="C26" s="135">
        <v>0.25</v>
      </c>
      <c r="D26" s="177" t="s">
        <v>501</v>
      </c>
      <c r="E26" s="136">
        <v>1</v>
      </c>
    </row>
    <row r="27" spans="1:5">
      <c r="A27" s="711" t="s">
        <v>91</v>
      </c>
      <c r="B27" s="520">
        <v>4</v>
      </c>
      <c r="C27" s="520">
        <v>4</v>
      </c>
      <c r="D27" s="520">
        <v>0</v>
      </c>
      <c r="E27" s="132">
        <v>8</v>
      </c>
    </row>
    <row r="28" spans="1:5">
      <c r="A28" s="712"/>
      <c r="B28" s="135">
        <v>0.5</v>
      </c>
      <c r="C28" s="135">
        <v>0.5</v>
      </c>
      <c r="D28" s="177" t="s">
        <v>501</v>
      </c>
      <c r="E28" s="136">
        <v>1</v>
      </c>
    </row>
    <row r="29" spans="1:5">
      <c r="A29" s="711" t="s">
        <v>92</v>
      </c>
      <c r="B29" s="520">
        <v>13</v>
      </c>
      <c r="C29" s="520">
        <v>0</v>
      </c>
      <c r="D29" s="520">
        <v>0</v>
      </c>
      <c r="E29" s="132">
        <v>13</v>
      </c>
    </row>
    <row r="30" spans="1:5">
      <c r="A30" s="712"/>
      <c r="B30" s="135">
        <v>1</v>
      </c>
      <c r="C30" s="135" t="s">
        <v>501</v>
      </c>
      <c r="D30" s="177" t="s">
        <v>501</v>
      </c>
      <c r="E30" s="136">
        <v>1</v>
      </c>
    </row>
    <row r="31" spans="1:5">
      <c r="A31" s="711" t="s">
        <v>93</v>
      </c>
      <c r="B31" s="520">
        <v>53</v>
      </c>
      <c r="C31" s="520">
        <v>1</v>
      </c>
      <c r="D31" s="520">
        <v>1</v>
      </c>
      <c r="E31" s="132">
        <v>55</v>
      </c>
    </row>
    <row r="32" spans="1:5">
      <c r="A32" s="712"/>
      <c r="B32" s="135">
        <v>0.96364000000000005</v>
      </c>
      <c r="C32" s="135">
        <v>1.8180000000000002E-2</v>
      </c>
      <c r="D32" s="177">
        <v>1.8180000000000002E-2</v>
      </c>
      <c r="E32" s="136">
        <v>1</v>
      </c>
    </row>
    <row r="33" spans="1:13">
      <c r="A33" s="711" t="s">
        <v>94</v>
      </c>
      <c r="B33" s="520">
        <v>20</v>
      </c>
      <c r="C33" s="520">
        <v>2</v>
      </c>
      <c r="D33" s="520">
        <v>0</v>
      </c>
      <c r="E33" s="132">
        <v>22</v>
      </c>
    </row>
    <row r="34" spans="1:13" ht="13.5" thickBot="1">
      <c r="A34" s="723"/>
      <c r="B34" s="178">
        <v>0.90908999999999995</v>
      </c>
      <c r="C34" s="178">
        <v>9.0910000000000005E-2</v>
      </c>
      <c r="D34" s="179" t="s">
        <v>501</v>
      </c>
      <c r="E34" s="180">
        <v>1</v>
      </c>
    </row>
    <row r="35" spans="1:13">
      <c r="A35" s="724" t="s">
        <v>109</v>
      </c>
      <c r="B35" s="147">
        <v>421</v>
      </c>
      <c r="C35" s="147">
        <v>41</v>
      </c>
      <c r="D35" s="147">
        <v>4</v>
      </c>
      <c r="E35" s="141">
        <v>466</v>
      </c>
    </row>
    <row r="36" spans="1:13" ht="13.5" thickBot="1">
      <c r="A36" s="725"/>
      <c r="B36" s="178">
        <v>0.90342999999999996</v>
      </c>
      <c r="C36" s="178">
        <v>8.7980000000000003E-2</v>
      </c>
      <c r="D36" s="179">
        <v>8.5800000000000008E-3</v>
      </c>
      <c r="E36" s="180">
        <v>1</v>
      </c>
    </row>
    <row r="37" spans="1:13" s="671" customFormat="1"/>
    <row r="38" spans="1:13" s="671" customFormat="1">
      <c r="A38" s="1158" t="str">
        <f>"Anmerkungen. Datengrundlage: Volkshochschul-Statistik "&amp;Hilfswerte!B1&amp;"; Basis: "&amp;Tabelle1!$C$36&amp;" VHS."</f>
        <v>Anmerkungen. Datengrundlage: Volkshochschul-Statistik 2020; Basis: 852 VHS.</v>
      </c>
    </row>
    <row r="39" spans="1:13" s="671" customFormat="1"/>
    <row r="40" spans="1:13" s="671" customFormat="1">
      <c r="A40" s="1158" t="s">
        <v>518</v>
      </c>
      <c r="B40" s="1159"/>
      <c r="C40" s="1159"/>
      <c r="D40" s="1159"/>
      <c r="E40" s="1159"/>
      <c r="F40" s="1159"/>
      <c r="G40" s="1159"/>
      <c r="H40" s="1159"/>
      <c r="I40" s="1159"/>
      <c r="J40" s="1159"/>
      <c r="K40" s="1159"/>
      <c r="L40" s="1159"/>
      <c r="M40" s="1159"/>
    </row>
    <row r="41" spans="1:13" s="671" customFormat="1">
      <c r="A41" s="1158" t="s">
        <v>519</v>
      </c>
      <c r="B41" s="1159"/>
      <c r="C41" s="1163" t="s">
        <v>506</v>
      </c>
      <c r="D41" s="1163"/>
      <c r="E41" s="1163"/>
      <c r="F41" s="1159"/>
      <c r="G41" s="1159"/>
      <c r="H41" s="1159"/>
      <c r="I41" s="1159"/>
      <c r="J41" s="1159"/>
      <c r="K41" s="1159"/>
    </row>
    <row r="42" spans="1:13" s="671" customFormat="1">
      <c r="A42" s="1160"/>
      <c r="B42" s="1159"/>
      <c r="C42" s="1159"/>
      <c r="D42" s="1159"/>
      <c r="E42" s="1159"/>
      <c r="F42" s="1159"/>
      <c r="G42" s="1159"/>
      <c r="H42" s="1159"/>
      <c r="I42" s="1159"/>
      <c r="J42" s="1159"/>
      <c r="K42" s="1159"/>
      <c r="L42" s="1159"/>
      <c r="M42" s="1159"/>
    </row>
    <row r="43" spans="1:13" s="671" customFormat="1">
      <c r="A43" s="1161" t="s">
        <v>520</v>
      </c>
      <c r="B43" s="1159"/>
      <c r="C43" s="1159"/>
      <c r="D43" s="1159"/>
      <c r="E43" s="1159"/>
      <c r="F43" s="1159"/>
      <c r="G43" s="1159"/>
      <c r="H43" s="1159"/>
      <c r="I43" s="1159"/>
      <c r="J43" s="1159"/>
      <c r="K43" s="1159"/>
      <c r="L43" s="1159"/>
      <c r="M43" s="1159"/>
    </row>
  </sheetData>
  <mergeCells count="19">
    <mergeCell ref="C41:E41"/>
    <mergeCell ref="A11:A12"/>
    <mergeCell ref="A3:A4"/>
    <mergeCell ref="A1:E1"/>
    <mergeCell ref="A5:A6"/>
    <mergeCell ref="A7:A8"/>
    <mergeCell ref="A9:A1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conditionalFormatting sqref="A3:E3">
    <cfRule type="cellIs" dxfId="1280" priority="65" stopIfTrue="1" operator="equal">
      <formula>0</formula>
    </cfRule>
  </conditionalFormatting>
  <conditionalFormatting sqref="A5:E5">
    <cfRule type="cellIs" dxfId="1279" priority="61" stopIfTrue="1" operator="equal">
      <formula>0</formula>
    </cfRule>
  </conditionalFormatting>
  <conditionalFormatting sqref="A7:E7">
    <cfRule type="cellIs" dxfId="1278" priority="53" stopIfTrue="1" operator="equal">
      <formula>0</formula>
    </cfRule>
  </conditionalFormatting>
  <conditionalFormatting sqref="A9:E9">
    <cfRule type="cellIs" dxfId="1277" priority="49" stopIfTrue="1" operator="equal">
      <formula>0</formula>
    </cfRule>
  </conditionalFormatting>
  <conditionalFormatting sqref="A11:E11">
    <cfRule type="cellIs" dxfId="1276" priority="45" stopIfTrue="1" operator="equal">
      <formula>0</formula>
    </cfRule>
  </conditionalFormatting>
  <conditionalFormatting sqref="A13:E13">
    <cfRule type="cellIs" dxfId="1275" priority="41" stopIfTrue="1" operator="equal">
      <formula>0</formula>
    </cfRule>
  </conditionalFormatting>
  <conditionalFormatting sqref="A15:E15">
    <cfRule type="cellIs" dxfId="1274" priority="37" stopIfTrue="1" operator="equal">
      <formula>0</formula>
    </cfRule>
  </conditionalFormatting>
  <conditionalFormatting sqref="A17:E17">
    <cfRule type="cellIs" dxfId="1273" priority="33" stopIfTrue="1" operator="equal">
      <formula>0</formula>
    </cfRule>
  </conditionalFormatting>
  <conditionalFormatting sqref="A19:E19">
    <cfRule type="cellIs" dxfId="1272" priority="29" stopIfTrue="1" operator="equal">
      <formula>0</formula>
    </cfRule>
  </conditionalFormatting>
  <conditionalFormatting sqref="A21:E21">
    <cfRule type="cellIs" dxfId="1271" priority="25" stopIfTrue="1" operator="equal">
      <formula>0</formula>
    </cfRule>
  </conditionalFormatting>
  <conditionalFormatting sqref="A23:E23">
    <cfRule type="cellIs" dxfId="1270" priority="21" stopIfTrue="1" operator="equal">
      <formula>0</formula>
    </cfRule>
  </conditionalFormatting>
  <conditionalFormatting sqref="A25:E25">
    <cfRule type="cellIs" dxfId="1269" priority="17" stopIfTrue="1" operator="equal">
      <formula>0</formula>
    </cfRule>
  </conditionalFormatting>
  <conditionalFormatting sqref="A27:E27">
    <cfRule type="cellIs" dxfId="1268" priority="13" stopIfTrue="1" operator="equal">
      <formula>0</formula>
    </cfRule>
  </conditionalFormatting>
  <conditionalFormatting sqref="A29:E29">
    <cfRule type="cellIs" dxfId="1267" priority="9" stopIfTrue="1" operator="equal">
      <formula>0</formula>
    </cfRule>
  </conditionalFormatting>
  <conditionalFormatting sqref="A31:E31">
    <cfRule type="cellIs" dxfId="1266" priority="5" stopIfTrue="1" operator="equal">
      <formula>0</formula>
    </cfRule>
  </conditionalFormatting>
  <conditionalFormatting sqref="A33:E33">
    <cfRule type="cellIs" dxfId="1265" priority="1" stopIfTrue="1" operator="equal">
      <formula>0</formula>
    </cfRule>
  </conditionalFormatting>
  <conditionalFormatting sqref="A35:E35">
    <cfRule type="cellIs" dxfId="1264" priority="57" stopIfTrue="1" operator="equal">
      <formula>0</formula>
    </cfRule>
  </conditionalFormatting>
  <hyperlinks>
    <hyperlink ref="C41" r:id="rId1" xr:uid="{2F1D5AC1-E915-48A3-B865-32F538B765E4}"/>
    <hyperlink ref="C41:E41" r:id="rId2" display="http://dx.doi.org/10.4232/1.14582 " xr:uid="{98158B7E-EE7A-4E8E-9FEC-E781F42313A1}"/>
    <hyperlink ref="A43" r:id="rId3" display="Publikation und Tabellen stehen unter der Lizenz CC BY-SA DEED 4.0." xr:uid="{E4B36463-7AE1-4B12-AEE6-DD32055E3C53}"/>
  </hyperlinks>
  <pageMargins left="0.7" right="0.7" top="0.78740157499999996" bottom="0.78740157499999996" header="0.3" footer="0.3"/>
  <pageSetup paperSize="9" scale="75" orientation="landscape" horizontalDpi="4294967295" verticalDpi="4294967295"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A92D-98D0-464A-BD05-244D64177920}">
  <dimension ref="A1:T34"/>
  <sheetViews>
    <sheetView view="pageBreakPreview" zoomScaleNormal="100" zoomScaleSheetLayoutView="100" workbookViewId="0"/>
  </sheetViews>
  <sheetFormatPr baseColWidth="10" defaultRowHeight="12.75"/>
  <cols>
    <col min="1" max="1" width="10.140625" customWidth="1"/>
    <col min="2" max="7" width="9.7109375" customWidth="1"/>
    <col min="8" max="9" width="8.85546875" customWidth="1"/>
    <col min="10" max="10" width="10.140625" customWidth="1"/>
    <col min="11" max="13" width="8.85546875" customWidth="1"/>
    <col min="14" max="14" width="9.28515625" customWidth="1"/>
    <col min="15" max="15" width="8.85546875" customWidth="1"/>
    <col min="16" max="16" width="10.42578125" customWidth="1"/>
    <col min="17" max="17" width="8.85546875" customWidth="1"/>
    <col min="18" max="18" width="9.28515625" customWidth="1"/>
    <col min="19" max="19" width="8.85546875" customWidth="1"/>
    <col min="20" max="20" width="9.28515625" customWidth="1"/>
  </cols>
  <sheetData>
    <row r="1" spans="1:20" ht="39.950000000000003" customHeight="1" thickBot="1">
      <c r="A1" s="122" t="str">
        <f>"Tabelle 34: Zeitreihen III (Leistungen) ab " &amp;A7</f>
        <v>Tabelle 34: Zeitreihen III (Leistungen) ab 2018</v>
      </c>
      <c r="B1" s="3"/>
      <c r="C1" s="3"/>
      <c r="D1" s="3"/>
    </row>
    <row r="2" spans="1:20" ht="42.75" customHeight="1">
      <c r="A2" s="1100" t="s">
        <v>360</v>
      </c>
      <c r="B2" s="1091" t="s">
        <v>372</v>
      </c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138"/>
      <c r="N2" s="1090" t="s">
        <v>373</v>
      </c>
      <c r="O2" s="1090"/>
      <c r="P2" s="1090"/>
      <c r="Q2" s="1090"/>
      <c r="R2" s="1090"/>
      <c r="S2" s="1090"/>
      <c r="T2" s="1092"/>
    </row>
    <row r="3" spans="1:20" ht="45" customHeight="1">
      <c r="A3" s="1101"/>
      <c r="B3" s="1139" t="s">
        <v>18</v>
      </c>
      <c r="C3" s="1140"/>
      <c r="D3" s="1141"/>
      <c r="E3" s="1140" t="s">
        <v>374</v>
      </c>
      <c r="F3" s="1140"/>
      <c r="G3" s="1141"/>
      <c r="H3" s="1139" t="s">
        <v>375</v>
      </c>
      <c r="I3" s="1140"/>
      <c r="J3" s="1141"/>
      <c r="K3" s="1139" t="s">
        <v>376</v>
      </c>
      <c r="L3" s="1140"/>
      <c r="M3" s="1141"/>
      <c r="N3" s="512" t="s">
        <v>377</v>
      </c>
      <c r="O3" s="123" t="s">
        <v>378</v>
      </c>
      <c r="P3" s="123" t="s">
        <v>379</v>
      </c>
      <c r="Q3" s="123" t="s">
        <v>409</v>
      </c>
      <c r="R3" s="456" t="s">
        <v>496</v>
      </c>
      <c r="S3" s="123" t="s">
        <v>474</v>
      </c>
      <c r="T3" s="124" t="s">
        <v>456</v>
      </c>
    </row>
    <row r="4" spans="1:20" ht="18" customHeight="1">
      <c r="A4" s="1101"/>
      <c r="B4" s="1084" t="s">
        <v>6</v>
      </c>
      <c r="C4" s="1122" t="s">
        <v>44</v>
      </c>
      <c r="D4" s="1084" t="s">
        <v>23</v>
      </c>
      <c r="E4" s="1108" t="s">
        <v>6</v>
      </c>
      <c r="F4" s="1122" t="s">
        <v>44</v>
      </c>
      <c r="G4" s="1082" t="s">
        <v>23</v>
      </c>
      <c r="H4" s="1084" t="s">
        <v>6</v>
      </c>
      <c r="I4" s="1122" t="s">
        <v>44</v>
      </c>
      <c r="J4" s="1082" t="s">
        <v>328</v>
      </c>
      <c r="K4" s="1084" t="s">
        <v>6</v>
      </c>
      <c r="L4" s="1122" t="s">
        <v>44</v>
      </c>
      <c r="M4" s="1084" t="s">
        <v>23</v>
      </c>
      <c r="N4" s="1133" t="s">
        <v>498</v>
      </c>
      <c r="O4" s="1122" t="s">
        <v>345</v>
      </c>
      <c r="P4" s="1122" t="s">
        <v>341</v>
      </c>
      <c r="Q4" s="1122" t="s">
        <v>44</v>
      </c>
      <c r="R4" s="1125" t="s">
        <v>497</v>
      </c>
      <c r="S4" s="1125" t="s">
        <v>344</v>
      </c>
      <c r="T4" s="1128" t="s">
        <v>344</v>
      </c>
    </row>
    <row r="5" spans="1:20" ht="12.75" customHeight="1">
      <c r="A5" s="1101"/>
      <c r="B5" s="1131"/>
      <c r="C5" s="1123"/>
      <c r="D5" s="1131"/>
      <c r="E5" s="1109"/>
      <c r="F5" s="1123"/>
      <c r="G5" s="1136"/>
      <c r="H5" s="1131"/>
      <c r="I5" s="1123"/>
      <c r="J5" s="1136"/>
      <c r="K5" s="1131"/>
      <c r="L5" s="1123"/>
      <c r="M5" s="1131"/>
      <c r="N5" s="1134"/>
      <c r="O5" s="1123"/>
      <c r="P5" s="1123"/>
      <c r="Q5" s="1123"/>
      <c r="R5" s="1126"/>
      <c r="S5" s="1126"/>
      <c r="T5" s="1129"/>
    </row>
    <row r="6" spans="1:20" ht="37.5" customHeight="1">
      <c r="A6" s="1111"/>
      <c r="B6" s="1132"/>
      <c r="C6" s="1124"/>
      <c r="D6" s="1132"/>
      <c r="E6" s="1110"/>
      <c r="F6" s="1124"/>
      <c r="G6" s="1137"/>
      <c r="H6" s="1132"/>
      <c r="I6" s="1124"/>
      <c r="J6" s="1137"/>
      <c r="K6" s="1132"/>
      <c r="L6" s="1124"/>
      <c r="M6" s="1132"/>
      <c r="N6" s="1135"/>
      <c r="O6" s="1124"/>
      <c r="P6" s="1124"/>
      <c r="Q6" s="1124"/>
      <c r="R6" s="1127"/>
      <c r="S6" s="1127"/>
      <c r="T6" s="1130"/>
    </row>
    <row r="7" spans="1:20" s="73" customFormat="1">
      <c r="A7" s="484">
        <v>2018</v>
      </c>
      <c r="B7" s="137">
        <v>552329</v>
      </c>
      <c r="C7" s="137">
        <v>16769067</v>
      </c>
      <c r="D7" s="137">
        <v>6117374</v>
      </c>
      <c r="E7" s="137">
        <v>77254</v>
      </c>
      <c r="F7" s="137">
        <v>181192</v>
      </c>
      <c r="G7" s="137">
        <v>1869028</v>
      </c>
      <c r="H7" s="137">
        <v>8220</v>
      </c>
      <c r="I7" s="137">
        <v>68707</v>
      </c>
      <c r="J7" s="137">
        <v>174768</v>
      </c>
      <c r="K7" s="137">
        <v>2525</v>
      </c>
      <c r="L7" s="137">
        <v>25862</v>
      </c>
      <c r="M7" s="137">
        <v>33299</v>
      </c>
      <c r="N7" s="137">
        <v>416111</v>
      </c>
      <c r="O7" s="137">
        <v>396451</v>
      </c>
      <c r="P7" s="137">
        <v>86423</v>
      </c>
      <c r="Q7" s="137">
        <v>350727</v>
      </c>
      <c r="R7" s="137">
        <v>19425</v>
      </c>
      <c r="S7" s="137">
        <v>321071</v>
      </c>
      <c r="T7" s="358">
        <v>5407</v>
      </c>
    </row>
    <row r="8" spans="1:20" s="73" customFormat="1">
      <c r="A8" s="484">
        <v>2019</v>
      </c>
      <c r="B8" s="137">
        <v>549810</v>
      </c>
      <c r="C8" s="137">
        <v>16021908</v>
      </c>
      <c r="D8" s="137">
        <v>6090058</v>
      </c>
      <c r="E8" s="137">
        <v>82408</v>
      </c>
      <c r="F8" s="137">
        <v>191656</v>
      </c>
      <c r="G8" s="137">
        <v>1950975</v>
      </c>
      <c r="H8" s="137">
        <v>7810</v>
      </c>
      <c r="I8" s="137">
        <v>65923</v>
      </c>
      <c r="J8" s="137">
        <v>164990</v>
      </c>
      <c r="K8" s="137">
        <v>2355</v>
      </c>
      <c r="L8" s="137">
        <v>18943</v>
      </c>
      <c r="M8" s="137">
        <v>27855</v>
      </c>
      <c r="N8" s="137">
        <v>486974</v>
      </c>
      <c r="O8" s="137">
        <v>935977</v>
      </c>
      <c r="P8" s="137">
        <v>98571</v>
      </c>
      <c r="Q8" s="137">
        <v>349525</v>
      </c>
      <c r="R8" s="137">
        <v>20394</v>
      </c>
      <c r="S8" s="137">
        <v>328297</v>
      </c>
      <c r="T8" s="358">
        <v>10920</v>
      </c>
    </row>
    <row r="9" spans="1:20" s="73" customFormat="1">
      <c r="A9" s="484">
        <v>2020</v>
      </c>
      <c r="B9" s="137">
        <v>385428</v>
      </c>
      <c r="C9" s="137">
        <v>9730023</v>
      </c>
      <c r="D9" s="137">
        <v>3663776</v>
      </c>
      <c r="E9" s="137">
        <v>56843</v>
      </c>
      <c r="F9" s="137">
        <v>126455</v>
      </c>
      <c r="G9" s="137">
        <v>953317</v>
      </c>
      <c r="H9" s="137">
        <v>2516</v>
      </c>
      <c r="I9" s="137">
        <v>15863</v>
      </c>
      <c r="J9" s="137">
        <v>38466</v>
      </c>
      <c r="K9" s="137">
        <v>4015</v>
      </c>
      <c r="L9" s="137">
        <v>39764</v>
      </c>
      <c r="M9" s="137">
        <v>39870</v>
      </c>
      <c r="N9" s="137">
        <v>300581</v>
      </c>
      <c r="O9" s="137">
        <v>772700</v>
      </c>
      <c r="P9" s="137">
        <v>95892</v>
      </c>
      <c r="Q9" s="137">
        <v>348203</v>
      </c>
      <c r="R9" s="137">
        <v>39475</v>
      </c>
      <c r="S9" s="137">
        <v>202483</v>
      </c>
      <c r="T9" s="358">
        <v>3191</v>
      </c>
    </row>
    <row r="10" spans="1:20" s="73" customFormat="1">
      <c r="A10" s="484" t="s">
        <v>502</v>
      </c>
      <c r="B10" s="137" t="s">
        <v>502</v>
      </c>
      <c r="C10" s="137" t="s">
        <v>502</v>
      </c>
      <c r="D10" s="137" t="s">
        <v>502</v>
      </c>
      <c r="E10" s="137" t="s">
        <v>502</v>
      </c>
      <c r="F10" s="137" t="s">
        <v>502</v>
      </c>
      <c r="G10" s="137" t="s">
        <v>502</v>
      </c>
      <c r="H10" s="137" t="s">
        <v>502</v>
      </c>
      <c r="I10" s="137" t="s">
        <v>502</v>
      </c>
      <c r="J10" s="137" t="s">
        <v>502</v>
      </c>
      <c r="K10" s="137" t="s">
        <v>502</v>
      </c>
      <c r="L10" s="137" t="s">
        <v>502</v>
      </c>
      <c r="M10" s="137" t="s">
        <v>502</v>
      </c>
      <c r="N10" s="137" t="s">
        <v>502</v>
      </c>
      <c r="O10" s="137" t="s">
        <v>502</v>
      </c>
      <c r="P10" s="137" t="s">
        <v>502</v>
      </c>
      <c r="Q10" s="137" t="s">
        <v>502</v>
      </c>
      <c r="R10" s="137" t="s">
        <v>502</v>
      </c>
      <c r="S10" s="137" t="s">
        <v>502</v>
      </c>
      <c r="T10" s="358" t="s">
        <v>502</v>
      </c>
    </row>
    <row r="11" spans="1:20" s="73" customFormat="1">
      <c r="A11" s="484" t="s">
        <v>502</v>
      </c>
      <c r="B11" s="137" t="s">
        <v>502</v>
      </c>
      <c r="C11" s="137" t="s">
        <v>502</v>
      </c>
      <c r="D11" s="137" t="s">
        <v>502</v>
      </c>
      <c r="E11" s="137" t="s">
        <v>502</v>
      </c>
      <c r="F11" s="137" t="s">
        <v>502</v>
      </c>
      <c r="G11" s="137" t="s">
        <v>502</v>
      </c>
      <c r="H11" s="137" t="s">
        <v>502</v>
      </c>
      <c r="I11" s="137" t="s">
        <v>502</v>
      </c>
      <c r="J11" s="137" t="s">
        <v>502</v>
      </c>
      <c r="K11" s="137" t="s">
        <v>502</v>
      </c>
      <c r="L11" s="137" t="s">
        <v>502</v>
      </c>
      <c r="M11" s="137" t="s">
        <v>502</v>
      </c>
      <c r="N11" s="137" t="s">
        <v>502</v>
      </c>
      <c r="O11" s="137" t="s">
        <v>502</v>
      </c>
      <c r="P11" s="137" t="s">
        <v>502</v>
      </c>
      <c r="Q11" s="137" t="s">
        <v>502</v>
      </c>
      <c r="R11" s="137" t="s">
        <v>502</v>
      </c>
      <c r="S11" s="137" t="s">
        <v>502</v>
      </c>
      <c r="T11" s="358" t="s">
        <v>502</v>
      </c>
    </row>
    <row r="12" spans="1:20" s="73" customFormat="1">
      <c r="A12" s="484" t="s">
        <v>502</v>
      </c>
      <c r="B12" s="137" t="s">
        <v>502</v>
      </c>
      <c r="C12" s="137" t="s">
        <v>502</v>
      </c>
      <c r="D12" s="137" t="s">
        <v>502</v>
      </c>
      <c r="E12" s="137" t="s">
        <v>502</v>
      </c>
      <c r="F12" s="137" t="s">
        <v>502</v>
      </c>
      <c r="G12" s="137" t="s">
        <v>502</v>
      </c>
      <c r="H12" s="137" t="s">
        <v>502</v>
      </c>
      <c r="I12" s="137" t="s">
        <v>502</v>
      </c>
      <c r="J12" s="137" t="s">
        <v>502</v>
      </c>
      <c r="K12" s="137" t="s">
        <v>502</v>
      </c>
      <c r="L12" s="137" t="s">
        <v>502</v>
      </c>
      <c r="M12" s="137" t="s">
        <v>502</v>
      </c>
      <c r="N12" s="137" t="s">
        <v>502</v>
      </c>
      <c r="O12" s="137" t="s">
        <v>502</v>
      </c>
      <c r="P12" s="137" t="s">
        <v>502</v>
      </c>
      <c r="Q12" s="137" t="s">
        <v>502</v>
      </c>
      <c r="R12" s="137" t="s">
        <v>502</v>
      </c>
      <c r="S12" s="137" t="s">
        <v>502</v>
      </c>
      <c r="T12" s="358" t="s">
        <v>502</v>
      </c>
    </row>
    <row r="13" spans="1:20" s="73" customFormat="1">
      <c r="A13" s="484" t="s">
        <v>502</v>
      </c>
      <c r="B13" s="137" t="s">
        <v>502</v>
      </c>
      <c r="C13" s="137" t="s">
        <v>502</v>
      </c>
      <c r="D13" s="137" t="s">
        <v>502</v>
      </c>
      <c r="E13" s="137" t="s">
        <v>502</v>
      </c>
      <c r="F13" s="137" t="s">
        <v>502</v>
      </c>
      <c r="G13" s="137" t="s">
        <v>502</v>
      </c>
      <c r="H13" s="137" t="s">
        <v>502</v>
      </c>
      <c r="I13" s="137" t="s">
        <v>502</v>
      </c>
      <c r="J13" s="137" t="s">
        <v>502</v>
      </c>
      <c r="K13" s="137" t="s">
        <v>502</v>
      </c>
      <c r="L13" s="137" t="s">
        <v>502</v>
      </c>
      <c r="M13" s="137" t="s">
        <v>502</v>
      </c>
      <c r="N13" s="137" t="s">
        <v>502</v>
      </c>
      <c r="O13" s="137" t="s">
        <v>502</v>
      </c>
      <c r="P13" s="137" t="s">
        <v>502</v>
      </c>
      <c r="Q13" s="137" t="s">
        <v>502</v>
      </c>
      <c r="R13" s="137" t="s">
        <v>502</v>
      </c>
      <c r="S13" s="137" t="s">
        <v>502</v>
      </c>
      <c r="T13" s="358" t="s">
        <v>502</v>
      </c>
    </row>
    <row r="14" spans="1:20" s="73" customFormat="1">
      <c r="A14" s="484" t="s">
        <v>502</v>
      </c>
      <c r="B14" s="137" t="s">
        <v>502</v>
      </c>
      <c r="C14" s="137" t="s">
        <v>502</v>
      </c>
      <c r="D14" s="137" t="s">
        <v>502</v>
      </c>
      <c r="E14" s="137" t="s">
        <v>502</v>
      </c>
      <c r="F14" s="137" t="s">
        <v>502</v>
      </c>
      <c r="G14" s="137" t="s">
        <v>502</v>
      </c>
      <c r="H14" s="137" t="s">
        <v>502</v>
      </c>
      <c r="I14" s="137" t="s">
        <v>502</v>
      </c>
      <c r="J14" s="137" t="s">
        <v>502</v>
      </c>
      <c r="K14" s="137" t="s">
        <v>502</v>
      </c>
      <c r="L14" s="137" t="s">
        <v>502</v>
      </c>
      <c r="M14" s="137" t="s">
        <v>502</v>
      </c>
      <c r="N14" s="137" t="s">
        <v>502</v>
      </c>
      <c r="O14" s="137" t="s">
        <v>502</v>
      </c>
      <c r="P14" s="137" t="s">
        <v>502</v>
      </c>
      <c r="Q14" s="137" t="s">
        <v>502</v>
      </c>
      <c r="R14" s="137" t="s">
        <v>502</v>
      </c>
      <c r="S14" s="137" t="s">
        <v>502</v>
      </c>
      <c r="T14" s="358" t="s">
        <v>502</v>
      </c>
    </row>
    <row r="15" spans="1:20" s="73" customFormat="1">
      <c r="A15" s="484" t="s">
        <v>502</v>
      </c>
      <c r="B15" s="137" t="s">
        <v>502</v>
      </c>
      <c r="C15" s="137" t="s">
        <v>502</v>
      </c>
      <c r="D15" s="137" t="s">
        <v>502</v>
      </c>
      <c r="E15" s="137" t="s">
        <v>502</v>
      </c>
      <c r="F15" s="137" t="s">
        <v>502</v>
      </c>
      <c r="G15" s="137" t="s">
        <v>502</v>
      </c>
      <c r="H15" s="137" t="s">
        <v>502</v>
      </c>
      <c r="I15" s="137" t="s">
        <v>502</v>
      </c>
      <c r="J15" s="137" t="s">
        <v>502</v>
      </c>
      <c r="K15" s="137" t="s">
        <v>502</v>
      </c>
      <c r="L15" s="137" t="s">
        <v>502</v>
      </c>
      <c r="M15" s="137" t="s">
        <v>502</v>
      </c>
      <c r="N15" s="137" t="s">
        <v>502</v>
      </c>
      <c r="O15" s="137" t="s">
        <v>502</v>
      </c>
      <c r="P15" s="137" t="s">
        <v>502</v>
      </c>
      <c r="Q15" s="137" t="s">
        <v>502</v>
      </c>
      <c r="R15" s="137" t="s">
        <v>502</v>
      </c>
      <c r="S15" s="137" t="s">
        <v>502</v>
      </c>
      <c r="T15" s="358" t="s">
        <v>502</v>
      </c>
    </row>
    <row r="16" spans="1:20" s="73" customFormat="1">
      <c r="A16" s="484" t="s">
        <v>502</v>
      </c>
      <c r="B16" s="137" t="s">
        <v>502</v>
      </c>
      <c r="C16" s="137" t="s">
        <v>502</v>
      </c>
      <c r="D16" s="137" t="s">
        <v>502</v>
      </c>
      <c r="E16" s="137" t="s">
        <v>502</v>
      </c>
      <c r="F16" s="137" t="s">
        <v>502</v>
      </c>
      <c r="G16" s="137" t="s">
        <v>502</v>
      </c>
      <c r="H16" s="137" t="s">
        <v>502</v>
      </c>
      <c r="I16" s="137" t="s">
        <v>502</v>
      </c>
      <c r="J16" s="137" t="s">
        <v>502</v>
      </c>
      <c r="K16" s="137" t="s">
        <v>502</v>
      </c>
      <c r="L16" s="137" t="s">
        <v>502</v>
      </c>
      <c r="M16" s="137" t="s">
        <v>502</v>
      </c>
      <c r="N16" s="137" t="s">
        <v>502</v>
      </c>
      <c r="O16" s="137" t="s">
        <v>502</v>
      </c>
      <c r="P16" s="137" t="s">
        <v>502</v>
      </c>
      <c r="Q16" s="137" t="s">
        <v>502</v>
      </c>
      <c r="R16" s="137" t="s">
        <v>502</v>
      </c>
      <c r="S16" s="137" t="s">
        <v>502</v>
      </c>
      <c r="T16" s="358" t="s">
        <v>502</v>
      </c>
    </row>
    <row r="17" spans="1:20" s="73" customFormat="1">
      <c r="A17" s="484" t="s">
        <v>502</v>
      </c>
      <c r="B17" s="137" t="s">
        <v>502</v>
      </c>
      <c r="C17" s="137" t="s">
        <v>502</v>
      </c>
      <c r="D17" s="137" t="s">
        <v>502</v>
      </c>
      <c r="E17" s="137" t="s">
        <v>502</v>
      </c>
      <c r="F17" s="137" t="s">
        <v>502</v>
      </c>
      <c r="G17" s="137" t="s">
        <v>502</v>
      </c>
      <c r="H17" s="137" t="s">
        <v>502</v>
      </c>
      <c r="I17" s="137" t="s">
        <v>502</v>
      </c>
      <c r="J17" s="137" t="s">
        <v>502</v>
      </c>
      <c r="K17" s="137" t="s">
        <v>502</v>
      </c>
      <c r="L17" s="137" t="s">
        <v>502</v>
      </c>
      <c r="M17" s="137" t="s">
        <v>502</v>
      </c>
      <c r="N17" s="137" t="s">
        <v>502</v>
      </c>
      <c r="O17" s="137" t="s">
        <v>502</v>
      </c>
      <c r="P17" s="137" t="s">
        <v>502</v>
      </c>
      <c r="Q17" s="137" t="s">
        <v>502</v>
      </c>
      <c r="R17" s="137" t="s">
        <v>502</v>
      </c>
      <c r="S17" s="137" t="s">
        <v>502</v>
      </c>
      <c r="T17" s="358" t="s">
        <v>502</v>
      </c>
    </row>
    <row r="18" spans="1:20" s="73" customFormat="1">
      <c r="A18" s="484" t="s">
        <v>502</v>
      </c>
      <c r="B18" s="137" t="s">
        <v>502</v>
      </c>
      <c r="C18" s="137" t="s">
        <v>502</v>
      </c>
      <c r="D18" s="137" t="s">
        <v>502</v>
      </c>
      <c r="E18" s="137" t="s">
        <v>502</v>
      </c>
      <c r="F18" s="137" t="s">
        <v>502</v>
      </c>
      <c r="G18" s="137" t="s">
        <v>502</v>
      </c>
      <c r="H18" s="137" t="s">
        <v>502</v>
      </c>
      <c r="I18" s="137" t="s">
        <v>502</v>
      </c>
      <c r="J18" s="137" t="s">
        <v>502</v>
      </c>
      <c r="K18" s="137" t="s">
        <v>502</v>
      </c>
      <c r="L18" s="137" t="s">
        <v>502</v>
      </c>
      <c r="M18" s="137" t="s">
        <v>502</v>
      </c>
      <c r="N18" s="137" t="s">
        <v>502</v>
      </c>
      <c r="O18" s="137" t="s">
        <v>502</v>
      </c>
      <c r="P18" s="137" t="s">
        <v>502</v>
      </c>
      <c r="Q18" s="137" t="s">
        <v>502</v>
      </c>
      <c r="R18" s="137" t="s">
        <v>502</v>
      </c>
      <c r="S18" s="137" t="s">
        <v>502</v>
      </c>
      <c r="T18" s="358" t="s">
        <v>502</v>
      </c>
    </row>
    <row r="19" spans="1:20" s="73" customFormat="1">
      <c r="A19" s="484" t="s">
        <v>502</v>
      </c>
      <c r="B19" s="137" t="s">
        <v>502</v>
      </c>
      <c r="C19" s="137" t="s">
        <v>502</v>
      </c>
      <c r="D19" s="137" t="s">
        <v>502</v>
      </c>
      <c r="E19" s="137" t="s">
        <v>502</v>
      </c>
      <c r="F19" s="137" t="s">
        <v>502</v>
      </c>
      <c r="G19" s="137" t="s">
        <v>502</v>
      </c>
      <c r="H19" s="137" t="s">
        <v>502</v>
      </c>
      <c r="I19" s="137" t="s">
        <v>502</v>
      </c>
      <c r="J19" s="137" t="s">
        <v>502</v>
      </c>
      <c r="K19" s="137" t="s">
        <v>502</v>
      </c>
      <c r="L19" s="137" t="s">
        <v>502</v>
      </c>
      <c r="M19" s="137" t="s">
        <v>502</v>
      </c>
      <c r="N19" s="137" t="s">
        <v>502</v>
      </c>
      <c r="O19" s="137" t="s">
        <v>502</v>
      </c>
      <c r="P19" s="137" t="s">
        <v>502</v>
      </c>
      <c r="Q19" s="137" t="s">
        <v>502</v>
      </c>
      <c r="R19" s="137" t="s">
        <v>502</v>
      </c>
      <c r="S19" s="137" t="s">
        <v>502</v>
      </c>
      <c r="T19" s="358" t="s">
        <v>502</v>
      </c>
    </row>
    <row r="20" spans="1:20" s="73" customFormat="1">
      <c r="A20" s="484" t="s">
        <v>502</v>
      </c>
      <c r="B20" s="137" t="s">
        <v>502</v>
      </c>
      <c r="C20" s="137" t="s">
        <v>502</v>
      </c>
      <c r="D20" s="137" t="s">
        <v>502</v>
      </c>
      <c r="E20" s="137" t="s">
        <v>502</v>
      </c>
      <c r="F20" s="137" t="s">
        <v>502</v>
      </c>
      <c r="G20" s="137" t="s">
        <v>502</v>
      </c>
      <c r="H20" s="137" t="s">
        <v>502</v>
      </c>
      <c r="I20" s="137" t="s">
        <v>502</v>
      </c>
      <c r="J20" s="137" t="s">
        <v>502</v>
      </c>
      <c r="K20" s="137" t="s">
        <v>502</v>
      </c>
      <c r="L20" s="137" t="s">
        <v>502</v>
      </c>
      <c r="M20" s="137" t="s">
        <v>502</v>
      </c>
      <c r="N20" s="137" t="s">
        <v>502</v>
      </c>
      <c r="O20" s="137" t="s">
        <v>502</v>
      </c>
      <c r="P20" s="137" t="s">
        <v>502</v>
      </c>
      <c r="Q20" s="137" t="s">
        <v>502</v>
      </c>
      <c r="R20" s="137" t="s">
        <v>502</v>
      </c>
      <c r="S20" s="137" t="s">
        <v>502</v>
      </c>
      <c r="T20" s="358" t="s">
        <v>502</v>
      </c>
    </row>
    <row r="21" spans="1:20" s="73" customFormat="1">
      <c r="A21" s="484" t="s">
        <v>502</v>
      </c>
      <c r="B21" s="137" t="s">
        <v>502</v>
      </c>
      <c r="C21" s="137" t="s">
        <v>502</v>
      </c>
      <c r="D21" s="137" t="s">
        <v>502</v>
      </c>
      <c r="E21" s="137" t="s">
        <v>502</v>
      </c>
      <c r="F21" s="137" t="s">
        <v>502</v>
      </c>
      <c r="G21" s="137" t="s">
        <v>502</v>
      </c>
      <c r="H21" s="137" t="s">
        <v>502</v>
      </c>
      <c r="I21" s="137" t="s">
        <v>502</v>
      </c>
      <c r="J21" s="137" t="s">
        <v>502</v>
      </c>
      <c r="K21" s="137" t="s">
        <v>502</v>
      </c>
      <c r="L21" s="137" t="s">
        <v>502</v>
      </c>
      <c r="M21" s="137" t="s">
        <v>502</v>
      </c>
      <c r="N21" s="137" t="s">
        <v>502</v>
      </c>
      <c r="O21" s="137" t="s">
        <v>502</v>
      </c>
      <c r="P21" s="137" t="s">
        <v>502</v>
      </c>
      <c r="Q21" s="137" t="s">
        <v>502</v>
      </c>
      <c r="R21" s="137" t="s">
        <v>502</v>
      </c>
      <c r="S21" s="137" t="s">
        <v>502</v>
      </c>
      <c r="T21" s="358" t="s">
        <v>502</v>
      </c>
    </row>
    <row r="22" spans="1:20" s="73" customFormat="1">
      <c r="A22" s="484" t="s">
        <v>502</v>
      </c>
      <c r="B22" s="137" t="s">
        <v>502</v>
      </c>
      <c r="C22" s="137" t="s">
        <v>502</v>
      </c>
      <c r="D22" s="137" t="s">
        <v>502</v>
      </c>
      <c r="E22" s="137" t="s">
        <v>502</v>
      </c>
      <c r="F22" s="137" t="s">
        <v>502</v>
      </c>
      <c r="G22" s="137" t="s">
        <v>502</v>
      </c>
      <c r="H22" s="137" t="s">
        <v>502</v>
      </c>
      <c r="I22" s="137" t="s">
        <v>502</v>
      </c>
      <c r="J22" s="137" t="s">
        <v>502</v>
      </c>
      <c r="K22" s="137" t="s">
        <v>502</v>
      </c>
      <c r="L22" s="137" t="s">
        <v>502</v>
      </c>
      <c r="M22" s="137" t="s">
        <v>502</v>
      </c>
      <c r="N22" s="137" t="s">
        <v>502</v>
      </c>
      <c r="O22" s="137" t="s">
        <v>502</v>
      </c>
      <c r="P22" s="137" t="s">
        <v>502</v>
      </c>
      <c r="Q22" s="137" t="s">
        <v>502</v>
      </c>
      <c r="R22" s="137" t="s">
        <v>502</v>
      </c>
      <c r="S22" s="137" t="s">
        <v>502</v>
      </c>
      <c r="T22" s="358" t="s">
        <v>502</v>
      </c>
    </row>
    <row r="23" spans="1:20" s="73" customFormat="1">
      <c r="A23" s="484" t="s">
        <v>502</v>
      </c>
      <c r="B23" s="137" t="s">
        <v>502</v>
      </c>
      <c r="C23" s="137" t="s">
        <v>502</v>
      </c>
      <c r="D23" s="137" t="s">
        <v>502</v>
      </c>
      <c r="E23" s="137" t="s">
        <v>502</v>
      </c>
      <c r="F23" s="137" t="s">
        <v>502</v>
      </c>
      <c r="G23" s="137" t="s">
        <v>502</v>
      </c>
      <c r="H23" s="137" t="s">
        <v>502</v>
      </c>
      <c r="I23" s="137" t="s">
        <v>502</v>
      </c>
      <c r="J23" s="137" t="s">
        <v>502</v>
      </c>
      <c r="K23" s="137" t="s">
        <v>502</v>
      </c>
      <c r="L23" s="137" t="s">
        <v>502</v>
      </c>
      <c r="M23" s="137" t="s">
        <v>502</v>
      </c>
      <c r="N23" s="137" t="s">
        <v>502</v>
      </c>
      <c r="O23" s="137" t="s">
        <v>502</v>
      </c>
      <c r="P23" s="137" t="s">
        <v>502</v>
      </c>
      <c r="Q23" s="137" t="s">
        <v>502</v>
      </c>
      <c r="R23" s="137" t="s">
        <v>502</v>
      </c>
      <c r="S23" s="137" t="s">
        <v>502</v>
      </c>
      <c r="T23" s="358" t="s">
        <v>502</v>
      </c>
    </row>
    <row r="24" spans="1:20" s="73" customFormat="1">
      <c r="A24" s="484" t="s">
        <v>502</v>
      </c>
      <c r="B24" s="137" t="s">
        <v>502</v>
      </c>
      <c r="C24" s="137" t="s">
        <v>502</v>
      </c>
      <c r="D24" s="137" t="s">
        <v>502</v>
      </c>
      <c r="E24" s="137" t="s">
        <v>502</v>
      </c>
      <c r="F24" s="137" t="s">
        <v>502</v>
      </c>
      <c r="G24" s="137" t="s">
        <v>502</v>
      </c>
      <c r="H24" s="137" t="s">
        <v>502</v>
      </c>
      <c r="I24" s="137" t="s">
        <v>502</v>
      </c>
      <c r="J24" s="137" t="s">
        <v>502</v>
      </c>
      <c r="K24" s="137" t="s">
        <v>502</v>
      </c>
      <c r="L24" s="137" t="s">
        <v>502</v>
      </c>
      <c r="M24" s="137" t="s">
        <v>502</v>
      </c>
      <c r="N24" s="137" t="s">
        <v>502</v>
      </c>
      <c r="O24" s="137" t="s">
        <v>502</v>
      </c>
      <c r="P24" s="137" t="s">
        <v>502</v>
      </c>
      <c r="Q24" s="137" t="s">
        <v>502</v>
      </c>
      <c r="R24" s="137" t="s">
        <v>502</v>
      </c>
      <c r="S24" s="137" t="s">
        <v>502</v>
      </c>
      <c r="T24" s="358" t="s">
        <v>502</v>
      </c>
    </row>
    <row r="25" spans="1:20" s="73" customFormat="1">
      <c r="A25" s="484" t="s">
        <v>502</v>
      </c>
      <c r="B25" s="137" t="s">
        <v>502</v>
      </c>
      <c r="C25" s="137" t="s">
        <v>502</v>
      </c>
      <c r="D25" s="137" t="s">
        <v>502</v>
      </c>
      <c r="E25" s="137" t="s">
        <v>502</v>
      </c>
      <c r="F25" s="137" t="s">
        <v>502</v>
      </c>
      <c r="G25" s="137" t="s">
        <v>502</v>
      </c>
      <c r="H25" s="137" t="s">
        <v>502</v>
      </c>
      <c r="I25" s="137" t="s">
        <v>502</v>
      </c>
      <c r="J25" s="137" t="s">
        <v>502</v>
      </c>
      <c r="K25" s="137" t="s">
        <v>502</v>
      </c>
      <c r="L25" s="137" t="s">
        <v>502</v>
      </c>
      <c r="M25" s="137" t="s">
        <v>502</v>
      </c>
      <c r="N25" s="137" t="s">
        <v>502</v>
      </c>
      <c r="O25" s="137" t="s">
        <v>502</v>
      </c>
      <c r="P25" s="137" t="s">
        <v>502</v>
      </c>
      <c r="Q25" s="137" t="s">
        <v>502</v>
      </c>
      <c r="R25" s="137" t="s">
        <v>502</v>
      </c>
      <c r="S25" s="137" t="s">
        <v>502</v>
      </c>
      <c r="T25" s="358" t="s">
        <v>502</v>
      </c>
    </row>
    <row r="26" spans="1:20" s="73" customFormat="1">
      <c r="A26" s="484" t="s">
        <v>502</v>
      </c>
      <c r="B26" s="137" t="s">
        <v>502</v>
      </c>
      <c r="C26" s="137" t="s">
        <v>502</v>
      </c>
      <c r="D26" s="137" t="s">
        <v>502</v>
      </c>
      <c r="E26" s="137" t="s">
        <v>502</v>
      </c>
      <c r="F26" s="137" t="s">
        <v>502</v>
      </c>
      <c r="G26" s="137" t="s">
        <v>502</v>
      </c>
      <c r="H26" s="137" t="s">
        <v>502</v>
      </c>
      <c r="I26" s="137" t="s">
        <v>502</v>
      </c>
      <c r="J26" s="137" t="s">
        <v>502</v>
      </c>
      <c r="K26" s="137" t="s">
        <v>502</v>
      </c>
      <c r="L26" s="137" t="s">
        <v>502</v>
      </c>
      <c r="M26" s="137" t="s">
        <v>502</v>
      </c>
      <c r="N26" s="137" t="s">
        <v>502</v>
      </c>
      <c r="O26" s="137" t="s">
        <v>502</v>
      </c>
      <c r="P26" s="137" t="s">
        <v>502</v>
      </c>
      <c r="Q26" s="137" t="s">
        <v>502</v>
      </c>
      <c r="R26" s="137" t="s">
        <v>502</v>
      </c>
      <c r="S26" s="137" t="s">
        <v>502</v>
      </c>
      <c r="T26" s="358" t="s">
        <v>502</v>
      </c>
    </row>
    <row r="27" spans="1:20" s="73" customFormat="1">
      <c r="A27" s="484" t="s">
        <v>502</v>
      </c>
      <c r="B27" s="137" t="s">
        <v>502</v>
      </c>
      <c r="C27" s="137" t="s">
        <v>502</v>
      </c>
      <c r="D27" s="137" t="s">
        <v>502</v>
      </c>
      <c r="E27" s="137" t="s">
        <v>502</v>
      </c>
      <c r="F27" s="137" t="s">
        <v>502</v>
      </c>
      <c r="G27" s="137" t="s">
        <v>502</v>
      </c>
      <c r="H27" s="137" t="s">
        <v>502</v>
      </c>
      <c r="I27" s="137" t="s">
        <v>502</v>
      </c>
      <c r="J27" s="137" t="s">
        <v>502</v>
      </c>
      <c r="K27" s="137" t="s">
        <v>502</v>
      </c>
      <c r="L27" s="137" t="s">
        <v>502</v>
      </c>
      <c r="M27" s="137" t="s">
        <v>502</v>
      </c>
      <c r="N27" s="137" t="s">
        <v>502</v>
      </c>
      <c r="O27" s="137" t="s">
        <v>502</v>
      </c>
      <c r="P27" s="137" t="s">
        <v>502</v>
      </c>
      <c r="Q27" s="137" t="s">
        <v>502</v>
      </c>
      <c r="R27" s="137" t="s">
        <v>502</v>
      </c>
      <c r="S27" s="137" t="s">
        <v>502</v>
      </c>
      <c r="T27" s="358" t="s">
        <v>502</v>
      </c>
    </row>
    <row r="28" spans="1:20" s="73" customFormat="1">
      <c r="A28" s="481" t="s">
        <v>502</v>
      </c>
      <c r="B28" s="137" t="s">
        <v>502</v>
      </c>
      <c r="C28" s="137" t="s">
        <v>502</v>
      </c>
      <c r="D28" s="137" t="s">
        <v>502</v>
      </c>
      <c r="E28" s="137" t="s">
        <v>502</v>
      </c>
      <c r="F28" s="137" t="s">
        <v>502</v>
      </c>
      <c r="G28" s="137" t="s">
        <v>502</v>
      </c>
      <c r="H28" s="137" t="s">
        <v>502</v>
      </c>
      <c r="I28" s="137" t="s">
        <v>502</v>
      </c>
      <c r="J28" s="137" t="s">
        <v>502</v>
      </c>
      <c r="K28" s="137" t="s">
        <v>502</v>
      </c>
      <c r="L28" s="137" t="s">
        <v>502</v>
      </c>
      <c r="M28" s="137" t="s">
        <v>502</v>
      </c>
      <c r="N28" s="137" t="s">
        <v>502</v>
      </c>
      <c r="O28" s="137" t="s">
        <v>502</v>
      </c>
      <c r="P28" s="137" t="s">
        <v>502</v>
      </c>
      <c r="Q28" s="137" t="s">
        <v>502</v>
      </c>
      <c r="R28" s="137" t="s">
        <v>502</v>
      </c>
      <c r="S28" s="137" t="s">
        <v>502</v>
      </c>
      <c r="T28" s="137" t="s">
        <v>502</v>
      </c>
    </row>
    <row r="29" spans="1:20" s="1194" customFormat="1">
      <c r="A29" s="1158" t="str">
        <f>"Anmerkungen. Datengrundlage: Volkshochschul-Statistik "&amp;Hilfswerte!$B$2&amp;"; Basis: "&amp;Tabelle1!$C$36&amp;" VHS."</f>
        <v>Anmerkungen. Datengrundlage: Volkshochschul-Statistik ; Basis: 852 VHS.</v>
      </c>
      <c r="B29" s="500"/>
      <c r="C29" s="500"/>
      <c r="D29" s="1159"/>
      <c r="E29" s="1159"/>
      <c r="F29" s="1192"/>
      <c r="G29" s="1192"/>
      <c r="H29" s="1192"/>
      <c r="I29" s="1192"/>
      <c r="J29" s="1192"/>
      <c r="K29" s="1192"/>
      <c r="L29" s="1192"/>
      <c r="M29" s="1192"/>
      <c r="N29" s="1192"/>
      <c r="O29" s="1192"/>
      <c r="P29" s="1192"/>
      <c r="Q29" s="1192"/>
      <c r="R29" s="1192"/>
      <c r="S29" s="1192"/>
      <c r="T29" s="1192"/>
    </row>
    <row r="30" spans="1:20" s="1194" customFormat="1">
      <c r="A30" s="500"/>
      <c r="B30" s="500"/>
      <c r="C30" s="500"/>
      <c r="D30" s="1159"/>
      <c r="E30" s="1159"/>
      <c r="F30" s="1192"/>
      <c r="G30" s="1192"/>
      <c r="H30" s="1192"/>
      <c r="I30" s="1192"/>
      <c r="J30" s="1192"/>
      <c r="K30" s="1192"/>
      <c r="L30" s="1192"/>
      <c r="M30" s="1192"/>
      <c r="N30" s="1192"/>
      <c r="O30" s="1192"/>
      <c r="P30" s="1192"/>
      <c r="Q30" s="1192"/>
      <c r="R30" s="1192"/>
      <c r="S30" s="1192"/>
      <c r="T30" s="1192"/>
    </row>
    <row r="31" spans="1:20" s="1194" customFormat="1">
      <c r="A31" s="1158" t="s">
        <v>518</v>
      </c>
      <c r="B31" s="1159"/>
      <c r="C31" s="1159"/>
      <c r="D31" s="1159"/>
      <c r="E31" s="1159"/>
    </row>
    <row r="32" spans="1:20" s="1194" customFormat="1">
      <c r="A32" s="1158" t="s">
        <v>519</v>
      </c>
      <c r="B32" s="1159"/>
      <c r="C32" s="1159"/>
      <c r="D32" s="1159"/>
      <c r="E32" s="1167" t="s">
        <v>506</v>
      </c>
    </row>
    <row r="33" spans="1:5" s="671" customFormat="1">
      <c r="A33" s="1160"/>
      <c r="B33" s="1159"/>
      <c r="C33" s="1159"/>
      <c r="D33" s="1159"/>
      <c r="E33" s="1159"/>
    </row>
    <row r="34" spans="1:5" s="671" customFormat="1">
      <c r="A34" s="1161" t="s">
        <v>520</v>
      </c>
      <c r="B34" s="1159"/>
      <c r="C34" s="1159"/>
      <c r="D34" s="1159"/>
      <c r="E34" s="1159"/>
    </row>
  </sheetData>
  <mergeCells count="26">
    <mergeCell ref="J4:J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D4:D6"/>
    <mergeCell ref="E4:E6"/>
    <mergeCell ref="F4:F6"/>
    <mergeCell ref="G4:G6"/>
    <mergeCell ref="H4:H6"/>
    <mergeCell ref="I4:I6"/>
    <mergeCell ref="Q4:Q6"/>
    <mergeCell ref="R4:R6"/>
    <mergeCell ref="S4:S6"/>
    <mergeCell ref="T4:T6"/>
    <mergeCell ref="K4:K6"/>
    <mergeCell ref="L4:L6"/>
    <mergeCell ref="M4:M6"/>
    <mergeCell ref="N4:N6"/>
    <mergeCell ref="O4:O6"/>
    <mergeCell ref="P4:P6"/>
  </mergeCells>
  <hyperlinks>
    <hyperlink ref="E32" r:id="rId1" xr:uid="{F7C108BD-86A9-45D5-ACCC-2A704929C743}"/>
    <hyperlink ref="A34" r:id="rId2" display="Publikation und Tabellen stehen unter der Lizenz CC BY-SA DEED 4.0." xr:uid="{8642EF8D-37C7-4AD7-887A-EAD1DB65EAF4}"/>
  </hyperlinks>
  <pageMargins left="0.7" right="0.7" top="0.78740157499999996" bottom="0.78740157499999996" header="0.3" footer="0.3"/>
  <pageSetup paperSize="9" scale="65" orientation="landscape" horizontalDpi="4294967295" verticalDpi="4294967295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DFA5-F7A9-451B-A765-7CC009D292A9}">
  <dimension ref="A1:Y34"/>
  <sheetViews>
    <sheetView view="pageBreakPreview" zoomScaleNormal="100" zoomScaleSheetLayoutView="100" workbookViewId="0">
      <selection activeCell="A34" sqref="A29:XFD34"/>
    </sheetView>
  </sheetViews>
  <sheetFormatPr baseColWidth="10" defaultRowHeight="12.75"/>
  <cols>
    <col min="2" max="4" width="9.7109375" customWidth="1"/>
    <col min="5" max="5" width="8.28515625" customWidth="1"/>
    <col min="6" max="6" width="8.85546875" customWidth="1"/>
    <col min="7" max="7" width="9.140625" customWidth="1"/>
    <col min="8" max="8" width="8.28515625" customWidth="1"/>
    <col min="9" max="9" width="8.85546875" customWidth="1"/>
    <col min="10" max="10" width="9.140625" customWidth="1"/>
    <col min="11" max="11" width="8.28515625" customWidth="1"/>
    <col min="12" max="12" width="8.85546875" customWidth="1"/>
    <col min="13" max="13" width="9.140625" customWidth="1"/>
    <col min="14" max="14" width="8.28515625" customWidth="1"/>
    <col min="15" max="15" width="8.85546875" customWidth="1"/>
    <col min="16" max="16" width="9.140625" customWidth="1"/>
    <col min="17" max="17" width="8.28515625" customWidth="1"/>
    <col min="18" max="18" width="8.85546875" customWidth="1"/>
    <col min="19" max="19" width="9.140625" customWidth="1"/>
    <col min="20" max="20" width="8.28515625" customWidth="1"/>
    <col min="21" max="21" width="8.85546875" customWidth="1"/>
    <col min="22" max="22" width="9.140625" customWidth="1"/>
    <col min="23" max="23" width="8.28515625" customWidth="1"/>
    <col min="24" max="24" width="8.85546875" customWidth="1"/>
    <col min="25" max="25" width="9.140625" customWidth="1"/>
  </cols>
  <sheetData>
    <row r="1" spans="1:25" ht="39.950000000000003" customHeight="1" thickBot="1">
      <c r="A1" s="122" t="str">
        <f>"Tabelle 35: Zeitreihen IV (Anteile der Kurse nach Programmbereichen) ab " &amp;A7</f>
        <v>Tabelle 35: Zeitreihen IV (Anteile der Kurse nach Programmbereichen) ab 2018</v>
      </c>
    </row>
    <row r="2" spans="1:25" ht="42.75" customHeight="1">
      <c r="A2" s="1144" t="s">
        <v>360</v>
      </c>
      <c r="B2" s="1091" t="s">
        <v>380</v>
      </c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090"/>
      <c r="Q2" s="1090"/>
      <c r="R2" s="1090"/>
      <c r="S2" s="1090"/>
      <c r="T2" s="1090"/>
      <c r="U2" s="1090"/>
      <c r="V2" s="1090"/>
      <c r="W2" s="1090"/>
      <c r="X2" s="1090"/>
      <c r="Y2" s="1092"/>
    </row>
    <row r="3" spans="1:25" ht="45" customHeight="1">
      <c r="A3" s="1145"/>
      <c r="B3" s="1082" t="s">
        <v>28</v>
      </c>
      <c r="C3" s="1086"/>
      <c r="D3" s="1108"/>
      <c r="E3" s="1082" t="s">
        <v>381</v>
      </c>
      <c r="F3" s="1086"/>
      <c r="G3" s="1086"/>
      <c r="H3" s="1086"/>
      <c r="I3" s="1086"/>
      <c r="J3" s="1086"/>
      <c r="K3" s="1086"/>
      <c r="L3" s="1086"/>
      <c r="M3" s="1086"/>
      <c r="N3" s="1086"/>
      <c r="O3" s="1086"/>
      <c r="P3" s="1086"/>
      <c r="Q3" s="1086"/>
      <c r="R3" s="1086"/>
      <c r="S3" s="1086"/>
      <c r="T3" s="1086"/>
      <c r="U3" s="1086"/>
      <c r="V3" s="1086"/>
      <c r="W3" s="1086"/>
      <c r="X3" s="1086"/>
      <c r="Y3" s="1108"/>
    </row>
    <row r="4" spans="1:25" ht="34.5" customHeight="1">
      <c r="A4" s="1145"/>
      <c r="B4" s="1137"/>
      <c r="C4" s="1147"/>
      <c r="D4" s="1110"/>
      <c r="E4" s="1139" t="s">
        <v>113</v>
      </c>
      <c r="F4" s="1140"/>
      <c r="G4" s="1141"/>
      <c r="H4" s="1139" t="s">
        <v>137</v>
      </c>
      <c r="I4" s="1140"/>
      <c r="J4" s="1141"/>
      <c r="K4" s="1139" t="s">
        <v>21</v>
      </c>
      <c r="L4" s="1140"/>
      <c r="M4" s="1141"/>
      <c r="N4" s="1139" t="s">
        <v>22</v>
      </c>
      <c r="O4" s="1140"/>
      <c r="P4" s="1140"/>
      <c r="Q4" s="1139" t="s">
        <v>382</v>
      </c>
      <c r="R4" s="1140"/>
      <c r="S4" s="1141"/>
      <c r="T4" s="1139" t="s">
        <v>42</v>
      </c>
      <c r="U4" s="1140"/>
      <c r="V4" s="1141"/>
      <c r="W4" s="1140" t="s">
        <v>43</v>
      </c>
      <c r="X4" s="1140"/>
      <c r="Y4" s="1148"/>
    </row>
    <row r="5" spans="1:25" ht="12.75" customHeight="1">
      <c r="A5" s="1145"/>
      <c r="B5" s="1084" t="s">
        <v>6</v>
      </c>
      <c r="C5" s="1084" t="s">
        <v>44</v>
      </c>
      <c r="D5" s="1084" t="s">
        <v>23</v>
      </c>
      <c r="E5" s="1084" t="s">
        <v>383</v>
      </c>
      <c r="F5" s="1084" t="s">
        <v>411</v>
      </c>
      <c r="G5" s="1084" t="s">
        <v>384</v>
      </c>
      <c r="H5" s="1084" t="s">
        <v>383</v>
      </c>
      <c r="I5" s="1084" t="s">
        <v>411</v>
      </c>
      <c r="J5" s="1084" t="s">
        <v>384</v>
      </c>
      <c r="K5" s="1084" t="s">
        <v>383</v>
      </c>
      <c r="L5" s="1084" t="s">
        <v>411</v>
      </c>
      <c r="M5" s="1084" t="s">
        <v>384</v>
      </c>
      <c r="N5" s="1084" t="s">
        <v>383</v>
      </c>
      <c r="O5" s="1084" t="s">
        <v>411</v>
      </c>
      <c r="P5" s="1084" t="s">
        <v>384</v>
      </c>
      <c r="Q5" s="1142" t="s">
        <v>383</v>
      </c>
      <c r="R5" s="1084" t="s">
        <v>411</v>
      </c>
      <c r="S5" s="1142" t="s">
        <v>384</v>
      </c>
      <c r="T5" s="1084" t="s">
        <v>383</v>
      </c>
      <c r="U5" s="1084" t="s">
        <v>411</v>
      </c>
      <c r="V5" s="1084" t="s">
        <v>384</v>
      </c>
      <c r="W5" s="1142" t="s">
        <v>383</v>
      </c>
      <c r="X5" s="1084" t="s">
        <v>411</v>
      </c>
      <c r="Y5" s="1142" t="s">
        <v>384</v>
      </c>
    </row>
    <row r="6" spans="1:25" ht="21.75" customHeight="1">
      <c r="A6" s="1146"/>
      <c r="B6" s="1132"/>
      <c r="C6" s="1132"/>
      <c r="D6" s="1132"/>
      <c r="E6" s="1132"/>
      <c r="F6" s="1132"/>
      <c r="G6" s="1132"/>
      <c r="H6" s="1132"/>
      <c r="I6" s="1132"/>
      <c r="J6" s="1132"/>
      <c r="K6" s="1132"/>
      <c r="L6" s="1132"/>
      <c r="M6" s="1132"/>
      <c r="N6" s="1132"/>
      <c r="O6" s="1132"/>
      <c r="P6" s="1132"/>
      <c r="Q6" s="1143"/>
      <c r="R6" s="1132"/>
      <c r="S6" s="1143"/>
      <c r="T6" s="1132"/>
      <c r="U6" s="1132"/>
      <c r="V6" s="1132"/>
      <c r="W6" s="1143"/>
      <c r="X6" s="1132"/>
      <c r="Y6" s="1143"/>
    </row>
    <row r="7" spans="1:25" s="73" customFormat="1">
      <c r="A7" s="481">
        <v>2018</v>
      </c>
      <c r="B7" s="137">
        <v>552329</v>
      </c>
      <c r="C7" s="137">
        <v>16769067</v>
      </c>
      <c r="D7" s="137">
        <v>6117374</v>
      </c>
      <c r="E7" s="139">
        <v>6.3960000000000003E-2</v>
      </c>
      <c r="F7" s="139">
        <v>3.0710000000000001E-2</v>
      </c>
      <c r="G7" s="139">
        <v>8.8029999999999997E-2</v>
      </c>
      <c r="H7" s="139">
        <v>0.15631</v>
      </c>
      <c r="I7" s="139">
        <v>8.7940000000000004E-2</v>
      </c>
      <c r="J7" s="139">
        <v>0.13741999999999999</v>
      </c>
      <c r="K7" s="139">
        <v>0.34299000000000002</v>
      </c>
      <c r="L7" s="139">
        <v>0.16616</v>
      </c>
      <c r="M7" s="139">
        <v>0.36397000000000002</v>
      </c>
      <c r="N7" s="139">
        <v>0.33057999999999998</v>
      </c>
      <c r="O7" s="139">
        <v>0.56488000000000005</v>
      </c>
      <c r="P7" s="139">
        <v>0.33017000000000002</v>
      </c>
      <c r="Q7" s="139">
        <v>8.2119999999999999E-2</v>
      </c>
      <c r="R7" s="139">
        <v>7.1910000000000002E-2</v>
      </c>
      <c r="S7" s="139">
        <v>6.0720000000000003E-2</v>
      </c>
      <c r="T7" s="139">
        <v>1.333E-2</v>
      </c>
      <c r="U7" s="139">
        <v>5.3379999999999997E-2</v>
      </c>
      <c r="V7" s="139">
        <v>1.1129999999999999E-2</v>
      </c>
      <c r="W7" s="139">
        <v>1.0710000000000001E-2</v>
      </c>
      <c r="X7" s="139">
        <v>2.503E-2</v>
      </c>
      <c r="Y7" s="139">
        <v>8.5599999999999999E-3</v>
      </c>
    </row>
    <row r="8" spans="1:25" s="73" customFormat="1">
      <c r="A8" s="481">
        <v>2019</v>
      </c>
      <c r="B8" s="137">
        <v>549810</v>
      </c>
      <c r="C8" s="137">
        <v>16021908</v>
      </c>
      <c r="D8" s="137">
        <v>6090058</v>
      </c>
      <c r="E8" s="139">
        <v>6.5879999999999994E-2</v>
      </c>
      <c r="F8" s="139">
        <v>3.092E-2</v>
      </c>
      <c r="G8" s="139">
        <v>9.3619999999999995E-2</v>
      </c>
      <c r="H8" s="139">
        <v>0.15953000000000001</v>
      </c>
      <c r="I8" s="139">
        <v>9.2090000000000005E-2</v>
      </c>
      <c r="J8" s="139">
        <v>0.14366000000000001</v>
      </c>
      <c r="K8" s="139">
        <v>0.34997</v>
      </c>
      <c r="L8" s="139">
        <v>0.17588000000000001</v>
      </c>
      <c r="M8" s="139">
        <v>0.37268000000000001</v>
      </c>
      <c r="N8" s="139">
        <v>0.32252999999999998</v>
      </c>
      <c r="O8" s="139">
        <v>0.55984</v>
      </c>
      <c r="P8" s="139">
        <v>0.31380000000000002</v>
      </c>
      <c r="Q8" s="139">
        <v>8.1079999999999999E-2</v>
      </c>
      <c r="R8" s="139">
        <v>6.9129999999999997E-2</v>
      </c>
      <c r="S8" s="139">
        <v>5.8130000000000001E-2</v>
      </c>
      <c r="T8" s="139">
        <v>1.026E-2</v>
      </c>
      <c r="U8" s="139">
        <v>4.5170000000000002E-2</v>
      </c>
      <c r="V8" s="139">
        <v>9.3399999999999993E-3</v>
      </c>
      <c r="W8" s="139">
        <v>1.0749999999999999E-2</v>
      </c>
      <c r="X8" s="139">
        <v>2.6970000000000001E-2</v>
      </c>
      <c r="Y8" s="139">
        <v>8.77E-3</v>
      </c>
    </row>
    <row r="9" spans="1:25" s="73" customFormat="1">
      <c r="A9" s="481">
        <v>2020</v>
      </c>
      <c r="B9" s="137">
        <v>385428</v>
      </c>
      <c r="C9" s="137">
        <v>9730023</v>
      </c>
      <c r="D9" s="137">
        <v>3663776</v>
      </c>
      <c r="E9" s="139">
        <v>5.5750000000000001E-2</v>
      </c>
      <c r="F9" s="139">
        <v>3.124E-2</v>
      </c>
      <c r="G9" s="139">
        <v>7.4190000000000006E-2</v>
      </c>
      <c r="H9" s="139">
        <v>0.14729</v>
      </c>
      <c r="I9" s="139">
        <v>8.1960000000000005E-2</v>
      </c>
      <c r="J9" s="139">
        <v>0.13048000000000001</v>
      </c>
      <c r="K9" s="139">
        <v>0.33307999999999999</v>
      </c>
      <c r="L9" s="139">
        <v>0.12697</v>
      </c>
      <c r="M9" s="139">
        <v>0.3674</v>
      </c>
      <c r="N9" s="139">
        <v>0.36381000000000002</v>
      </c>
      <c r="O9" s="139">
        <v>0.58115000000000006</v>
      </c>
      <c r="P9" s="139">
        <v>0.35114000000000001</v>
      </c>
      <c r="Q9" s="139">
        <v>7.6160000000000005E-2</v>
      </c>
      <c r="R9" s="139">
        <v>7.9390000000000002E-2</v>
      </c>
      <c r="S9" s="139">
        <v>5.6189999999999997E-2</v>
      </c>
      <c r="T9" s="139">
        <v>1.21E-2</v>
      </c>
      <c r="U9" s="139">
        <v>6.9070000000000006E-2</v>
      </c>
      <c r="V9" s="139">
        <v>1.0999999999999999E-2</v>
      </c>
      <c r="W9" s="139">
        <v>1.1809999999999999E-2</v>
      </c>
      <c r="X9" s="139">
        <v>3.0210000000000001E-2</v>
      </c>
      <c r="Y9" s="139">
        <v>9.5999999999999992E-3</v>
      </c>
    </row>
    <row r="10" spans="1:25" s="73" customFormat="1">
      <c r="A10" s="481" t="s">
        <v>502</v>
      </c>
      <c r="B10" s="137" t="s">
        <v>502</v>
      </c>
      <c r="C10" s="137" t="s">
        <v>502</v>
      </c>
      <c r="D10" s="137" t="s">
        <v>502</v>
      </c>
      <c r="E10" s="139" t="s">
        <v>502</v>
      </c>
      <c r="F10" s="139" t="s">
        <v>502</v>
      </c>
      <c r="G10" s="139" t="s">
        <v>502</v>
      </c>
      <c r="H10" s="139" t="s">
        <v>502</v>
      </c>
      <c r="I10" s="139" t="s">
        <v>502</v>
      </c>
      <c r="J10" s="139" t="s">
        <v>502</v>
      </c>
      <c r="K10" s="139" t="s">
        <v>502</v>
      </c>
      <c r="L10" s="139" t="s">
        <v>502</v>
      </c>
      <c r="M10" s="139" t="s">
        <v>502</v>
      </c>
      <c r="N10" s="139" t="s">
        <v>502</v>
      </c>
      <c r="O10" s="139" t="s">
        <v>502</v>
      </c>
      <c r="P10" s="139" t="s">
        <v>502</v>
      </c>
      <c r="Q10" s="139" t="s">
        <v>502</v>
      </c>
      <c r="R10" s="139" t="s">
        <v>502</v>
      </c>
      <c r="S10" s="139" t="s">
        <v>502</v>
      </c>
      <c r="T10" s="139" t="s">
        <v>502</v>
      </c>
      <c r="U10" s="139" t="s">
        <v>502</v>
      </c>
      <c r="V10" s="139" t="s">
        <v>502</v>
      </c>
      <c r="W10" s="139" t="s">
        <v>502</v>
      </c>
      <c r="X10" s="139" t="s">
        <v>502</v>
      </c>
      <c r="Y10" s="139" t="s">
        <v>502</v>
      </c>
    </row>
    <row r="11" spans="1:25" s="73" customFormat="1">
      <c r="A11" s="481" t="s">
        <v>502</v>
      </c>
      <c r="B11" s="137" t="s">
        <v>502</v>
      </c>
      <c r="C11" s="137" t="s">
        <v>502</v>
      </c>
      <c r="D11" s="137" t="s">
        <v>502</v>
      </c>
      <c r="E11" s="139" t="s">
        <v>502</v>
      </c>
      <c r="F11" s="139" t="s">
        <v>502</v>
      </c>
      <c r="G11" s="139" t="s">
        <v>502</v>
      </c>
      <c r="H11" s="139" t="s">
        <v>502</v>
      </c>
      <c r="I11" s="139" t="s">
        <v>502</v>
      </c>
      <c r="J11" s="139" t="s">
        <v>502</v>
      </c>
      <c r="K11" s="139" t="s">
        <v>502</v>
      </c>
      <c r="L11" s="139" t="s">
        <v>502</v>
      </c>
      <c r="M11" s="139" t="s">
        <v>502</v>
      </c>
      <c r="N11" s="139" t="s">
        <v>502</v>
      </c>
      <c r="O11" s="139" t="s">
        <v>502</v>
      </c>
      <c r="P11" s="139" t="s">
        <v>502</v>
      </c>
      <c r="Q11" s="139" t="s">
        <v>502</v>
      </c>
      <c r="R11" s="139" t="s">
        <v>502</v>
      </c>
      <c r="S11" s="139" t="s">
        <v>502</v>
      </c>
      <c r="T11" s="139" t="s">
        <v>502</v>
      </c>
      <c r="U11" s="139" t="s">
        <v>502</v>
      </c>
      <c r="V11" s="139" t="s">
        <v>502</v>
      </c>
      <c r="W11" s="139" t="s">
        <v>502</v>
      </c>
      <c r="X11" s="139" t="s">
        <v>502</v>
      </c>
      <c r="Y11" s="139" t="s">
        <v>502</v>
      </c>
    </row>
    <row r="12" spans="1:25" s="73" customFormat="1">
      <c r="A12" s="481" t="s">
        <v>502</v>
      </c>
      <c r="B12" s="137" t="s">
        <v>502</v>
      </c>
      <c r="C12" s="137" t="s">
        <v>502</v>
      </c>
      <c r="D12" s="137" t="s">
        <v>502</v>
      </c>
      <c r="E12" s="139" t="s">
        <v>502</v>
      </c>
      <c r="F12" s="139" t="s">
        <v>502</v>
      </c>
      <c r="G12" s="139" t="s">
        <v>502</v>
      </c>
      <c r="H12" s="139" t="s">
        <v>502</v>
      </c>
      <c r="I12" s="139" t="s">
        <v>502</v>
      </c>
      <c r="J12" s="139" t="s">
        <v>502</v>
      </c>
      <c r="K12" s="139" t="s">
        <v>502</v>
      </c>
      <c r="L12" s="139" t="s">
        <v>502</v>
      </c>
      <c r="M12" s="139" t="s">
        <v>502</v>
      </c>
      <c r="N12" s="139" t="s">
        <v>502</v>
      </c>
      <c r="O12" s="139" t="s">
        <v>502</v>
      </c>
      <c r="P12" s="139" t="s">
        <v>502</v>
      </c>
      <c r="Q12" s="139" t="s">
        <v>502</v>
      </c>
      <c r="R12" s="139" t="s">
        <v>502</v>
      </c>
      <c r="S12" s="139" t="s">
        <v>502</v>
      </c>
      <c r="T12" s="139" t="s">
        <v>502</v>
      </c>
      <c r="U12" s="139" t="s">
        <v>502</v>
      </c>
      <c r="V12" s="139" t="s">
        <v>502</v>
      </c>
      <c r="W12" s="139" t="s">
        <v>502</v>
      </c>
      <c r="X12" s="139" t="s">
        <v>502</v>
      </c>
      <c r="Y12" s="139" t="s">
        <v>502</v>
      </c>
    </row>
    <row r="13" spans="1:25" s="73" customFormat="1">
      <c r="A13" s="481" t="s">
        <v>502</v>
      </c>
      <c r="B13" s="137" t="s">
        <v>502</v>
      </c>
      <c r="C13" s="137" t="s">
        <v>502</v>
      </c>
      <c r="D13" s="137" t="s">
        <v>502</v>
      </c>
      <c r="E13" s="139" t="s">
        <v>502</v>
      </c>
      <c r="F13" s="139" t="s">
        <v>502</v>
      </c>
      <c r="G13" s="139" t="s">
        <v>502</v>
      </c>
      <c r="H13" s="139" t="s">
        <v>502</v>
      </c>
      <c r="I13" s="139" t="s">
        <v>502</v>
      </c>
      <c r="J13" s="139" t="s">
        <v>502</v>
      </c>
      <c r="K13" s="139" t="s">
        <v>502</v>
      </c>
      <c r="L13" s="139" t="s">
        <v>502</v>
      </c>
      <c r="M13" s="139" t="s">
        <v>502</v>
      </c>
      <c r="N13" s="139" t="s">
        <v>502</v>
      </c>
      <c r="O13" s="139" t="s">
        <v>502</v>
      </c>
      <c r="P13" s="139" t="s">
        <v>502</v>
      </c>
      <c r="Q13" s="139" t="s">
        <v>502</v>
      </c>
      <c r="R13" s="139" t="s">
        <v>502</v>
      </c>
      <c r="S13" s="139" t="s">
        <v>502</v>
      </c>
      <c r="T13" s="139" t="s">
        <v>502</v>
      </c>
      <c r="U13" s="139" t="s">
        <v>502</v>
      </c>
      <c r="V13" s="139" t="s">
        <v>502</v>
      </c>
      <c r="W13" s="139" t="s">
        <v>502</v>
      </c>
      <c r="X13" s="139" t="s">
        <v>502</v>
      </c>
      <c r="Y13" s="139" t="s">
        <v>502</v>
      </c>
    </row>
    <row r="14" spans="1:25" s="73" customFormat="1">
      <c r="A14" s="481" t="s">
        <v>502</v>
      </c>
      <c r="B14" s="137" t="s">
        <v>502</v>
      </c>
      <c r="C14" s="137" t="s">
        <v>502</v>
      </c>
      <c r="D14" s="137" t="s">
        <v>502</v>
      </c>
      <c r="E14" s="139" t="s">
        <v>502</v>
      </c>
      <c r="F14" s="139" t="s">
        <v>502</v>
      </c>
      <c r="G14" s="139" t="s">
        <v>502</v>
      </c>
      <c r="H14" s="139" t="s">
        <v>502</v>
      </c>
      <c r="I14" s="139" t="s">
        <v>502</v>
      </c>
      <c r="J14" s="139" t="s">
        <v>502</v>
      </c>
      <c r="K14" s="139" t="s">
        <v>502</v>
      </c>
      <c r="L14" s="139" t="s">
        <v>502</v>
      </c>
      <c r="M14" s="139" t="s">
        <v>502</v>
      </c>
      <c r="N14" s="139" t="s">
        <v>502</v>
      </c>
      <c r="O14" s="139" t="s">
        <v>502</v>
      </c>
      <c r="P14" s="139" t="s">
        <v>502</v>
      </c>
      <c r="Q14" s="139" t="s">
        <v>502</v>
      </c>
      <c r="R14" s="139" t="s">
        <v>502</v>
      </c>
      <c r="S14" s="139" t="s">
        <v>502</v>
      </c>
      <c r="T14" s="139" t="s">
        <v>502</v>
      </c>
      <c r="U14" s="139" t="s">
        <v>502</v>
      </c>
      <c r="V14" s="139" t="s">
        <v>502</v>
      </c>
      <c r="W14" s="139" t="s">
        <v>502</v>
      </c>
      <c r="X14" s="139" t="s">
        <v>502</v>
      </c>
      <c r="Y14" s="139" t="s">
        <v>502</v>
      </c>
    </row>
    <row r="15" spans="1:25" s="73" customFormat="1">
      <c r="A15" s="481" t="s">
        <v>502</v>
      </c>
      <c r="B15" s="137" t="s">
        <v>502</v>
      </c>
      <c r="C15" s="137" t="s">
        <v>502</v>
      </c>
      <c r="D15" s="137" t="s">
        <v>502</v>
      </c>
      <c r="E15" s="139" t="s">
        <v>502</v>
      </c>
      <c r="F15" s="139" t="s">
        <v>502</v>
      </c>
      <c r="G15" s="139" t="s">
        <v>502</v>
      </c>
      <c r="H15" s="139" t="s">
        <v>502</v>
      </c>
      <c r="I15" s="139" t="s">
        <v>502</v>
      </c>
      <c r="J15" s="139" t="s">
        <v>502</v>
      </c>
      <c r="K15" s="139" t="s">
        <v>502</v>
      </c>
      <c r="L15" s="139" t="s">
        <v>502</v>
      </c>
      <c r="M15" s="139" t="s">
        <v>502</v>
      </c>
      <c r="N15" s="139" t="s">
        <v>502</v>
      </c>
      <c r="O15" s="139" t="s">
        <v>502</v>
      </c>
      <c r="P15" s="139" t="s">
        <v>502</v>
      </c>
      <c r="Q15" s="139" t="s">
        <v>502</v>
      </c>
      <c r="R15" s="139" t="s">
        <v>502</v>
      </c>
      <c r="S15" s="139" t="s">
        <v>502</v>
      </c>
      <c r="T15" s="139" t="s">
        <v>502</v>
      </c>
      <c r="U15" s="139" t="s">
        <v>502</v>
      </c>
      <c r="V15" s="139" t="s">
        <v>502</v>
      </c>
      <c r="W15" s="139" t="s">
        <v>502</v>
      </c>
      <c r="X15" s="139" t="s">
        <v>502</v>
      </c>
      <c r="Y15" s="139" t="s">
        <v>502</v>
      </c>
    </row>
    <row r="16" spans="1:25" s="73" customFormat="1">
      <c r="A16" s="481" t="s">
        <v>502</v>
      </c>
      <c r="B16" s="137" t="s">
        <v>502</v>
      </c>
      <c r="C16" s="137" t="s">
        <v>502</v>
      </c>
      <c r="D16" s="137" t="s">
        <v>502</v>
      </c>
      <c r="E16" s="139" t="s">
        <v>502</v>
      </c>
      <c r="F16" s="139" t="s">
        <v>502</v>
      </c>
      <c r="G16" s="139" t="s">
        <v>502</v>
      </c>
      <c r="H16" s="139" t="s">
        <v>502</v>
      </c>
      <c r="I16" s="139" t="s">
        <v>502</v>
      </c>
      <c r="J16" s="139" t="s">
        <v>502</v>
      </c>
      <c r="K16" s="139" t="s">
        <v>502</v>
      </c>
      <c r="L16" s="139" t="s">
        <v>502</v>
      </c>
      <c r="M16" s="139" t="s">
        <v>502</v>
      </c>
      <c r="N16" s="139" t="s">
        <v>502</v>
      </c>
      <c r="O16" s="139" t="s">
        <v>502</v>
      </c>
      <c r="P16" s="139" t="s">
        <v>502</v>
      </c>
      <c r="Q16" s="139" t="s">
        <v>502</v>
      </c>
      <c r="R16" s="139" t="s">
        <v>502</v>
      </c>
      <c r="S16" s="139" t="s">
        <v>502</v>
      </c>
      <c r="T16" s="139" t="s">
        <v>502</v>
      </c>
      <c r="U16" s="139" t="s">
        <v>502</v>
      </c>
      <c r="V16" s="139" t="s">
        <v>502</v>
      </c>
      <c r="W16" s="139" t="s">
        <v>502</v>
      </c>
      <c r="X16" s="139" t="s">
        <v>502</v>
      </c>
      <c r="Y16" s="139" t="s">
        <v>502</v>
      </c>
    </row>
    <row r="17" spans="1:25" s="73" customFormat="1">
      <c r="A17" s="481" t="s">
        <v>502</v>
      </c>
      <c r="B17" s="137" t="s">
        <v>502</v>
      </c>
      <c r="C17" s="137" t="s">
        <v>502</v>
      </c>
      <c r="D17" s="137" t="s">
        <v>502</v>
      </c>
      <c r="E17" s="139" t="s">
        <v>502</v>
      </c>
      <c r="F17" s="139" t="s">
        <v>502</v>
      </c>
      <c r="G17" s="139" t="s">
        <v>502</v>
      </c>
      <c r="H17" s="139" t="s">
        <v>502</v>
      </c>
      <c r="I17" s="139" t="s">
        <v>502</v>
      </c>
      <c r="J17" s="139" t="s">
        <v>502</v>
      </c>
      <c r="K17" s="139" t="s">
        <v>502</v>
      </c>
      <c r="L17" s="139" t="s">
        <v>502</v>
      </c>
      <c r="M17" s="139" t="s">
        <v>502</v>
      </c>
      <c r="N17" s="139" t="s">
        <v>502</v>
      </c>
      <c r="O17" s="139" t="s">
        <v>502</v>
      </c>
      <c r="P17" s="139" t="s">
        <v>502</v>
      </c>
      <c r="Q17" s="139" t="s">
        <v>502</v>
      </c>
      <c r="R17" s="139" t="s">
        <v>502</v>
      </c>
      <c r="S17" s="139" t="s">
        <v>502</v>
      </c>
      <c r="T17" s="139" t="s">
        <v>502</v>
      </c>
      <c r="U17" s="139" t="s">
        <v>502</v>
      </c>
      <c r="V17" s="139" t="s">
        <v>502</v>
      </c>
      <c r="W17" s="139" t="s">
        <v>502</v>
      </c>
      <c r="X17" s="139" t="s">
        <v>502</v>
      </c>
      <c r="Y17" s="139" t="s">
        <v>502</v>
      </c>
    </row>
    <row r="18" spans="1:25" s="73" customFormat="1">
      <c r="A18" s="481" t="s">
        <v>502</v>
      </c>
      <c r="B18" s="137" t="s">
        <v>502</v>
      </c>
      <c r="C18" s="137" t="s">
        <v>502</v>
      </c>
      <c r="D18" s="137" t="s">
        <v>502</v>
      </c>
      <c r="E18" s="139" t="s">
        <v>502</v>
      </c>
      <c r="F18" s="139" t="s">
        <v>502</v>
      </c>
      <c r="G18" s="139" t="s">
        <v>502</v>
      </c>
      <c r="H18" s="139" t="s">
        <v>502</v>
      </c>
      <c r="I18" s="139" t="s">
        <v>502</v>
      </c>
      <c r="J18" s="139" t="s">
        <v>502</v>
      </c>
      <c r="K18" s="139" t="s">
        <v>502</v>
      </c>
      <c r="L18" s="139" t="s">
        <v>502</v>
      </c>
      <c r="M18" s="139" t="s">
        <v>502</v>
      </c>
      <c r="N18" s="139" t="s">
        <v>502</v>
      </c>
      <c r="O18" s="139" t="s">
        <v>502</v>
      </c>
      <c r="P18" s="139" t="s">
        <v>502</v>
      </c>
      <c r="Q18" s="139" t="s">
        <v>502</v>
      </c>
      <c r="R18" s="139" t="s">
        <v>502</v>
      </c>
      <c r="S18" s="139" t="s">
        <v>502</v>
      </c>
      <c r="T18" s="139" t="s">
        <v>502</v>
      </c>
      <c r="U18" s="139" t="s">
        <v>502</v>
      </c>
      <c r="V18" s="139" t="s">
        <v>502</v>
      </c>
      <c r="W18" s="139" t="s">
        <v>502</v>
      </c>
      <c r="X18" s="139" t="s">
        <v>502</v>
      </c>
      <c r="Y18" s="139" t="s">
        <v>502</v>
      </c>
    </row>
    <row r="19" spans="1:25" s="73" customFormat="1">
      <c r="A19" s="481" t="s">
        <v>502</v>
      </c>
      <c r="B19" s="137" t="s">
        <v>502</v>
      </c>
      <c r="C19" s="137" t="s">
        <v>502</v>
      </c>
      <c r="D19" s="137" t="s">
        <v>502</v>
      </c>
      <c r="E19" s="139" t="s">
        <v>502</v>
      </c>
      <c r="F19" s="139" t="s">
        <v>502</v>
      </c>
      <c r="G19" s="139" t="s">
        <v>502</v>
      </c>
      <c r="H19" s="139" t="s">
        <v>502</v>
      </c>
      <c r="I19" s="139" t="s">
        <v>502</v>
      </c>
      <c r="J19" s="139" t="s">
        <v>502</v>
      </c>
      <c r="K19" s="139" t="s">
        <v>502</v>
      </c>
      <c r="L19" s="139" t="s">
        <v>502</v>
      </c>
      <c r="M19" s="139" t="s">
        <v>502</v>
      </c>
      <c r="N19" s="139" t="s">
        <v>502</v>
      </c>
      <c r="O19" s="139" t="s">
        <v>502</v>
      </c>
      <c r="P19" s="139" t="s">
        <v>502</v>
      </c>
      <c r="Q19" s="139" t="s">
        <v>502</v>
      </c>
      <c r="R19" s="139" t="s">
        <v>502</v>
      </c>
      <c r="S19" s="139" t="s">
        <v>502</v>
      </c>
      <c r="T19" s="139" t="s">
        <v>502</v>
      </c>
      <c r="U19" s="139" t="s">
        <v>502</v>
      </c>
      <c r="V19" s="139" t="s">
        <v>502</v>
      </c>
      <c r="W19" s="139" t="s">
        <v>502</v>
      </c>
      <c r="X19" s="139" t="s">
        <v>502</v>
      </c>
      <c r="Y19" s="139" t="s">
        <v>502</v>
      </c>
    </row>
    <row r="20" spans="1:25" s="73" customFormat="1">
      <c r="A20" s="481" t="s">
        <v>502</v>
      </c>
      <c r="B20" s="137" t="s">
        <v>502</v>
      </c>
      <c r="C20" s="137" t="s">
        <v>502</v>
      </c>
      <c r="D20" s="137" t="s">
        <v>502</v>
      </c>
      <c r="E20" s="139" t="s">
        <v>502</v>
      </c>
      <c r="F20" s="139" t="s">
        <v>502</v>
      </c>
      <c r="G20" s="139" t="s">
        <v>502</v>
      </c>
      <c r="H20" s="139" t="s">
        <v>502</v>
      </c>
      <c r="I20" s="139" t="s">
        <v>502</v>
      </c>
      <c r="J20" s="139" t="s">
        <v>502</v>
      </c>
      <c r="K20" s="139" t="s">
        <v>502</v>
      </c>
      <c r="L20" s="139" t="s">
        <v>502</v>
      </c>
      <c r="M20" s="139" t="s">
        <v>502</v>
      </c>
      <c r="N20" s="139" t="s">
        <v>502</v>
      </c>
      <c r="O20" s="139" t="s">
        <v>502</v>
      </c>
      <c r="P20" s="139" t="s">
        <v>502</v>
      </c>
      <c r="Q20" s="139" t="s">
        <v>502</v>
      </c>
      <c r="R20" s="139" t="s">
        <v>502</v>
      </c>
      <c r="S20" s="139" t="s">
        <v>502</v>
      </c>
      <c r="T20" s="139" t="s">
        <v>502</v>
      </c>
      <c r="U20" s="139" t="s">
        <v>502</v>
      </c>
      <c r="V20" s="139" t="s">
        <v>502</v>
      </c>
      <c r="W20" s="139" t="s">
        <v>502</v>
      </c>
      <c r="X20" s="139" t="s">
        <v>502</v>
      </c>
      <c r="Y20" s="139" t="s">
        <v>502</v>
      </c>
    </row>
    <row r="21" spans="1:25" s="73" customFormat="1">
      <c r="A21" s="481" t="s">
        <v>502</v>
      </c>
      <c r="B21" s="137" t="s">
        <v>502</v>
      </c>
      <c r="C21" s="137" t="s">
        <v>502</v>
      </c>
      <c r="D21" s="137" t="s">
        <v>502</v>
      </c>
      <c r="E21" s="139" t="s">
        <v>502</v>
      </c>
      <c r="F21" s="139" t="s">
        <v>502</v>
      </c>
      <c r="G21" s="139" t="s">
        <v>502</v>
      </c>
      <c r="H21" s="139" t="s">
        <v>502</v>
      </c>
      <c r="I21" s="139" t="s">
        <v>502</v>
      </c>
      <c r="J21" s="139" t="s">
        <v>502</v>
      </c>
      <c r="K21" s="139" t="s">
        <v>502</v>
      </c>
      <c r="L21" s="139" t="s">
        <v>502</v>
      </c>
      <c r="M21" s="139" t="s">
        <v>502</v>
      </c>
      <c r="N21" s="139" t="s">
        <v>502</v>
      </c>
      <c r="O21" s="139" t="s">
        <v>502</v>
      </c>
      <c r="P21" s="139" t="s">
        <v>502</v>
      </c>
      <c r="Q21" s="139" t="s">
        <v>502</v>
      </c>
      <c r="R21" s="139" t="s">
        <v>502</v>
      </c>
      <c r="S21" s="139" t="s">
        <v>502</v>
      </c>
      <c r="T21" s="139" t="s">
        <v>502</v>
      </c>
      <c r="U21" s="139" t="s">
        <v>502</v>
      </c>
      <c r="V21" s="139" t="s">
        <v>502</v>
      </c>
      <c r="W21" s="139" t="s">
        <v>502</v>
      </c>
      <c r="X21" s="139" t="s">
        <v>502</v>
      </c>
      <c r="Y21" s="139" t="s">
        <v>502</v>
      </c>
    </row>
    <row r="22" spans="1:25" s="73" customFormat="1">
      <c r="A22" s="481" t="s">
        <v>502</v>
      </c>
      <c r="B22" s="137" t="s">
        <v>502</v>
      </c>
      <c r="C22" s="137" t="s">
        <v>502</v>
      </c>
      <c r="D22" s="137" t="s">
        <v>502</v>
      </c>
      <c r="E22" s="139" t="s">
        <v>502</v>
      </c>
      <c r="F22" s="139" t="s">
        <v>502</v>
      </c>
      <c r="G22" s="139" t="s">
        <v>502</v>
      </c>
      <c r="H22" s="139" t="s">
        <v>502</v>
      </c>
      <c r="I22" s="139" t="s">
        <v>502</v>
      </c>
      <c r="J22" s="139" t="s">
        <v>502</v>
      </c>
      <c r="K22" s="139" t="s">
        <v>502</v>
      </c>
      <c r="L22" s="139" t="s">
        <v>502</v>
      </c>
      <c r="M22" s="139" t="s">
        <v>502</v>
      </c>
      <c r="N22" s="139" t="s">
        <v>502</v>
      </c>
      <c r="O22" s="139" t="s">
        <v>502</v>
      </c>
      <c r="P22" s="139" t="s">
        <v>502</v>
      </c>
      <c r="Q22" s="139" t="s">
        <v>502</v>
      </c>
      <c r="R22" s="139" t="s">
        <v>502</v>
      </c>
      <c r="S22" s="139" t="s">
        <v>502</v>
      </c>
      <c r="T22" s="139" t="s">
        <v>502</v>
      </c>
      <c r="U22" s="139" t="s">
        <v>502</v>
      </c>
      <c r="V22" s="139" t="s">
        <v>502</v>
      </c>
      <c r="W22" s="139" t="s">
        <v>502</v>
      </c>
      <c r="X22" s="139" t="s">
        <v>502</v>
      </c>
      <c r="Y22" s="139" t="s">
        <v>502</v>
      </c>
    </row>
    <row r="23" spans="1:25" s="73" customFormat="1">
      <c r="A23" s="481" t="s">
        <v>502</v>
      </c>
      <c r="B23" s="137" t="s">
        <v>502</v>
      </c>
      <c r="C23" s="137" t="s">
        <v>502</v>
      </c>
      <c r="D23" s="137" t="s">
        <v>502</v>
      </c>
      <c r="E23" s="139" t="s">
        <v>502</v>
      </c>
      <c r="F23" s="139" t="s">
        <v>502</v>
      </c>
      <c r="G23" s="139" t="s">
        <v>502</v>
      </c>
      <c r="H23" s="139" t="s">
        <v>502</v>
      </c>
      <c r="I23" s="139" t="s">
        <v>502</v>
      </c>
      <c r="J23" s="139" t="s">
        <v>502</v>
      </c>
      <c r="K23" s="139" t="s">
        <v>502</v>
      </c>
      <c r="L23" s="139" t="s">
        <v>502</v>
      </c>
      <c r="M23" s="139" t="s">
        <v>502</v>
      </c>
      <c r="N23" s="139" t="s">
        <v>502</v>
      </c>
      <c r="O23" s="139" t="s">
        <v>502</v>
      </c>
      <c r="P23" s="139" t="s">
        <v>502</v>
      </c>
      <c r="Q23" s="139" t="s">
        <v>502</v>
      </c>
      <c r="R23" s="139" t="s">
        <v>502</v>
      </c>
      <c r="S23" s="139" t="s">
        <v>502</v>
      </c>
      <c r="T23" s="139" t="s">
        <v>502</v>
      </c>
      <c r="U23" s="139" t="s">
        <v>502</v>
      </c>
      <c r="V23" s="139" t="s">
        <v>502</v>
      </c>
      <c r="W23" s="139" t="s">
        <v>502</v>
      </c>
      <c r="X23" s="139" t="s">
        <v>502</v>
      </c>
      <c r="Y23" s="139" t="s">
        <v>502</v>
      </c>
    </row>
    <row r="24" spans="1:25" s="73" customFormat="1">
      <c r="A24" s="481" t="s">
        <v>502</v>
      </c>
      <c r="B24" s="137" t="s">
        <v>502</v>
      </c>
      <c r="C24" s="137" t="s">
        <v>502</v>
      </c>
      <c r="D24" s="137" t="s">
        <v>502</v>
      </c>
      <c r="E24" s="139" t="s">
        <v>502</v>
      </c>
      <c r="F24" s="139" t="s">
        <v>502</v>
      </c>
      <c r="G24" s="139" t="s">
        <v>502</v>
      </c>
      <c r="H24" s="139" t="s">
        <v>502</v>
      </c>
      <c r="I24" s="139" t="s">
        <v>502</v>
      </c>
      <c r="J24" s="139" t="s">
        <v>502</v>
      </c>
      <c r="K24" s="139" t="s">
        <v>502</v>
      </c>
      <c r="L24" s="139" t="s">
        <v>502</v>
      </c>
      <c r="M24" s="139" t="s">
        <v>502</v>
      </c>
      <c r="N24" s="139" t="s">
        <v>502</v>
      </c>
      <c r="O24" s="139" t="s">
        <v>502</v>
      </c>
      <c r="P24" s="139" t="s">
        <v>502</v>
      </c>
      <c r="Q24" s="139" t="s">
        <v>502</v>
      </c>
      <c r="R24" s="139" t="s">
        <v>502</v>
      </c>
      <c r="S24" s="139" t="s">
        <v>502</v>
      </c>
      <c r="T24" s="139" t="s">
        <v>502</v>
      </c>
      <c r="U24" s="139" t="s">
        <v>502</v>
      </c>
      <c r="V24" s="139" t="s">
        <v>502</v>
      </c>
      <c r="W24" s="139" t="s">
        <v>502</v>
      </c>
      <c r="X24" s="139" t="s">
        <v>502</v>
      </c>
      <c r="Y24" s="139" t="s">
        <v>502</v>
      </c>
    </row>
    <row r="25" spans="1:25" s="73" customFormat="1">
      <c r="A25" s="481" t="s">
        <v>502</v>
      </c>
      <c r="B25" s="137" t="s">
        <v>502</v>
      </c>
      <c r="C25" s="137" t="s">
        <v>502</v>
      </c>
      <c r="D25" s="137" t="s">
        <v>502</v>
      </c>
      <c r="E25" s="139" t="s">
        <v>502</v>
      </c>
      <c r="F25" s="139" t="s">
        <v>502</v>
      </c>
      <c r="G25" s="139" t="s">
        <v>502</v>
      </c>
      <c r="H25" s="139" t="s">
        <v>502</v>
      </c>
      <c r="I25" s="139" t="s">
        <v>502</v>
      </c>
      <c r="J25" s="139" t="s">
        <v>502</v>
      </c>
      <c r="K25" s="139" t="s">
        <v>502</v>
      </c>
      <c r="L25" s="139" t="s">
        <v>502</v>
      </c>
      <c r="M25" s="139" t="s">
        <v>502</v>
      </c>
      <c r="N25" s="139" t="s">
        <v>502</v>
      </c>
      <c r="O25" s="139" t="s">
        <v>502</v>
      </c>
      <c r="P25" s="139" t="s">
        <v>502</v>
      </c>
      <c r="Q25" s="139" t="s">
        <v>502</v>
      </c>
      <c r="R25" s="139" t="s">
        <v>502</v>
      </c>
      <c r="S25" s="139" t="s">
        <v>502</v>
      </c>
      <c r="T25" s="139" t="s">
        <v>502</v>
      </c>
      <c r="U25" s="139" t="s">
        <v>502</v>
      </c>
      <c r="V25" s="139" t="s">
        <v>502</v>
      </c>
      <c r="W25" s="139" t="s">
        <v>502</v>
      </c>
      <c r="X25" s="139" t="s">
        <v>502</v>
      </c>
      <c r="Y25" s="139" t="s">
        <v>502</v>
      </c>
    </row>
    <row r="26" spans="1:25" s="73" customFormat="1">
      <c r="A26" s="481" t="s">
        <v>502</v>
      </c>
      <c r="B26" s="137" t="s">
        <v>502</v>
      </c>
      <c r="C26" s="137" t="s">
        <v>502</v>
      </c>
      <c r="D26" s="137" t="s">
        <v>502</v>
      </c>
      <c r="E26" s="139" t="s">
        <v>502</v>
      </c>
      <c r="F26" s="139" t="s">
        <v>502</v>
      </c>
      <c r="G26" s="139" t="s">
        <v>502</v>
      </c>
      <c r="H26" s="139" t="s">
        <v>502</v>
      </c>
      <c r="I26" s="139" t="s">
        <v>502</v>
      </c>
      <c r="J26" s="139" t="s">
        <v>502</v>
      </c>
      <c r="K26" s="139" t="s">
        <v>502</v>
      </c>
      <c r="L26" s="139" t="s">
        <v>502</v>
      </c>
      <c r="M26" s="139" t="s">
        <v>502</v>
      </c>
      <c r="N26" s="139" t="s">
        <v>502</v>
      </c>
      <c r="O26" s="139" t="s">
        <v>502</v>
      </c>
      <c r="P26" s="139" t="s">
        <v>502</v>
      </c>
      <c r="Q26" s="139" t="s">
        <v>502</v>
      </c>
      <c r="R26" s="139" t="s">
        <v>502</v>
      </c>
      <c r="S26" s="139" t="s">
        <v>502</v>
      </c>
      <c r="T26" s="139" t="s">
        <v>502</v>
      </c>
      <c r="U26" s="139" t="s">
        <v>502</v>
      </c>
      <c r="V26" s="139" t="s">
        <v>502</v>
      </c>
      <c r="W26" s="139" t="s">
        <v>502</v>
      </c>
      <c r="X26" s="139" t="s">
        <v>502</v>
      </c>
      <c r="Y26" s="139" t="s">
        <v>502</v>
      </c>
    </row>
    <row r="27" spans="1:25" s="73" customFormat="1">
      <c r="A27" s="481" t="s">
        <v>502</v>
      </c>
      <c r="B27" s="137" t="s">
        <v>502</v>
      </c>
      <c r="C27" s="137" t="s">
        <v>502</v>
      </c>
      <c r="D27" s="137" t="s">
        <v>502</v>
      </c>
      <c r="E27" s="139" t="s">
        <v>502</v>
      </c>
      <c r="F27" s="139" t="s">
        <v>502</v>
      </c>
      <c r="G27" s="139" t="s">
        <v>502</v>
      </c>
      <c r="H27" s="139" t="s">
        <v>502</v>
      </c>
      <c r="I27" s="139" t="s">
        <v>502</v>
      </c>
      <c r="J27" s="139" t="s">
        <v>502</v>
      </c>
      <c r="K27" s="139" t="s">
        <v>502</v>
      </c>
      <c r="L27" s="139" t="s">
        <v>502</v>
      </c>
      <c r="M27" s="139" t="s">
        <v>502</v>
      </c>
      <c r="N27" s="139" t="s">
        <v>502</v>
      </c>
      <c r="O27" s="139" t="s">
        <v>502</v>
      </c>
      <c r="P27" s="139" t="s">
        <v>502</v>
      </c>
      <c r="Q27" s="139" t="s">
        <v>502</v>
      </c>
      <c r="R27" s="139" t="s">
        <v>502</v>
      </c>
      <c r="S27" s="139" t="s">
        <v>502</v>
      </c>
      <c r="T27" s="139" t="s">
        <v>502</v>
      </c>
      <c r="U27" s="139" t="s">
        <v>502</v>
      </c>
      <c r="V27" s="139" t="s">
        <v>502</v>
      </c>
      <c r="W27" s="139" t="s">
        <v>502</v>
      </c>
      <c r="X27" s="139" t="s">
        <v>502</v>
      </c>
      <c r="Y27" s="139" t="s">
        <v>502</v>
      </c>
    </row>
    <row r="28" spans="1:25" s="73" customFormat="1">
      <c r="A28" s="481" t="s">
        <v>502</v>
      </c>
      <c r="B28" s="137" t="s">
        <v>502</v>
      </c>
      <c r="C28" s="137" t="s">
        <v>502</v>
      </c>
      <c r="D28" s="137" t="s">
        <v>502</v>
      </c>
      <c r="E28" s="139" t="s">
        <v>502</v>
      </c>
      <c r="F28" s="139" t="s">
        <v>502</v>
      </c>
      <c r="G28" s="139" t="s">
        <v>502</v>
      </c>
      <c r="H28" s="139" t="s">
        <v>502</v>
      </c>
      <c r="I28" s="139" t="s">
        <v>502</v>
      </c>
      <c r="J28" s="139" t="s">
        <v>502</v>
      </c>
      <c r="K28" s="139" t="s">
        <v>502</v>
      </c>
      <c r="L28" s="139" t="s">
        <v>502</v>
      </c>
      <c r="M28" s="139" t="s">
        <v>502</v>
      </c>
      <c r="N28" s="139" t="s">
        <v>502</v>
      </c>
      <c r="O28" s="139" t="s">
        <v>502</v>
      </c>
      <c r="P28" s="139" t="s">
        <v>502</v>
      </c>
      <c r="Q28" s="139" t="s">
        <v>502</v>
      </c>
      <c r="R28" s="139" t="s">
        <v>502</v>
      </c>
      <c r="S28" s="139" t="s">
        <v>502</v>
      </c>
      <c r="T28" s="139" t="s">
        <v>502</v>
      </c>
      <c r="U28" s="139" t="s">
        <v>502</v>
      </c>
      <c r="V28" s="139" t="s">
        <v>502</v>
      </c>
      <c r="W28" s="139" t="s">
        <v>502</v>
      </c>
      <c r="X28" s="139" t="s">
        <v>502</v>
      </c>
      <c r="Y28" s="139" t="s">
        <v>502</v>
      </c>
    </row>
    <row r="29" spans="1:25" s="1194" customFormat="1">
      <c r="A29" s="1158" t="str">
        <f>"Anmerkungen. Datengrundlage: Volkshochschul-Statistik "&amp;Hilfswerte!$B$2&amp;"; Basis: "&amp;Tabelle1!$C$36&amp;" VHS."</f>
        <v>Anmerkungen. Datengrundlage: Volkshochschul-Statistik ; Basis: 852 VHS.</v>
      </c>
      <c r="B29" s="500"/>
      <c r="C29" s="500"/>
      <c r="D29" s="1159"/>
      <c r="E29" s="1159"/>
      <c r="F29" s="1195"/>
      <c r="G29" s="1195"/>
      <c r="H29" s="1195"/>
      <c r="I29" s="1195"/>
      <c r="J29" s="1195"/>
      <c r="K29" s="1195"/>
      <c r="L29" s="1195"/>
      <c r="M29" s="1195"/>
      <c r="N29" s="1195"/>
      <c r="O29" s="1195"/>
      <c r="P29" s="1195"/>
      <c r="Q29" s="1195"/>
      <c r="R29" s="1195"/>
      <c r="S29" s="1195"/>
      <c r="T29" s="1195"/>
      <c r="U29" s="1195"/>
      <c r="V29" s="1195"/>
      <c r="W29" s="1195"/>
      <c r="X29" s="1195"/>
      <c r="Y29" s="1195"/>
    </row>
    <row r="30" spans="1:25" s="1194" customFormat="1">
      <c r="A30" s="500"/>
      <c r="B30" s="500"/>
      <c r="C30" s="500"/>
      <c r="D30" s="1159"/>
      <c r="E30" s="1159"/>
      <c r="F30" s="1195"/>
      <c r="G30" s="1195"/>
      <c r="H30" s="1195"/>
      <c r="I30" s="1195"/>
      <c r="J30" s="1195"/>
      <c r="K30" s="1195"/>
      <c r="L30" s="1195"/>
      <c r="M30" s="1195"/>
      <c r="N30" s="1195"/>
      <c r="O30" s="1195"/>
      <c r="P30" s="1195"/>
      <c r="Q30" s="1195"/>
      <c r="R30" s="1195"/>
      <c r="S30" s="1195"/>
      <c r="T30" s="1195"/>
      <c r="U30" s="1195"/>
      <c r="V30" s="1195"/>
      <c r="W30" s="1195"/>
      <c r="X30" s="1195"/>
      <c r="Y30" s="1195"/>
    </row>
    <row r="31" spans="1:25" s="671" customFormat="1">
      <c r="A31" s="1158" t="s">
        <v>518</v>
      </c>
      <c r="B31" s="1159"/>
      <c r="C31" s="1159"/>
      <c r="D31" s="1159"/>
      <c r="E31" s="1159"/>
    </row>
    <row r="32" spans="1:25" s="671" customFormat="1">
      <c r="A32" s="1158" t="s">
        <v>519</v>
      </c>
      <c r="B32" s="1159"/>
      <c r="C32" s="1159"/>
      <c r="D32" s="1159"/>
      <c r="E32" s="1167" t="s">
        <v>506</v>
      </c>
    </row>
    <row r="33" spans="1:5" s="671" customFormat="1">
      <c r="A33" s="1160"/>
      <c r="B33" s="1159"/>
      <c r="C33" s="1159"/>
      <c r="D33" s="1159"/>
      <c r="E33" s="1159"/>
    </row>
    <row r="34" spans="1:5" s="671" customFormat="1">
      <c r="A34" s="1161" t="s">
        <v>520</v>
      </c>
      <c r="B34" s="1159"/>
      <c r="C34" s="1159"/>
      <c r="D34" s="1159"/>
      <c r="E34" s="1159"/>
    </row>
  </sheetData>
  <mergeCells count="35"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  <mergeCell ref="P5:P6"/>
    <mergeCell ref="W4:Y4"/>
    <mergeCell ref="B5:B6"/>
    <mergeCell ref="C5:C6"/>
    <mergeCell ref="D5:D6"/>
    <mergeCell ref="E5:E6"/>
    <mergeCell ref="O5:O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W5:W6"/>
    <mergeCell ref="X5:X6"/>
    <mergeCell ref="Y5:Y6"/>
    <mergeCell ref="Q5:Q6"/>
    <mergeCell ref="R5:R6"/>
    <mergeCell ref="S5:S6"/>
    <mergeCell ref="T5:T6"/>
    <mergeCell ref="U5:U6"/>
    <mergeCell ref="V5:V6"/>
  </mergeCells>
  <hyperlinks>
    <hyperlink ref="E32" r:id="rId1" xr:uid="{3FDE6740-8AE8-47B7-AB5F-B59B10091AF1}"/>
    <hyperlink ref="A34" r:id="rId2" display="Publikation und Tabellen stehen unter der Lizenz CC BY-SA DEED 4.0." xr:uid="{C05759DA-D305-4A10-A992-E4F09CDB32B4}"/>
  </hyperlinks>
  <pageMargins left="0.7" right="0.7" top="0.78740157499999996" bottom="0.78740157499999996" header="0.3" footer="0.3"/>
  <pageSetup paperSize="9" scale="59" orientation="landscape" horizontalDpi="4294967295" verticalDpi="4294967295"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E71D-035C-486B-B77B-9B89F06DCA15}">
  <dimension ref="A1:V85"/>
  <sheetViews>
    <sheetView view="pageBreakPreview" zoomScaleNormal="100" zoomScaleSheetLayoutView="100" workbookViewId="0"/>
  </sheetViews>
  <sheetFormatPr baseColWidth="10" defaultRowHeight="12.75"/>
  <cols>
    <col min="1" max="1" width="7.85546875" customWidth="1"/>
    <col min="2" max="4" width="9.7109375" customWidth="1"/>
    <col min="5" max="5" width="7.85546875" customWidth="1"/>
    <col min="6" max="6" width="9" customWidth="1"/>
    <col min="7" max="8" width="7.85546875" customWidth="1"/>
    <col min="9" max="9" width="9" customWidth="1"/>
    <col min="10" max="11" width="7.85546875" customWidth="1"/>
    <col min="12" max="12" width="9" customWidth="1"/>
    <col min="13" max="14" width="7.85546875" customWidth="1"/>
    <col min="15" max="15" width="9" customWidth="1"/>
    <col min="16" max="17" width="7.85546875" customWidth="1"/>
    <col min="18" max="18" width="9" customWidth="1"/>
    <col min="19" max="20" width="7.85546875" customWidth="1"/>
    <col min="21" max="21" width="9" customWidth="1"/>
    <col min="22" max="22" width="7.85546875" customWidth="1"/>
  </cols>
  <sheetData>
    <row r="1" spans="1:22" ht="39.950000000000003" customHeight="1" thickBot="1">
      <c r="A1" s="487" t="str">
        <f>"Tabelle 36: Zeitreihen V (Anteile der Kurse nach Kursmerkmalen) ab " &amp;A7</f>
        <v>Tabelle 36: Zeitreihen V (Anteile der Kurse nach Kursmerkmalen) ab 2018</v>
      </c>
      <c r="B1" s="488"/>
      <c r="C1" s="488"/>
      <c r="D1" s="488"/>
      <c r="E1" s="488"/>
      <c r="F1" s="488"/>
      <c r="G1" s="488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90"/>
    </row>
    <row r="2" spans="1:22" ht="42.75" customHeight="1">
      <c r="A2" s="1149" t="s">
        <v>360</v>
      </c>
      <c r="B2" s="1090" t="s">
        <v>385</v>
      </c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090"/>
      <c r="Q2" s="1090"/>
      <c r="R2" s="1090"/>
      <c r="S2" s="1090"/>
      <c r="T2" s="1090"/>
      <c r="U2" s="1090"/>
      <c r="V2" s="1092"/>
    </row>
    <row r="3" spans="1:22" ht="45" customHeight="1">
      <c r="A3" s="1150"/>
      <c r="B3" s="1086" t="s">
        <v>28</v>
      </c>
      <c r="C3" s="1086"/>
      <c r="D3" s="1108"/>
      <c r="E3" s="1082" t="s">
        <v>463</v>
      </c>
      <c r="F3" s="1086"/>
      <c r="G3" s="1108"/>
      <c r="H3" s="1082" t="s">
        <v>464</v>
      </c>
      <c r="I3" s="1086"/>
      <c r="J3" s="1108"/>
      <c r="K3" s="1082" t="s">
        <v>465</v>
      </c>
      <c r="L3" s="1086"/>
      <c r="M3" s="1108"/>
      <c r="N3" s="1084" t="s">
        <v>466</v>
      </c>
      <c r="O3" s="1084"/>
      <c r="P3" s="1084"/>
      <c r="Q3" s="1084" t="s">
        <v>467</v>
      </c>
      <c r="R3" s="1084"/>
      <c r="S3" s="1084"/>
      <c r="T3" s="1082" t="s">
        <v>458</v>
      </c>
      <c r="U3" s="1086"/>
      <c r="V3" s="1155"/>
    </row>
    <row r="4" spans="1:22" ht="34.5" customHeight="1">
      <c r="A4" s="1150"/>
      <c r="B4" s="1152"/>
      <c r="C4" s="1152"/>
      <c r="D4" s="1153"/>
      <c r="E4" s="1154"/>
      <c r="F4" s="1152"/>
      <c r="G4" s="1153"/>
      <c r="H4" s="1154"/>
      <c r="I4" s="1152"/>
      <c r="J4" s="1153"/>
      <c r="K4" s="1154"/>
      <c r="L4" s="1152"/>
      <c r="M4" s="1153"/>
      <c r="N4" s="1132"/>
      <c r="O4" s="1132"/>
      <c r="P4" s="1132"/>
      <c r="Q4" s="1132"/>
      <c r="R4" s="1132"/>
      <c r="S4" s="1132"/>
      <c r="T4" s="1137"/>
      <c r="U4" s="1147"/>
      <c r="V4" s="1156"/>
    </row>
    <row r="5" spans="1:22" ht="12.75" customHeight="1">
      <c r="A5" s="1150"/>
      <c r="B5" s="1108" t="s">
        <v>6</v>
      </c>
      <c r="C5" s="1084" t="s">
        <v>44</v>
      </c>
      <c r="D5" s="1084" t="s">
        <v>23</v>
      </c>
      <c r="E5" s="1084" t="s">
        <v>383</v>
      </c>
      <c r="F5" s="1084" t="s">
        <v>411</v>
      </c>
      <c r="G5" s="1084" t="s">
        <v>410</v>
      </c>
      <c r="H5" s="1084" t="s">
        <v>383</v>
      </c>
      <c r="I5" s="1084" t="s">
        <v>411</v>
      </c>
      <c r="J5" s="1084" t="s">
        <v>410</v>
      </c>
      <c r="K5" s="1084" t="s">
        <v>383</v>
      </c>
      <c r="L5" s="1084" t="s">
        <v>411</v>
      </c>
      <c r="M5" s="1084" t="s">
        <v>410</v>
      </c>
      <c r="N5" s="1084" t="s">
        <v>383</v>
      </c>
      <c r="O5" s="1084" t="s">
        <v>411</v>
      </c>
      <c r="P5" s="1084" t="s">
        <v>410</v>
      </c>
      <c r="Q5" s="1084" t="s">
        <v>383</v>
      </c>
      <c r="R5" s="1084" t="s">
        <v>411</v>
      </c>
      <c r="S5" s="1084" t="s">
        <v>410</v>
      </c>
      <c r="T5" s="1084" t="s">
        <v>383</v>
      </c>
      <c r="U5" s="1084" t="s">
        <v>411</v>
      </c>
      <c r="V5" s="1103" t="s">
        <v>410</v>
      </c>
    </row>
    <row r="6" spans="1:22" ht="21.75" customHeight="1">
      <c r="A6" s="1151"/>
      <c r="B6" s="1110"/>
      <c r="C6" s="1132"/>
      <c r="D6" s="1132"/>
      <c r="E6" s="1132"/>
      <c r="F6" s="1132"/>
      <c r="G6" s="1132"/>
      <c r="H6" s="1132"/>
      <c r="I6" s="1132"/>
      <c r="J6" s="1132"/>
      <c r="K6" s="1132"/>
      <c r="L6" s="1132"/>
      <c r="M6" s="1132"/>
      <c r="N6" s="1132"/>
      <c r="O6" s="1132"/>
      <c r="P6" s="1132"/>
      <c r="Q6" s="1132"/>
      <c r="R6" s="1132"/>
      <c r="S6" s="1132"/>
      <c r="T6" s="1132"/>
      <c r="U6" s="1132"/>
      <c r="V6" s="1113"/>
    </row>
    <row r="7" spans="1:22" s="73" customFormat="1">
      <c r="A7" s="666">
        <v>2018</v>
      </c>
      <c r="B7" s="348">
        <v>552329</v>
      </c>
      <c r="C7" s="348">
        <v>16769067</v>
      </c>
      <c r="D7" s="348">
        <v>6117374</v>
      </c>
      <c r="E7" s="667">
        <v>3.5060000000000001E-2</v>
      </c>
      <c r="F7" s="491">
        <v>6.6390000000000005E-2</v>
      </c>
      <c r="G7" s="491">
        <v>3.2989999999999998E-2</v>
      </c>
      <c r="H7" s="491">
        <v>8.6129999999999998E-2</v>
      </c>
      <c r="I7" s="491">
        <v>9.1660000000000005E-2</v>
      </c>
      <c r="J7" s="491">
        <v>7.399E-2</v>
      </c>
      <c r="K7" s="491">
        <v>1.238E-2</v>
      </c>
      <c r="L7" s="491">
        <v>1.396E-2</v>
      </c>
      <c r="M7" s="491">
        <v>9.8200000000000006E-3</v>
      </c>
      <c r="N7" s="491">
        <v>7.1709999999999996E-2</v>
      </c>
      <c r="O7" s="491">
        <v>0.186</v>
      </c>
      <c r="P7" s="491">
        <v>8.1809999999999994E-2</v>
      </c>
      <c r="Q7" s="491">
        <v>2.4969999999999999E-2</v>
      </c>
      <c r="R7" s="491">
        <v>8.1170000000000006E-2</v>
      </c>
      <c r="S7" s="491">
        <v>2.776E-2</v>
      </c>
      <c r="T7" s="491">
        <v>6.5129999999999993E-2</v>
      </c>
      <c r="U7" s="491">
        <v>0.22531000000000001</v>
      </c>
      <c r="V7" s="492">
        <v>9.393E-2</v>
      </c>
    </row>
    <row r="8" spans="1:22" s="73" customFormat="1">
      <c r="A8" s="484">
        <v>2019</v>
      </c>
      <c r="B8" s="137">
        <v>549810</v>
      </c>
      <c r="C8" s="137">
        <v>16021908</v>
      </c>
      <c r="D8" s="137">
        <v>6090058</v>
      </c>
      <c r="E8" s="138">
        <v>3.3279999999999997E-2</v>
      </c>
      <c r="F8" s="139">
        <v>6.2010000000000003E-2</v>
      </c>
      <c r="G8" s="139">
        <v>3.2390000000000002E-2</v>
      </c>
      <c r="H8" s="139">
        <v>0.13457</v>
      </c>
      <c r="I8" s="139">
        <v>0.15561</v>
      </c>
      <c r="J8" s="139">
        <v>0.11905</v>
      </c>
      <c r="K8" s="139">
        <v>1.7270000000000001E-2</v>
      </c>
      <c r="L8" s="139">
        <v>2.266E-2</v>
      </c>
      <c r="M8" s="139">
        <v>1.431E-2</v>
      </c>
      <c r="N8" s="139">
        <v>0.13938999999999999</v>
      </c>
      <c r="O8" s="139">
        <v>0.32005</v>
      </c>
      <c r="P8" s="139">
        <v>0.14551</v>
      </c>
      <c r="Q8" s="139">
        <v>2.0789999999999999E-2</v>
      </c>
      <c r="R8" s="139">
        <v>6.905E-2</v>
      </c>
      <c r="S8" s="139">
        <v>2.2270000000000002E-2</v>
      </c>
      <c r="T8" s="139">
        <v>5.5010000000000003E-2</v>
      </c>
      <c r="U8" s="139">
        <v>0.20135</v>
      </c>
      <c r="V8" s="312">
        <v>7.9149999999999998E-2</v>
      </c>
    </row>
    <row r="9" spans="1:22" s="73" customFormat="1">
      <c r="A9" s="484">
        <v>2020</v>
      </c>
      <c r="B9" s="137">
        <v>385428</v>
      </c>
      <c r="C9" s="137">
        <v>9730023</v>
      </c>
      <c r="D9" s="137">
        <v>3663776</v>
      </c>
      <c r="E9" s="138"/>
      <c r="F9" s="139">
        <v>7.5329999999999994E-2</v>
      </c>
      <c r="G9" s="139">
        <v>2.9899999999999999E-2</v>
      </c>
      <c r="H9" s="139">
        <v>0.13758000000000001</v>
      </c>
      <c r="I9" s="139">
        <v>0.17227999999999999</v>
      </c>
      <c r="J9" s="139">
        <v>0.12470000000000001</v>
      </c>
      <c r="K9" s="139">
        <v>8.7029999999999996E-2</v>
      </c>
      <c r="L9" s="139">
        <v>0.12077</v>
      </c>
      <c r="M9" s="139">
        <v>7.8399999999999997E-2</v>
      </c>
      <c r="N9" s="139">
        <v>0.14702000000000001</v>
      </c>
      <c r="O9" s="139">
        <v>0.35614000000000001</v>
      </c>
      <c r="P9" s="139">
        <v>0.15082000000000001</v>
      </c>
      <c r="Q9" s="139">
        <v>1.8630000000000001E-2</v>
      </c>
      <c r="R9" s="139">
        <v>6.3259999999999997E-2</v>
      </c>
      <c r="S9" s="139">
        <v>1.9709999999999998E-2</v>
      </c>
      <c r="T9" s="139">
        <v>5.1330000000000001E-2</v>
      </c>
      <c r="U9" s="139">
        <v>0.20693</v>
      </c>
      <c r="V9" s="312">
        <v>7.3690000000000005E-2</v>
      </c>
    </row>
    <row r="10" spans="1:22" s="73" customFormat="1">
      <c r="A10" s="484" t="s">
        <v>502</v>
      </c>
      <c r="B10" s="137" t="s">
        <v>502</v>
      </c>
      <c r="C10" s="137" t="s">
        <v>502</v>
      </c>
      <c r="D10" s="137" t="s">
        <v>502</v>
      </c>
      <c r="E10" s="138" t="s">
        <v>502</v>
      </c>
      <c r="F10" s="139" t="s">
        <v>502</v>
      </c>
      <c r="G10" s="139" t="s">
        <v>502</v>
      </c>
      <c r="H10" s="139" t="s">
        <v>502</v>
      </c>
      <c r="I10" s="139" t="s">
        <v>502</v>
      </c>
      <c r="J10" s="139" t="s">
        <v>502</v>
      </c>
      <c r="K10" s="139" t="s">
        <v>502</v>
      </c>
      <c r="L10" s="139" t="s">
        <v>502</v>
      </c>
      <c r="M10" s="139" t="s">
        <v>502</v>
      </c>
      <c r="N10" s="139" t="s">
        <v>502</v>
      </c>
      <c r="O10" s="139" t="s">
        <v>502</v>
      </c>
      <c r="P10" s="139" t="s">
        <v>502</v>
      </c>
      <c r="Q10" s="139" t="s">
        <v>502</v>
      </c>
      <c r="R10" s="139" t="s">
        <v>502</v>
      </c>
      <c r="S10" s="139" t="s">
        <v>502</v>
      </c>
      <c r="T10" s="139" t="s">
        <v>502</v>
      </c>
      <c r="U10" s="139" t="s">
        <v>502</v>
      </c>
      <c r="V10" s="312" t="s">
        <v>502</v>
      </c>
    </row>
    <row r="11" spans="1:22" s="73" customFormat="1">
      <c r="A11" s="484" t="s">
        <v>502</v>
      </c>
      <c r="B11" s="137" t="s">
        <v>502</v>
      </c>
      <c r="C11" s="137" t="s">
        <v>502</v>
      </c>
      <c r="D11" s="137" t="s">
        <v>502</v>
      </c>
      <c r="E11" s="138" t="s">
        <v>502</v>
      </c>
      <c r="F11" s="139" t="s">
        <v>502</v>
      </c>
      <c r="G11" s="139" t="s">
        <v>502</v>
      </c>
      <c r="H11" s="139" t="s">
        <v>502</v>
      </c>
      <c r="I11" s="139" t="s">
        <v>502</v>
      </c>
      <c r="J11" s="139" t="s">
        <v>502</v>
      </c>
      <c r="K11" s="139" t="s">
        <v>502</v>
      </c>
      <c r="L11" s="139" t="s">
        <v>502</v>
      </c>
      <c r="M11" s="139" t="s">
        <v>502</v>
      </c>
      <c r="N11" s="139" t="s">
        <v>502</v>
      </c>
      <c r="O11" s="139" t="s">
        <v>502</v>
      </c>
      <c r="P11" s="139" t="s">
        <v>502</v>
      </c>
      <c r="Q11" s="139" t="s">
        <v>502</v>
      </c>
      <c r="R11" s="139" t="s">
        <v>502</v>
      </c>
      <c r="S11" s="139" t="s">
        <v>502</v>
      </c>
      <c r="T11" s="139" t="s">
        <v>502</v>
      </c>
      <c r="U11" s="139" t="s">
        <v>502</v>
      </c>
      <c r="V11" s="312" t="s">
        <v>502</v>
      </c>
    </row>
    <row r="12" spans="1:22" s="73" customFormat="1">
      <c r="A12" s="484" t="s">
        <v>502</v>
      </c>
      <c r="B12" s="137" t="s">
        <v>502</v>
      </c>
      <c r="C12" s="137" t="s">
        <v>502</v>
      </c>
      <c r="D12" s="137" t="s">
        <v>502</v>
      </c>
      <c r="E12" s="138" t="s">
        <v>502</v>
      </c>
      <c r="F12" s="139" t="s">
        <v>502</v>
      </c>
      <c r="G12" s="139" t="s">
        <v>502</v>
      </c>
      <c r="H12" s="139" t="s">
        <v>502</v>
      </c>
      <c r="I12" s="139" t="s">
        <v>502</v>
      </c>
      <c r="J12" s="139" t="s">
        <v>502</v>
      </c>
      <c r="K12" s="139" t="s">
        <v>502</v>
      </c>
      <c r="L12" s="139" t="s">
        <v>502</v>
      </c>
      <c r="M12" s="139" t="s">
        <v>502</v>
      </c>
      <c r="N12" s="139" t="s">
        <v>502</v>
      </c>
      <c r="O12" s="139" t="s">
        <v>502</v>
      </c>
      <c r="P12" s="139" t="s">
        <v>502</v>
      </c>
      <c r="Q12" s="139" t="s">
        <v>502</v>
      </c>
      <c r="R12" s="139" t="s">
        <v>502</v>
      </c>
      <c r="S12" s="139" t="s">
        <v>502</v>
      </c>
      <c r="T12" s="139" t="s">
        <v>502</v>
      </c>
      <c r="U12" s="139" t="s">
        <v>502</v>
      </c>
      <c r="V12" s="312" t="s">
        <v>502</v>
      </c>
    </row>
    <row r="13" spans="1:22" s="73" customFormat="1">
      <c r="A13" s="484" t="s">
        <v>502</v>
      </c>
      <c r="B13" s="137" t="s">
        <v>502</v>
      </c>
      <c r="C13" s="137" t="s">
        <v>502</v>
      </c>
      <c r="D13" s="137" t="s">
        <v>502</v>
      </c>
      <c r="E13" s="138" t="s">
        <v>502</v>
      </c>
      <c r="F13" s="139" t="s">
        <v>502</v>
      </c>
      <c r="G13" s="139" t="s">
        <v>502</v>
      </c>
      <c r="H13" s="139" t="s">
        <v>502</v>
      </c>
      <c r="I13" s="139" t="s">
        <v>502</v>
      </c>
      <c r="J13" s="139" t="s">
        <v>502</v>
      </c>
      <c r="K13" s="139" t="s">
        <v>502</v>
      </c>
      <c r="L13" s="139" t="s">
        <v>502</v>
      </c>
      <c r="M13" s="139" t="s">
        <v>502</v>
      </c>
      <c r="N13" s="139" t="s">
        <v>502</v>
      </c>
      <c r="O13" s="139" t="s">
        <v>502</v>
      </c>
      <c r="P13" s="139" t="s">
        <v>502</v>
      </c>
      <c r="Q13" s="139" t="s">
        <v>502</v>
      </c>
      <c r="R13" s="139" t="s">
        <v>502</v>
      </c>
      <c r="S13" s="139" t="s">
        <v>502</v>
      </c>
      <c r="T13" s="139" t="s">
        <v>502</v>
      </c>
      <c r="U13" s="139" t="s">
        <v>502</v>
      </c>
      <c r="V13" s="312" t="s">
        <v>502</v>
      </c>
    </row>
    <row r="14" spans="1:22" s="73" customFormat="1">
      <c r="A14" s="484" t="s">
        <v>502</v>
      </c>
      <c r="B14" s="137" t="s">
        <v>502</v>
      </c>
      <c r="C14" s="137" t="s">
        <v>502</v>
      </c>
      <c r="D14" s="137" t="s">
        <v>502</v>
      </c>
      <c r="E14" s="138" t="s">
        <v>502</v>
      </c>
      <c r="F14" s="139" t="s">
        <v>502</v>
      </c>
      <c r="G14" s="139" t="s">
        <v>502</v>
      </c>
      <c r="H14" s="139" t="s">
        <v>502</v>
      </c>
      <c r="I14" s="139" t="s">
        <v>502</v>
      </c>
      <c r="J14" s="139" t="s">
        <v>502</v>
      </c>
      <c r="K14" s="139" t="s">
        <v>502</v>
      </c>
      <c r="L14" s="139" t="s">
        <v>502</v>
      </c>
      <c r="M14" s="139" t="s">
        <v>502</v>
      </c>
      <c r="N14" s="139" t="s">
        <v>502</v>
      </c>
      <c r="O14" s="139" t="s">
        <v>502</v>
      </c>
      <c r="P14" s="139" t="s">
        <v>502</v>
      </c>
      <c r="Q14" s="139" t="s">
        <v>502</v>
      </c>
      <c r="R14" s="139" t="s">
        <v>502</v>
      </c>
      <c r="S14" s="139" t="s">
        <v>502</v>
      </c>
      <c r="T14" s="139" t="s">
        <v>502</v>
      </c>
      <c r="U14" s="139" t="s">
        <v>502</v>
      </c>
      <c r="V14" s="312" t="s">
        <v>502</v>
      </c>
    </row>
    <row r="15" spans="1:22" s="73" customFormat="1">
      <c r="A15" s="484" t="s">
        <v>502</v>
      </c>
      <c r="B15" s="137" t="s">
        <v>502</v>
      </c>
      <c r="C15" s="137" t="s">
        <v>502</v>
      </c>
      <c r="D15" s="137" t="s">
        <v>502</v>
      </c>
      <c r="E15" s="138" t="s">
        <v>502</v>
      </c>
      <c r="F15" s="139" t="s">
        <v>502</v>
      </c>
      <c r="G15" s="139" t="s">
        <v>502</v>
      </c>
      <c r="H15" s="139" t="s">
        <v>502</v>
      </c>
      <c r="I15" s="139" t="s">
        <v>502</v>
      </c>
      <c r="J15" s="139" t="s">
        <v>502</v>
      </c>
      <c r="K15" s="139" t="s">
        <v>502</v>
      </c>
      <c r="L15" s="139" t="s">
        <v>502</v>
      </c>
      <c r="M15" s="139" t="s">
        <v>502</v>
      </c>
      <c r="N15" s="139" t="s">
        <v>502</v>
      </c>
      <c r="O15" s="139" t="s">
        <v>502</v>
      </c>
      <c r="P15" s="139" t="s">
        <v>502</v>
      </c>
      <c r="Q15" s="139" t="s">
        <v>502</v>
      </c>
      <c r="R15" s="139" t="s">
        <v>502</v>
      </c>
      <c r="S15" s="139" t="s">
        <v>502</v>
      </c>
      <c r="T15" s="139" t="s">
        <v>502</v>
      </c>
      <c r="U15" s="139" t="s">
        <v>502</v>
      </c>
      <c r="V15" s="312" t="s">
        <v>502</v>
      </c>
    </row>
    <row r="16" spans="1:22" s="73" customFormat="1">
      <c r="A16" s="484" t="s">
        <v>502</v>
      </c>
      <c r="B16" s="137" t="s">
        <v>502</v>
      </c>
      <c r="C16" s="137" t="s">
        <v>502</v>
      </c>
      <c r="D16" s="137" t="s">
        <v>502</v>
      </c>
      <c r="E16" s="138" t="s">
        <v>502</v>
      </c>
      <c r="F16" s="139" t="s">
        <v>502</v>
      </c>
      <c r="G16" s="139" t="s">
        <v>502</v>
      </c>
      <c r="H16" s="139" t="s">
        <v>502</v>
      </c>
      <c r="I16" s="139" t="s">
        <v>502</v>
      </c>
      <c r="J16" s="139" t="s">
        <v>502</v>
      </c>
      <c r="K16" s="139" t="s">
        <v>502</v>
      </c>
      <c r="L16" s="139" t="s">
        <v>502</v>
      </c>
      <c r="M16" s="139" t="s">
        <v>502</v>
      </c>
      <c r="N16" s="139" t="s">
        <v>502</v>
      </c>
      <c r="O16" s="139" t="s">
        <v>502</v>
      </c>
      <c r="P16" s="139" t="s">
        <v>502</v>
      </c>
      <c r="Q16" s="139" t="s">
        <v>502</v>
      </c>
      <c r="R16" s="139" t="s">
        <v>502</v>
      </c>
      <c r="S16" s="139" t="s">
        <v>502</v>
      </c>
      <c r="T16" s="139" t="s">
        <v>502</v>
      </c>
      <c r="U16" s="139" t="s">
        <v>502</v>
      </c>
      <c r="V16" s="312" t="s">
        <v>502</v>
      </c>
    </row>
    <row r="17" spans="1:22" s="73" customFormat="1">
      <c r="A17" s="484" t="s">
        <v>502</v>
      </c>
      <c r="B17" s="137" t="s">
        <v>502</v>
      </c>
      <c r="C17" s="137" t="s">
        <v>502</v>
      </c>
      <c r="D17" s="137" t="s">
        <v>502</v>
      </c>
      <c r="E17" s="138" t="s">
        <v>502</v>
      </c>
      <c r="F17" s="139" t="s">
        <v>502</v>
      </c>
      <c r="G17" s="139" t="s">
        <v>502</v>
      </c>
      <c r="H17" s="139" t="s">
        <v>502</v>
      </c>
      <c r="I17" s="139" t="s">
        <v>502</v>
      </c>
      <c r="J17" s="139" t="s">
        <v>502</v>
      </c>
      <c r="K17" s="139" t="s">
        <v>502</v>
      </c>
      <c r="L17" s="139" t="s">
        <v>502</v>
      </c>
      <c r="M17" s="139" t="s">
        <v>502</v>
      </c>
      <c r="N17" s="139" t="s">
        <v>502</v>
      </c>
      <c r="O17" s="139" t="s">
        <v>502</v>
      </c>
      <c r="P17" s="139" t="s">
        <v>502</v>
      </c>
      <c r="Q17" s="139" t="s">
        <v>502</v>
      </c>
      <c r="R17" s="139" t="s">
        <v>502</v>
      </c>
      <c r="S17" s="139" t="s">
        <v>502</v>
      </c>
      <c r="T17" s="139" t="s">
        <v>502</v>
      </c>
      <c r="U17" s="139" t="s">
        <v>502</v>
      </c>
      <c r="V17" s="312" t="s">
        <v>502</v>
      </c>
    </row>
    <row r="18" spans="1:22" s="73" customFormat="1">
      <c r="A18" s="484" t="s">
        <v>502</v>
      </c>
      <c r="B18" s="137" t="s">
        <v>502</v>
      </c>
      <c r="C18" s="137" t="s">
        <v>502</v>
      </c>
      <c r="D18" s="137" t="s">
        <v>502</v>
      </c>
      <c r="E18" s="138" t="s">
        <v>502</v>
      </c>
      <c r="F18" s="139" t="s">
        <v>502</v>
      </c>
      <c r="G18" s="139" t="s">
        <v>502</v>
      </c>
      <c r="H18" s="139" t="s">
        <v>502</v>
      </c>
      <c r="I18" s="139" t="s">
        <v>502</v>
      </c>
      <c r="J18" s="139" t="s">
        <v>502</v>
      </c>
      <c r="K18" s="139" t="s">
        <v>502</v>
      </c>
      <c r="L18" s="139" t="s">
        <v>502</v>
      </c>
      <c r="M18" s="139" t="s">
        <v>502</v>
      </c>
      <c r="N18" s="139" t="s">
        <v>502</v>
      </c>
      <c r="O18" s="139" t="s">
        <v>502</v>
      </c>
      <c r="P18" s="139" t="s">
        <v>502</v>
      </c>
      <c r="Q18" s="139" t="s">
        <v>502</v>
      </c>
      <c r="R18" s="139" t="s">
        <v>502</v>
      </c>
      <c r="S18" s="139" t="s">
        <v>502</v>
      </c>
      <c r="T18" s="139" t="s">
        <v>502</v>
      </c>
      <c r="U18" s="139" t="s">
        <v>502</v>
      </c>
      <c r="V18" s="312" t="s">
        <v>502</v>
      </c>
    </row>
    <row r="19" spans="1:22" s="73" customFormat="1">
      <c r="A19" s="484" t="s">
        <v>502</v>
      </c>
      <c r="B19" s="137" t="s">
        <v>502</v>
      </c>
      <c r="C19" s="137" t="s">
        <v>502</v>
      </c>
      <c r="D19" s="137" t="s">
        <v>502</v>
      </c>
      <c r="E19" s="138" t="s">
        <v>502</v>
      </c>
      <c r="F19" s="139" t="s">
        <v>502</v>
      </c>
      <c r="G19" s="139" t="s">
        <v>502</v>
      </c>
      <c r="H19" s="139" t="s">
        <v>502</v>
      </c>
      <c r="I19" s="139" t="s">
        <v>502</v>
      </c>
      <c r="J19" s="139" t="s">
        <v>502</v>
      </c>
      <c r="K19" s="139" t="s">
        <v>502</v>
      </c>
      <c r="L19" s="139" t="s">
        <v>502</v>
      </c>
      <c r="M19" s="139" t="s">
        <v>502</v>
      </c>
      <c r="N19" s="139" t="s">
        <v>502</v>
      </c>
      <c r="O19" s="139" t="s">
        <v>502</v>
      </c>
      <c r="P19" s="139" t="s">
        <v>502</v>
      </c>
      <c r="Q19" s="139" t="s">
        <v>502</v>
      </c>
      <c r="R19" s="139" t="s">
        <v>502</v>
      </c>
      <c r="S19" s="139" t="s">
        <v>502</v>
      </c>
      <c r="T19" s="139" t="s">
        <v>502</v>
      </c>
      <c r="U19" s="139" t="s">
        <v>502</v>
      </c>
      <c r="V19" s="312" t="s">
        <v>502</v>
      </c>
    </row>
    <row r="20" spans="1:22" s="73" customFormat="1">
      <c r="A20" s="484" t="s">
        <v>502</v>
      </c>
      <c r="B20" s="137" t="s">
        <v>502</v>
      </c>
      <c r="C20" s="137" t="s">
        <v>502</v>
      </c>
      <c r="D20" s="137" t="s">
        <v>502</v>
      </c>
      <c r="E20" s="138" t="s">
        <v>502</v>
      </c>
      <c r="F20" s="139" t="s">
        <v>502</v>
      </c>
      <c r="G20" s="139" t="s">
        <v>502</v>
      </c>
      <c r="H20" s="139" t="s">
        <v>502</v>
      </c>
      <c r="I20" s="139" t="s">
        <v>502</v>
      </c>
      <c r="J20" s="139" t="s">
        <v>502</v>
      </c>
      <c r="K20" s="139" t="s">
        <v>502</v>
      </c>
      <c r="L20" s="139" t="s">
        <v>502</v>
      </c>
      <c r="M20" s="139" t="s">
        <v>502</v>
      </c>
      <c r="N20" s="139" t="s">
        <v>502</v>
      </c>
      <c r="O20" s="139" t="s">
        <v>502</v>
      </c>
      <c r="P20" s="139" t="s">
        <v>502</v>
      </c>
      <c r="Q20" s="139" t="s">
        <v>502</v>
      </c>
      <c r="R20" s="139" t="s">
        <v>502</v>
      </c>
      <c r="S20" s="139" t="s">
        <v>502</v>
      </c>
      <c r="T20" s="139" t="s">
        <v>502</v>
      </c>
      <c r="U20" s="139" t="s">
        <v>502</v>
      </c>
      <c r="V20" s="312" t="s">
        <v>502</v>
      </c>
    </row>
    <row r="21" spans="1:22" s="73" customFormat="1">
      <c r="A21" s="484" t="s">
        <v>502</v>
      </c>
      <c r="B21" s="137" t="s">
        <v>502</v>
      </c>
      <c r="C21" s="137" t="s">
        <v>502</v>
      </c>
      <c r="D21" s="137" t="s">
        <v>502</v>
      </c>
      <c r="E21" s="138" t="s">
        <v>502</v>
      </c>
      <c r="F21" s="139" t="s">
        <v>502</v>
      </c>
      <c r="G21" s="139" t="s">
        <v>502</v>
      </c>
      <c r="H21" s="139" t="s">
        <v>502</v>
      </c>
      <c r="I21" s="139" t="s">
        <v>502</v>
      </c>
      <c r="J21" s="139" t="s">
        <v>502</v>
      </c>
      <c r="K21" s="139" t="s">
        <v>502</v>
      </c>
      <c r="L21" s="139" t="s">
        <v>502</v>
      </c>
      <c r="M21" s="139" t="s">
        <v>502</v>
      </c>
      <c r="N21" s="139" t="s">
        <v>502</v>
      </c>
      <c r="O21" s="139" t="s">
        <v>502</v>
      </c>
      <c r="P21" s="139" t="s">
        <v>502</v>
      </c>
      <c r="Q21" s="139" t="s">
        <v>502</v>
      </c>
      <c r="R21" s="139" t="s">
        <v>502</v>
      </c>
      <c r="S21" s="139" t="s">
        <v>502</v>
      </c>
      <c r="T21" s="139" t="s">
        <v>502</v>
      </c>
      <c r="U21" s="139" t="s">
        <v>502</v>
      </c>
      <c r="V21" s="312" t="s">
        <v>502</v>
      </c>
    </row>
    <row r="22" spans="1:22" s="73" customFormat="1">
      <c r="A22" s="484" t="s">
        <v>502</v>
      </c>
      <c r="B22" s="137" t="s">
        <v>502</v>
      </c>
      <c r="C22" s="137" t="s">
        <v>502</v>
      </c>
      <c r="D22" s="137" t="s">
        <v>502</v>
      </c>
      <c r="E22" s="138" t="s">
        <v>502</v>
      </c>
      <c r="F22" s="139" t="s">
        <v>502</v>
      </c>
      <c r="G22" s="139" t="s">
        <v>502</v>
      </c>
      <c r="H22" s="139" t="s">
        <v>502</v>
      </c>
      <c r="I22" s="139" t="s">
        <v>502</v>
      </c>
      <c r="J22" s="139" t="s">
        <v>502</v>
      </c>
      <c r="K22" s="139" t="s">
        <v>502</v>
      </c>
      <c r="L22" s="139" t="s">
        <v>502</v>
      </c>
      <c r="M22" s="139" t="s">
        <v>502</v>
      </c>
      <c r="N22" s="139" t="s">
        <v>502</v>
      </c>
      <c r="O22" s="139" t="s">
        <v>502</v>
      </c>
      <c r="P22" s="139" t="s">
        <v>502</v>
      </c>
      <c r="Q22" s="139" t="s">
        <v>502</v>
      </c>
      <c r="R22" s="139" t="s">
        <v>502</v>
      </c>
      <c r="S22" s="139" t="s">
        <v>502</v>
      </c>
      <c r="T22" s="139" t="s">
        <v>502</v>
      </c>
      <c r="U22" s="139" t="s">
        <v>502</v>
      </c>
      <c r="V22" s="312" t="s">
        <v>502</v>
      </c>
    </row>
    <row r="23" spans="1:22" s="73" customFormat="1">
      <c r="A23" s="484" t="s">
        <v>502</v>
      </c>
      <c r="B23" s="137" t="s">
        <v>502</v>
      </c>
      <c r="C23" s="137" t="s">
        <v>502</v>
      </c>
      <c r="D23" s="137" t="s">
        <v>502</v>
      </c>
      <c r="E23" s="138" t="s">
        <v>502</v>
      </c>
      <c r="F23" s="139" t="s">
        <v>502</v>
      </c>
      <c r="G23" s="139" t="s">
        <v>502</v>
      </c>
      <c r="H23" s="139" t="s">
        <v>502</v>
      </c>
      <c r="I23" s="139" t="s">
        <v>502</v>
      </c>
      <c r="J23" s="139" t="s">
        <v>502</v>
      </c>
      <c r="K23" s="139" t="s">
        <v>502</v>
      </c>
      <c r="L23" s="139" t="s">
        <v>502</v>
      </c>
      <c r="M23" s="139" t="s">
        <v>502</v>
      </c>
      <c r="N23" s="139" t="s">
        <v>502</v>
      </c>
      <c r="O23" s="139" t="s">
        <v>502</v>
      </c>
      <c r="P23" s="139" t="s">
        <v>502</v>
      </c>
      <c r="Q23" s="139" t="s">
        <v>502</v>
      </c>
      <c r="R23" s="139" t="s">
        <v>502</v>
      </c>
      <c r="S23" s="139" t="s">
        <v>502</v>
      </c>
      <c r="T23" s="139" t="s">
        <v>502</v>
      </c>
      <c r="U23" s="139" t="s">
        <v>502</v>
      </c>
      <c r="V23" s="312" t="s">
        <v>502</v>
      </c>
    </row>
    <row r="24" spans="1:22" s="73" customFormat="1">
      <c r="A24" s="484" t="s">
        <v>502</v>
      </c>
      <c r="B24" s="137" t="s">
        <v>502</v>
      </c>
      <c r="C24" s="137" t="s">
        <v>502</v>
      </c>
      <c r="D24" s="137" t="s">
        <v>502</v>
      </c>
      <c r="E24" s="138" t="s">
        <v>502</v>
      </c>
      <c r="F24" s="139" t="s">
        <v>502</v>
      </c>
      <c r="G24" s="139" t="s">
        <v>502</v>
      </c>
      <c r="H24" s="139" t="s">
        <v>502</v>
      </c>
      <c r="I24" s="139" t="s">
        <v>502</v>
      </c>
      <c r="J24" s="139" t="s">
        <v>502</v>
      </c>
      <c r="K24" s="139" t="s">
        <v>502</v>
      </c>
      <c r="L24" s="139" t="s">
        <v>502</v>
      </c>
      <c r="M24" s="139" t="s">
        <v>502</v>
      </c>
      <c r="N24" s="139" t="s">
        <v>502</v>
      </c>
      <c r="O24" s="139" t="s">
        <v>502</v>
      </c>
      <c r="P24" s="139" t="s">
        <v>502</v>
      </c>
      <c r="Q24" s="139" t="s">
        <v>502</v>
      </c>
      <c r="R24" s="139" t="s">
        <v>502</v>
      </c>
      <c r="S24" s="139" t="s">
        <v>502</v>
      </c>
      <c r="T24" s="139" t="s">
        <v>502</v>
      </c>
      <c r="U24" s="139" t="s">
        <v>502</v>
      </c>
      <c r="V24" s="312" t="s">
        <v>502</v>
      </c>
    </row>
    <row r="25" spans="1:22" s="73" customFormat="1">
      <c r="A25" s="484" t="s">
        <v>502</v>
      </c>
      <c r="B25" s="137" t="s">
        <v>502</v>
      </c>
      <c r="C25" s="137" t="s">
        <v>502</v>
      </c>
      <c r="D25" s="137" t="s">
        <v>502</v>
      </c>
      <c r="E25" s="138" t="s">
        <v>502</v>
      </c>
      <c r="F25" s="139" t="s">
        <v>502</v>
      </c>
      <c r="G25" s="139" t="s">
        <v>502</v>
      </c>
      <c r="H25" s="139" t="s">
        <v>502</v>
      </c>
      <c r="I25" s="139" t="s">
        <v>502</v>
      </c>
      <c r="J25" s="139" t="s">
        <v>502</v>
      </c>
      <c r="K25" s="139" t="s">
        <v>502</v>
      </c>
      <c r="L25" s="139" t="s">
        <v>502</v>
      </c>
      <c r="M25" s="139" t="s">
        <v>502</v>
      </c>
      <c r="N25" s="139" t="s">
        <v>502</v>
      </c>
      <c r="O25" s="139" t="s">
        <v>502</v>
      </c>
      <c r="P25" s="139" t="s">
        <v>502</v>
      </c>
      <c r="Q25" s="139" t="s">
        <v>502</v>
      </c>
      <c r="R25" s="139" t="s">
        <v>502</v>
      </c>
      <c r="S25" s="139" t="s">
        <v>502</v>
      </c>
      <c r="T25" s="139" t="s">
        <v>502</v>
      </c>
      <c r="U25" s="139" t="s">
        <v>502</v>
      </c>
      <c r="V25" s="312" t="s">
        <v>502</v>
      </c>
    </row>
    <row r="26" spans="1:22" s="73" customFormat="1">
      <c r="A26" s="484" t="s">
        <v>502</v>
      </c>
      <c r="B26" s="137" t="s">
        <v>502</v>
      </c>
      <c r="C26" s="137" t="s">
        <v>502</v>
      </c>
      <c r="D26" s="137" t="s">
        <v>502</v>
      </c>
      <c r="E26" s="138" t="s">
        <v>502</v>
      </c>
      <c r="F26" s="139" t="s">
        <v>502</v>
      </c>
      <c r="G26" s="139" t="s">
        <v>502</v>
      </c>
      <c r="H26" s="139" t="s">
        <v>502</v>
      </c>
      <c r="I26" s="139" t="s">
        <v>502</v>
      </c>
      <c r="J26" s="139" t="s">
        <v>502</v>
      </c>
      <c r="K26" s="139" t="s">
        <v>502</v>
      </c>
      <c r="L26" s="139" t="s">
        <v>502</v>
      </c>
      <c r="M26" s="139" t="s">
        <v>502</v>
      </c>
      <c r="N26" s="139" t="s">
        <v>502</v>
      </c>
      <c r="O26" s="139" t="s">
        <v>502</v>
      </c>
      <c r="P26" s="139" t="s">
        <v>502</v>
      </c>
      <c r="Q26" s="139" t="s">
        <v>502</v>
      </c>
      <c r="R26" s="139" t="s">
        <v>502</v>
      </c>
      <c r="S26" s="139" t="s">
        <v>502</v>
      </c>
      <c r="T26" s="139" t="s">
        <v>502</v>
      </c>
      <c r="U26" s="139" t="s">
        <v>502</v>
      </c>
      <c r="V26" s="312" t="s">
        <v>502</v>
      </c>
    </row>
    <row r="27" spans="1:22" s="73" customFormat="1">
      <c r="A27" s="484" t="s">
        <v>502</v>
      </c>
      <c r="B27" s="137" t="s">
        <v>502</v>
      </c>
      <c r="C27" s="137" t="s">
        <v>502</v>
      </c>
      <c r="D27" s="137" t="s">
        <v>502</v>
      </c>
      <c r="E27" s="138" t="s">
        <v>502</v>
      </c>
      <c r="F27" s="139" t="s">
        <v>502</v>
      </c>
      <c r="G27" s="139" t="s">
        <v>502</v>
      </c>
      <c r="H27" s="139" t="s">
        <v>502</v>
      </c>
      <c r="I27" s="139" t="s">
        <v>502</v>
      </c>
      <c r="J27" s="139" t="s">
        <v>502</v>
      </c>
      <c r="K27" s="139" t="s">
        <v>502</v>
      </c>
      <c r="L27" s="139" t="s">
        <v>502</v>
      </c>
      <c r="M27" s="139" t="s">
        <v>502</v>
      </c>
      <c r="N27" s="139" t="s">
        <v>502</v>
      </c>
      <c r="O27" s="139" t="s">
        <v>502</v>
      </c>
      <c r="P27" s="139" t="s">
        <v>502</v>
      </c>
      <c r="Q27" s="139" t="s">
        <v>502</v>
      </c>
      <c r="R27" s="139" t="s">
        <v>502</v>
      </c>
      <c r="S27" s="139" t="s">
        <v>502</v>
      </c>
      <c r="T27" s="139" t="s">
        <v>502</v>
      </c>
      <c r="U27" s="139" t="s">
        <v>502</v>
      </c>
      <c r="V27" s="312" t="s">
        <v>502</v>
      </c>
    </row>
    <row r="28" spans="1:22" s="73" customFormat="1">
      <c r="A28" s="481" t="s">
        <v>502</v>
      </c>
      <c r="B28" s="485" t="s">
        <v>502</v>
      </c>
      <c r="C28" s="485" t="s">
        <v>502</v>
      </c>
      <c r="D28" s="485" t="s">
        <v>502</v>
      </c>
      <c r="E28" s="485" t="s">
        <v>502</v>
      </c>
      <c r="F28" s="485" t="s">
        <v>502</v>
      </c>
      <c r="G28" s="485" t="s">
        <v>502</v>
      </c>
      <c r="H28" s="485" t="s">
        <v>502</v>
      </c>
      <c r="I28" s="485" t="s">
        <v>502</v>
      </c>
      <c r="J28" s="485" t="s">
        <v>502</v>
      </c>
      <c r="K28" s="485" t="s">
        <v>502</v>
      </c>
      <c r="L28" s="485" t="s">
        <v>502</v>
      </c>
      <c r="M28" s="485" t="s">
        <v>502</v>
      </c>
      <c r="N28" s="139" t="s">
        <v>502</v>
      </c>
      <c r="O28" s="139" t="s">
        <v>502</v>
      </c>
      <c r="P28" s="139" t="s">
        <v>502</v>
      </c>
      <c r="Q28" s="139" t="s">
        <v>502</v>
      </c>
      <c r="R28" s="139" t="s">
        <v>502</v>
      </c>
      <c r="S28" s="139" t="s">
        <v>502</v>
      </c>
      <c r="T28" s="139" t="s">
        <v>502</v>
      </c>
      <c r="U28" s="139" t="s">
        <v>502</v>
      </c>
      <c r="V28" s="139" t="s">
        <v>502</v>
      </c>
    </row>
    <row r="29" spans="1:22" s="1194" customFormat="1">
      <c r="A29" s="1158" t="str">
        <f>"Anmerkungen. Datengrundlage: Volkshochschul-Statistik "&amp;Hilfswerte!$B$2&amp;"; Basis: "&amp;Tabelle1!$C$36&amp;" VHS."</f>
        <v>Anmerkungen. Datengrundlage: Volkshochschul-Statistik ; Basis: 852 VHS.</v>
      </c>
      <c r="B29" s="500"/>
      <c r="C29" s="500"/>
      <c r="D29" s="1159"/>
      <c r="E29" s="1159"/>
      <c r="F29" s="1195"/>
      <c r="G29" s="1195"/>
      <c r="H29" s="1195"/>
      <c r="I29" s="1195"/>
      <c r="J29" s="1195"/>
      <c r="K29" s="1195"/>
      <c r="L29" s="1195"/>
      <c r="M29" s="1195"/>
      <c r="N29" s="1195"/>
      <c r="O29" s="1195"/>
      <c r="P29" s="1195"/>
      <c r="Q29" s="1195"/>
      <c r="R29" s="1195"/>
      <c r="S29" s="1195"/>
      <c r="T29" s="1195"/>
      <c r="U29" s="1195"/>
      <c r="V29" s="1195"/>
    </row>
    <row r="30" spans="1:22" s="1194" customFormat="1">
      <c r="A30" s="500"/>
      <c r="B30" s="500"/>
      <c r="C30" s="500"/>
      <c r="D30" s="1159"/>
      <c r="E30" s="1159"/>
      <c r="F30" s="1196"/>
      <c r="G30" s="1196"/>
      <c r="H30" s="1196"/>
      <c r="I30" s="1196"/>
      <c r="J30" s="1196"/>
      <c r="K30" s="1196"/>
      <c r="L30" s="1196"/>
      <c r="M30" s="1196"/>
      <c r="N30" s="1195"/>
      <c r="O30" s="1195"/>
      <c r="P30" s="1195"/>
      <c r="Q30" s="1195"/>
      <c r="R30" s="1195"/>
      <c r="S30" s="1195"/>
      <c r="T30" s="1195"/>
      <c r="U30" s="1195"/>
      <c r="V30" s="1195"/>
    </row>
    <row r="31" spans="1:22" s="1194" customFormat="1">
      <c r="A31" s="1158" t="s">
        <v>518</v>
      </c>
      <c r="B31" s="1159"/>
      <c r="C31" s="1159"/>
      <c r="D31" s="1159"/>
      <c r="E31" s="1159"/>
      <c r="F31" s="1195"/>
      <c r="G31" s="1195"/>
      <c r="H31" s="1195"/>
      <c r="I31" s="1195"/>
      <c r="J31" s="1195"/>
      <c r="K31" s="1195"/>
      <c r="L31" s="1195"/>
      <c r="M31" s="1195"/>
    </row>
    <row r="32" spans="1:22" s="1194" customFormat="1">
      <c r="A32" s="1158" t="s">
        <v>519</v>
      </c>
      <c r="B32" s="1159"/>
      <c r="C32" s="1159"/>
      <c r="D32" s="1159"/>
      <c r="E32" s="1167" t="s">
        <v>506</v>
      </c>
      <c r="F32" s="1196"/>
      <c r="G32" s="1196"/>
      <c r="H32" s="1196"/>
      <c r="I32" s="1196"/>
      <c r="J32" s="1196"/>
      <c r="K32" s="1196"/>
      <c r="L32" s="1196"/>
      <c r="M32" s="1196"/>
    </row>
    <row r="33" spans="1:14" s="1194" customFormat="1">
      <c r="A33" s="1160"/>
      <c r="B33" s="1159"/>
      <c r="C33" s="1159"/>
      <c r="D33" s="1159"/>
      <c r="E33" s="1159"/>
      <c r="F33" s="1195"/>
      <c r="G33" s="1195"/>
      <c r="H33" s="1195"/>
      <c r="I33" s="1195"/>
      <c r="J33" s="1195"/>
      <c r="K33" s="1195"/>
      <c r="L33" s="1195"/>
      <c r="M33" s="1195"/>
    </row>
    <row r="34" spans="1:14" s="1194" customFormat="1">
      <c r="A34" s="1161" t="s">
        <v>520</v>
      </c>
      <c r="B34" s="1159"/>
      <c r="C34" s="1159"/>
      <c r="D34" s="1159"/>
      <c r="E34" s="1159"/>
      <c r="F34" s="1196"/>
      <c r="G34" s="1196"/>
      <c r="H34" s="1196"/>
      <c r="I34" s="1196"/>
      <c r="J34" s="1196"/>
      <c r="K34" s="1196"/>
      <c r="L34" s="1196"/>
      <c r="M34" s="1196"/>
    </row>
    <row r="35" spans="1:14" s="73" customFormat="1">
      <c r="A35" s="481" t="s">
        <v>502</v>
      </c>
      <c r="B35" s="137"/>
      <c r="C35" s="137"/>
      <c r="D35" s="137"/>
      <c r="E35" s="137"/>
      <c r="F35" s="139"/>
      <c r="G35" s="139"/>
      <c r="H35" s="139"/>
      <c r="I35" s="139"/>
      <c r="J35" s="139"/>
      <c r="K35" s="139"/>
      <c r="L35" s="139"/>
      <c r="M35" s="139"/>
    </row>
    <row r="36" spans="1:14" s="73" customFormat="1">
      <c r="A36" s="481" t="s">
        <v>502</v>
      </c>
      <c r="B36" s="486"/>
      <c r="C36" s="486"/>
      <c r="D36" s="486"/>
      <c r="E36" s="486"/>
      <c r="F36" s="486"/>
      <c r="G36" s="486"/>
      <c r="H36" s="486"/>
      <c r="I36" s="486"/>
      <c r="J36" s="486"/>
      <c r="K36" s="486"/>
      <c r="L36" s="486"/>
      <c r="M36" s="486"/>
    </row>
    <row r="37" spans="1:14" s="73" customFormat="1">
      <c r="A37" s="481" t="s">
        <v>502</v>
      </c>
      <c r="B37" s="137"/>
      <c r="C37" s="137"/>
      <c r="D37" s="137"/>
      <c r="E37" s="138"/>
      <c r="F37" s="139"/>
      <c r="G37" s="139"/>
      <c r="H37" s="139"/>
      <c r="I37" s="139"/>
      <c r="J37" s="139"/>
      <c r="K37" s="139"/>
      <c r="L37" s="139"/>
      <c r="M37" s="139"/>
    </row>
    <row r="38" spans="1:14" s="73" customFormat="1">
      <c r="A38" s="481" t="s">
        <v>502</v>
      </c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</row>
    <row r="39" spans="1:14" s="73" customFormat="1">
      <c r="A39" s="481" t="s">
        <v>502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</row>
    <row r="40" spans="1:14" s="73" customFormat="1">
      <c r="A40" s="481" t="s">
        <v>502</v>
      </c>
      <c r="B40" s="475"/>
      <c r="C40" s="475"/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</sheetData>
  <mergeCells count="30">
    <mergeCell ref="K3:M4"/>
    <mergeCell ref="N3:P4"/>
    <mergeCell ref="Q3:S4"/>
    <mergeCell ref="T3:V4"/>
    <mergeCell ref="B5:B6"/>
    <mergeCell ref="N5:N6"/>
    <mergeCell ref="C5:C6"/>
    <mergeCell ref="D5:D6"/>
    <mergeCell ref="E5:E6"/>
    <mergeCell ref="I5:I6"/>
    <mergeCell ref="J5:J6"/>
    <mergeCell ref="K5:K6"/>
    <mergeCell ref="L5:L6"/>
    <mergeCell ref="G5:G6"/>
    <mergeCell ref="Q5:Q6"/>
    <mergeCell ref="R5:R6"/>
    <mergeCell ref="S5:S6"/>
    <mergeCell ref="T5:T6"/>
    <mergeCell ref="A2:A6"/>
    <mergeCell ref="B2:V2"/>
    <mergeCell ref="B3:D4"/>
    <mergeCell ref="E3:G4"/>
    <mergeCell ref="H3:J4"/>
    <mergeCell ref="M5:M6"/>
    <mergeCell ref="U5:U6"/>
    <mergeCell ref="V5:V6"/>
    <mergeCell ref="O5:O6"/>
    <mergeCell ref="P5:P6"/>
    <mergeCell ref="F5:F6"/>
    <mergeCell ref="H5:H6"/>
  </mergeCells>
  <hyperlinks>
    <hyperlink ref="E32" r:id="rId1" xr:uid="{76297C65-2164-443A-A1A4-613C37CE73BB}"/>
    <hyperlink ref="A34" r:id="rId2" display="Publikation und Tabellen stehen unter der Lizenz CC BY-SA DEED 4.0." xr:uid="{F9314AD4-DE60-4FEB-89B6-233689A411E9}"/>
  </hyperlinks>
  <pageMargins left="0.7" right="0.7" top="0.78740157499999996" bottom="0.78740157499999996" header="0.3" footer="0.3"/>
  <pageSetup paperSize="9" scale="68" orientation="landscape" horizontalDpi="4294967295" verticalDpi="4294967295"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3B17-7DE7-4874-ACB8-F6B1A2FDB6C8}">
  <dimension ref="A1:K40"/>
  <sheetViews>
    <sheetView view="pageBreakPreview" zoomScaleNormal="100" zoomScaleSheetLayoutView="100" workbookViewId="0">
      <selection activeCell="B44" sqref="B44"/>
    </sheetView>
  </sheetViews>
  <sheetFormatPr baseColWidth="10" defaultRowHeight="12.75"/>
  <cols>
    <col min="1" max="10" width="11.42578125" style="500"/>
    <col min="11" max="11" width="8.85546875" style="500" customWidth="1"/>
    <col min="12" max="16384" width="11.42578125" style="500"/>
  </cols>
  <sheetData>
    <row r="1" spans="1:11" ht="39.950000000000003" customHeight="1">
      <c r="A1" s="1157" t="str">
        <f>"Abbildung 10.
Kursbelegungen nach Geschlecht und Programmbereichen "&amp;Hilfswerte!B1</f>
        <v>Abbildung 10.
Kursbelegungen nach Geschlecht und Programmbereichen 2020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</row>
    <row r="2" spans="1:11">
      <c r="A2" s="504"/>
    </row>
    <row r="32" spans="1:8">
      <c r="A32" s="523" t="str">
        <f>"Anmerkungen. Datengrundlage: Volkshochschul-Statistik "&amp;Hilfswerte!B1&amp;"; Basis: "&amp;Tabelle1!$C$36&amp;" VHS " &amp; "(Tabelle 9);"</f>
        <v>Anmerkungen. Datengrundlage: Volkshochschul-Statistik 2020; Basis: 852 VHS (Tabelle 9);</v>
      </c>
      <c r="B32" s="523"/>
      <c r="C32" s="523"/>
      <c r="D32" s="523"/>
      <c r="E32" s="523"/>
      <c r="F32" s="523"/>
      <c r="G32" s="523"/>
      <c r="H32" s="523"/>
    </row>
    <row r="33" spans="1:9">
      <c r="A33" s="500" t="s">
        <v>473</v>
      </c>
    </row>
    <row r="36" spans="1:9">
      <c r="A36" s="502" t="s">
        <v>426</v>
      </c>
    </row>
    <row r="37" spans="1:9">
      <c r="A37" s="502" t="s">
        <v>421</v>
      </c>
    </row>
    <row r="38" spans="1:9" ht="96">
      <c r="A38" s="511" t="s">
        <v>360</v>
      </c>
      <c r="B38" s="505" t="s">
        <v>113</v>
      </c>
      <c r="C38" s="505" t="s">
        <v>137</v>
      </c>
      <c r="D38" s="505" t="s">
        <v>21</v>
      </c>
      <c r="E38" s="505" t="s">
        <v>22</v>
      </c>
      <c r="F38" s="505" t="s">
        <v>422</v>
      </c>
      <c r="G38" s="505" t="s">
        <v>42</v>
      </c>
      <c r="H38" s="505" t="s">
        <v>43</v>
      </c>
      <c r="I38" s="506" t="s">
        <v>420</v>
      </c>
    </row>
    <row r="39" spans="1:9">
      <c r="A39" s="503" t="s">
        <v>298</v>
      </c>
      <c r="B39" s="507">
        <f>'Tabelle 13'!$G$21</f>
        <v>0.31073000000000001</v>
      </c>
      <c r="C39" s="507">
        <f>'Tabelle 13'!$I$21</f>
        <v>0.18806</v>
      </c>
      <c r="D39" s="507">
        <f>'Tabelle 13'!$K$21</f>
        <v>0.14046</v>
      </c>
      <c r="E39" s="507">
        <f>'Tabelle 13'!$N$21</f>
        <v>0.34261000000000003</v>
      </c>
      <c r="F39" s="507">
        <f>'Tabelle 13'!$P$21</f>
        <v>0.33484999999999998</v>
      </c>
      <c r="G39" s="507">
        <f>'Tabelle 13'!$R$21</f>
        <v>0.50090999999999997</v>
      </c>
      <c r="H39" s="507">
        <f>'Tabelle 13'!$T$21</f>
        <v>0.4325</v>
      </c>
      <c r="I39" s="508">
        <f>'Tabelle 13'!$E$21</f>
        <v>0.2492</v>
      </c>
    </row>
    <row r="40" spans="1:9">
      <c r="A40" s="501" t="s">
        <v>297</v>
      </c>
      <c r="B40" s="509">
        <f>'Tabelle 13'!$F$21</f>
        <v>0.68927000000000005</v>
      </c>
      <c r="C40" s="509">
        <f>'Tabelle 13'!$H$21</f>
        <v>0.81194</v>
      </c>
      <c r="D40" s="509">
        <f>'Tabelle 13'!$J$21</f>
        <v>0.85953999999999997</v>
      </c>
      <c r="E40" s="509">
        <f>'Tabelle 13'!$M$21</f>
        <v>0.65739000000000003</v>
      </c>
      <c r="F40" s="509">
        <f>'Tabelle 13'!$O$21</f>
        <v>0.66515000000000002</v>
      </c>
      <c r="G40" s="509">
        <f>'Tabelle 13'!$Q$21</f>
        <v>0.49908999999999998</v>
      </c>
      <c r="H40" s="509">
        <f>'Tabelle 13'!$S$21</f>
        <v>0.5675</v>
      </c>
      <c r="I40" s="510">
        <f>'Tabelle 13'!$D$21</f>
        <v>0.75080000000000002</v>
      </c>
    </row>
  </sheetData>
  <mergeCells count="1">
    <mergeCell ref="A1:K1"/>
  </mergeCells>
  <conditionalFormatting sqref="B38:I38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45E9-C0E4-4489-8DEA-2AE16C22A600}">
  <dimension ref="A1:M45"/>
  <sheetViews>
    <sheetView view="pageBreakPreview" zoomScaleNormal="112" zoomScaleSheetLayoutView="100" workbookViewId="0">
      <selection sqref="A1:M1"/>
    </sheetView>
  </sheetViews>
  <sheetFormatPr baseColWidth="10" defaultRowHeight="12.75"/>
  <cols>
    <col min="1" max="1" width="13.7109375" style="24" customWidth="1"/>
    <col min="2" max="13" width="9.7109375" style="24" customWidth="1"/>
    <col min="14" max="16384" width="11.42578125" style="24"/>
  </cols>
  <sheetData>
    <row r="1" spans="1:13" s="23" customFormat="1" ht="39.950000000000003" customHeight="1" thickBot="1">
      <c r="A1" s="734" t="str">
        <f>"Tabelle 2: Hauptberufliches Personal nach Ländern " &amp;Hilfswerte!B1</f>
        <v>Tabelle 2: Hauptberufliches Personal nach Ländern 2020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</row>
    <row r="2" spans="1:13" s="23" customFormat="1" ht="18" customHeight="1">
      <c r="A2" s="735" t="s">
        <v>14</v>
      </c>
      <c r="B2" s="738" t="s">
        <v>64</v>
      </c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40"/>
    </row>
    <row r="3" spans="1:13" ht="50.1" customHeight="1">
      <c r="A3" s="736"/>
      <c r="B3" s="741"/>
      <c r="C3" s="742"/>
      <c r="D3" s="743" t="s">
        <v>65</v>
      </c>
      <c r="E3" s="744"/>
      <c r="F3" s="743" t="s">
        <v>66</v>
      </c>
      <c r="G3" s="744"/>
      <c r="H3" s="743" t="s">
        <v>100</v>
      </c>
      <c r="I3" s="745"/>
      <c r="J3" s="743" t="s">
        <v>101</v>
      </c>
      <c r="K3" s="744"/>
      <c r="L3" s="743" t="s">
        <v>67</v>
      </c>
      <c r="M3" s="746"/>
    </row>
    <row r="4" spans="1:13" ht="22.5">
      <c r="A4" s="737"/>
      <c r="B4" s="25" t="s">
        <v>9</v>
      </c>
      <c r="C4" s="26" t="s">
        <v>461</v>
      </c>
      <c r="D4" s="27" t="s">
        <v>9</v>
      </c>
      <c r="E4" s="26" t="s">
        <v>461</v>
      </c>
      <c r="F4" s="27"/>
      <c r="G4" s="47" t="s">
        <v>461</v>
      </c>
      <c r="H4" s="25"/>
      <c r="I4" s="47" t="s">
        <v>461</v>
      </c>
      <c r="J4" s="28"/>
      <c r="K4" s="47" t="s">
        <v>461</v>
      </c>
      <c r="L4" s="28"/>
      <c r="M4" s="29" t="s">
        <v>461</v>
      </c>
    </row>
    <row r="5" spans="1:13" s="30" customFormat="1">
      <c r="A5" s="747" t="s">
        <v>79</v>
      </c>
      <c r="B5" s="182">
        <v>1332.6</v>
      </c>
      <c r="C5" s="182">
        <v>1044</v>
      </c>
      <c r="D5" s="149">
        <v>137.80000000000001</v>
      </c>
      <c r="E5" s="163">
        <v>86.1</v>
      </c>
      <c r="F5" s="149">
        <v>423.5</v>
      </c>
      <c r="G5" s="150">
        <v>338.7</v>
      </c>
      <c r="H5" s="149">
        <v>603.1</v>
      </c>
      <c r="I5" s="150">
        <v>539.70000000000005</v>
      </c>
      <c r="J5" s="149">
        <v>106</v>
      </c>
      <c r="K5" s="150">
        <v>40.5</v>
      </c>
      <c r="L5" s="149">
        <v>62.2</v>
      </c>
      <c r="M5" s="151">
        <v>39</v>
      </c>
    </row>
    <row r="6" spans="1:13" s="31" customFormat="1" ht="11.25" customHeight="1">
      <c r="A6" s="731"/>
      <c r="B6" s="181">
        <v>1</v>
      </c>
      <c r="C6" s="181">
        <v>0.78342999999999996</v>
      </c>
      <c r="D6" s="133">
        <v>0.10341</v>
      </c>
      <c r="E6" s="152">
        <v>0.62482000000000004</v>
      </c>
      <c r="F6" s="133">
        <v>0.31780000000000003</v>
      </c>
      <c r="G6" s="152">
        <v>0.79976000000000003</v>
      </c>
      <c r="H6" s="133">
        <v>0.45256999999999997</v>
      </c>
      <c r="I6" s="152">
        <v>0.89488000000000001</v>
      </c>
      <c r="J6" s="133">
        <v>7.954E-2</v>
      </c>
      <c r="K6" s="152">
        <v>0.38207999999999998</v>
      </c>
      <c r="L6" s="133">
        <v>4.6679999999999999E-2</v>
      </c>
      <c r="M6" s="153">
        <v>0.62700999999999996</v>
      </c>
    </row>
    <row r="7" spans="1:13" s="30" customFormat="1">
      <c r="A7" s="731" t="s">
        <v>80</v>
      </c>
      <c r="B7" s="182">
        <v>1649.6</v>
      </c>
      <c r="C7" s="182">
        <v>1308</v>
      </c>
      <c r="D7" s="149">
        <v>124.5</v>
      </c>
      <c r="E7" s="163">
        <v>79</v>
      </c>
      <c r="F7" s="149">
        <v>719.2</v>
      </c>
      <c r="G7" s="150">
        <v>580.79999999999995</v>
      </c>
      <c r="H7" s="149">
        <v>657.2</v>
      </c>
      <c r="I7" s="150">
        <v>562.70000000000005</v>
      </c>
      <c r="J7" s="149">
        <v>103.3</v>
      </c>
      <c r="K7" s="150">
        <v>46.6</v>
      </c>
      <c r="L7" s="149">
        <v>45.4</v>
      </c>
      <c r="M7" s="151">
        <v>38.9</v>
      </c>
    </row>
    <row r="8" spans="1:13" s="31" customFormat="1" ht="11.25" customHeight="1">
      <c r="A8" s="731"/>
      <c r="B8" s="181">
        <v>1</v>
      </c>
      <c r="C8" s="181">
        <v>0.79291999999999996</v>
      </c>
      <c r="D8" s="133">
        <v>7.5469999999999995E-2</v>
      </c>
      <c r="E8" s="152">
        <v>0.63453999999999999</v>
      </c>
      <c r="F8" s="133">
        <v>0.43597999999999998</v>
      </c>
      <c r="G8" s="152">
        <v>0.80755999999999994</v>
      </c>
      <c r="H8" s="133">
        <v>0.39839999999999998</v>
      </c>
      <c r="I8" s="152">
        <v>0.85621000000000003</v>
      </c>
      <c r="J8" s="133">
        <v>6.2619999999999995E-2</v>
      </c>
      <c r="K8" s="152">
        <v>0.45111000000000001</v>
      </c>
      <c r="L8" s="133">
        <v>2.7519999999999999E-2</v>
      </c>
      <c r="M8" s="153">
        <v>0.85682999999999998</v>
      </c>
    </row>
    <row r="9" spans="1:13" s="30" customFormat="1">
      <c r="A9" s="731" t="s">
        <v>81</v>
      </c>
      <c r="B9" s="182">
        <v>212.4</v>
      </c>
      <c r="C9" s="182">
        <v>161.69999999999999</v>
      </c>
      <c r="D9" s="149">
        <v>11.9</v>
      </c>
      <c r="E9" s="163">
        <v>4.9000000000000004</v>
      </c>
      <c r="F9" s="149">
        <v>92.9</v>
      </c>
      <c r="G9" s="150">
        <v>75.2</v>
      </c>
      <c r="H9" s="149">
        <v>101.4</v>
      </c>
      <c r="I9" s="150">
        <v>80.099999999999994</v>
      </c>
      <c r="J9" s="149">
        <v>4.9000000000000004</v>
      </c>
      <c r="K9" s="150">
        <v>1</v>
      </c>
      <c r="L9" s="149">
        <v>1.3</v>
      </c>
      <c r="M9" s="151">
        <v>0.5</v>
      </c>
    </row>
    <row r="10" spans="1:13" s="31" customFormat="1" ht="11.25" customHeight="1">
      <c r="A10" s="731"/>
      <c r="B10" s="181">
        <v>1</v>
      </c>
      <c r="C10" s="181">
        <v>0.76129999999999998</v>
      </c>
      <c r="D10" s="133">
        <v>5.6030000000000003E-2</v>
      </c>
      <c r="E10" s="152">
        <v>0.41176000000000001</v>
      </c>
      <c r="F10" s="133">
        <v>0.43737999999999999</v>
      </c>
      <c r="G10" s="152">
        <v>0.80947000000000002</v>
      </c>
      <c r="H10" s="133">
        <v>0.47739999999999999</v>
      </c>
      <c r="I10" s="152">
        <v>0.78993999999999998</v>
      </c>
      <c r="J10" s="133">
        <v>2.307E-2</v>
      </c>
      <c r="K10" s="152">
        <v>0.20408000000000001</v>
      </c>
      <c r="L10" s="133">
        <v>6.1199999999999996E-3</v>
      </c>
      <c r="M10" s="153">
        <v>0.38462000000000002</v>
      </c>
    </row>
    <row r="11" spans="1:13" s="30" customFormat="1">
      <c r="A11" s="731" t="s">
        <v>82</v>
      </c>
      <c r="B11" s="182">
        <v>132.30000000000001</v>
      </c>
      <c r="C11" s="182">
        <v>108.2</v>
      </c>
      <c r="D11" s="149">
        <v>18.5</v>
      </c>
      <c r="E11" s="163">
        <v>14.5</v>
      </c>
      <c r="F11" s="149">
        <v>52.4</v>
      </c>
      <c r="G11" s="150">
        <v>40.4</v>
      </c>
      <c r="H11" s="149">
        <v>59.3</v>
      </c>
      <c r="I11" s="150">
        <v>52</v>
      </c>
      <c r="J11" s="149">
        <v>0.6</v>
      </c>
      <c r="K11" s="150">
        <v>0</v>
      </c>
      <c r="L11" s="149">
        <v>1.5</v>
      </c>
      <c r="M11" s="151">
        <v>1.3</v>
      </c>
    </row>
    <row r="12" spans="1:13" s="31" customFormat="1" ht="11.25" customHeight="1">
      <c r="A12" s="731"/>
      <c r="B12" s="181">
        <v>1</v>
      </c>
      <c r="C12" s="181">
        <v>0.81784000000000001</v>
      </c>
      <c r="D12" s="133">
        <v>0.13983000000000001</v>
      </c>
      <c r="E12" s="152">
        <v>0.78378000000000003</v>
      </c>
      <c r="F12" s="133">
        <v>0.39606999999999998</v>
      </c>
      <c r="G12" s="152">
        <v>0.77098999999999995</v>
      </c>
      <c r="H12" s="133">
        <v>0.44822000000000001</v>
      </c>
      <c r="I12" s="152">
        <v>0.87690000000000001</v>
      </c>
      <c r="J12" s="133">
        <v>4.5399999999999998E-3</v>
      </c>
      <c r="K12" s="152" t="s">
        <v>501</v>
      </c>
      <c r="L12" s="133">
        <v>1.1339999999999999E-2</v>
      </c>
      <c r="M12" s="153">
        <v>0.86667000000000005</v>
      </c>
    </row>
    <row r="13" spans="1:13" s="30" customFormat="1">
      <c r="A13" s="731" t="s">
        <v>83</v>
      </c>
      <c r="B13" s="182">
        <v>108</v>
      </c>
      <c r="C13" s="182">
        <v>76.2</v>
      </c>
      <c r="D13" s="149">
        <v>2</v>
      </c>
      <c r="E13" s="163">
        <v>1.5</v>
      </c>
      <c r="F13" s="149">
        <v>41.2</v>
      </c>
      <c r="G13" s="150">
        <v>35.200000000000003</v>
      </c>
      <c r="H13" s="149">
        <v>54.3</v>
      </c>
      <c r="I13" s="150">
        <v>39.5</v>
      </c>
      <c r="J13" s="149">
        <v>10.5</v>
      </c>
      <c r="K13" s="150">
        <v>0</v>
      </c>
      <c r="L13" s="149">
        <v>0</v>
      </c>
      <c r="M13" s="151">
        <v>0</v>
      </c>
    </row>
    <row r="14" spans="1:13" s="31" customFormat="1" ht="11.25" customHeight="1">
      <c r="A14" s="731"/>
      <c r="B14" s="181">
        <v>1</v>
      </c>
      <c r="C14" s="181">
        <v>0.70555999999999996</v>
      </c>
      <c r="D14" s="133">
        <v>1.8519999999999998E-2</v>
      </c>
      <c r="E14" s="152">
        <v>0.75</v>
      </c>
      <c r="F14" s="133">
        <v>0.38147999999999999</v>
      </c>
      <c r="G14" s="152">
        <v>0.85436999999999996</v>
      </c>
      <c r="H14" s="133">
        <v>0.50278</v>
      </c>
      <c r="I14" s="152">
        <v>0.72743999999999998</v>
      </c>
      <c r="J14" s="133">
        <v>9.7220000000000001E-2</v>
      </c>
      <c r="K14" s="152" t="s">
        <v>501</v>
      </c>
      <c r="L14" s="133" t="s">
        <v>501</v>
      </c>
      <c r="M14" s="153" t="s">
        <v>501</v>
      </c>
    </row>
    <row r="15" spans="1:13" s="30" customFormat="1">
      <c r="A15" s="731" t="s">
        <v>84</v>
      </c>
      <c r="B15" s="182">
        <v>132.1</v>
      </c>
      <c r="C15" s="182">
        <v>90.8</v>
      </c>
      <c r="D15" s="149">
        <v>2</v>
      </c>
      <c r="E15" s="163">
        <v>1</v>
      </c>
      <c r="F15" s="149">
        <v>33.799999999999997</v>
      </c>
      <c r="G15" s="150">
        <v>30.3</v>
      </c>
      <c r="H15" s="149">
        <v>96.3</v>
      </c>
      <c r="I15" s="150">
        <v>59.5</v>
      </c>
      <c r="J15" s="149">
        <v>0</v>
      </c>
      <c r="K15" s="150">
        <v>0</v>
      </c>
      <c r="L15" s="149">
        <v>0</v>
      </c>
      <c r="M15" s="151">
        <v>0</v>
      </c>
    </row>
    <row r="16" spans="1:13" s="31" customFormat="1" ht="11.25" customHeight="1">
      <c r="A16" s="731"/>
      <c r="B16" s="181">
        <v>1</v>
      </c>
      <c r="C16" s="181">
        <v>0.68735999999999997</v>
      </c>
      <c r="D16" s="133">
        <v>1.5140000000000001E-2</v>
      </c>
      <c r="E16" s="152">
        <v>0.5</v>
      </c>
      <c r="F16" s="133">
        <v>0.25586999999999999</v>
      </c>
      <c r="G16" s="152">
        <v>0.89644999999999997</v>
      </c>
      <c r="H16" s="133">
        <v>0.72899000000000003</v>
      </c>
      <c r="I16" s="152">
        <v>0.61785999999999996</v>
      </c>
      <c r="J16" s="133" t="s">
        <v>501</v>
      </c>
      <c r="K16" s="152" t="s">
        <v>501</v>
      </c>
      <c r="L16" s="133" t="s">
        <v>501</v>
      </c>
      <c r="M16" s="153" t="s">
        <v>501</v>
      </c>
    </row>
    <row r="17" spans="1:13" s="30" customFormat="1">
      <c r="A17" s="731" t="s">
        <v>85</v>
      </c>
      <c r="B17" s="182">
        <v>745</v>
      </c>
      <c r="C17" s="182">
        <v>565.79999999999995</v>
      </c>
      <c r="D17" s="149">
        <v>35.5</v>
      </c>
      <c r="E17" s="163">
        <v>21.1</v>
      </c>
      <c r="F17" s="149">
        <v>331.1</v>
      </c>
      <c r="G17" s="150">
        <v>240.5</v>
      </c>
      <c r="H17" s="149">
        <v>302.8</v>
      </c>
      <c r="I17" s="150">
        <v>250.8</v>
      </c>
      <c r="J17" s="149">
        <v>18.899999999999999</v>
      </c>
      <c r="K17" s="150">
        <v>7</v>
      </c>
      <c r="L17" s="149">
        <v>56.7</v>
      </c>
      <c r="M17" s="151">
        <v>46.4</v>
      </c>
    </row>
    <row r="18" spans="1:13" s="31" customFormat="1" ht="11.25" customHeight="1">
      <c r="A18" s="731"/>
      <c r="B18" s="181">
        <v>1</v>
      </c>
      <c r="C18" s="181">
        <v>0.75946000000000002</v>
      </c>
      <c r="D18" s="133">
        <v>4.7649999999999998E-2</v>
      </c>
      <c r="E18" s="152">
        <v>0.59436999999999995</v>
      </c>
      <c r="F18" s="133">
        <v>0.44442999999999999</v>
      </c>
      <c r="G18" s="152">
        <v>0.72636999999999996</v>
      </c>
      <c r="H18" s="133">
        <v>0.40644000000000002</v>
      </c>
      <c r="I18" s="152">
        <v>0.82826999999999995</v>
      </c>
      <c r="J18" s="133">
        <v>2.537E-2</v>
      </c>
      <c r="K18" s="152">
        <v>0.37036999999999998</v>
      </c>
      <c r="L18" s="133">
        <v>7.6109999999999997E-2</v>
      </c>
      <c r="M18" s="153">
        <v>0.81833999999999996</v>
      </c>
    </row>
    <row r="19" spans="1:13" s="30" customFormat="1" ht="12.75" customHeight="1">
      <c r="A19" s="731" t="s">
        <v>86</v>
      </c>
      <c r="B19" s="182">
        <v>91.5</v>
      </c>
      <c r="C19" s="182">
        <v>77.8</v>
      </c>
      <c r="D19" s="149">
        <v>9</v>
      </c>
      <c r="E19" s="163">
        <v>8</v>
      </c>
      <c r="F19" s="149">
        <v>47.7</v>
      </c>
      <c r="G19" s="150">
        <v>38.799999999999997</v>
      </c>
      <c r="H19" s="149">
        <v>32.799999999999997</v>
      </c>
      <c r="I19" s="150">
        <v>29</v>
      </c>
      <c r="J19" s="149">
        <v>1</v>
      </c>
      <c r="K19" s="150">
        <v>1</v>
      </c>
      <c r="L19" s="149">
        <v>1</v>
      </c>
      <c r="M19" s="151">
        <v>1</v>
      </c>
    </row>
    <row r="20" spans="1:13" s="31" customFormat="1" ht="11.25" customHeight="1">
      <c r="A20" s="731"/>
      <c r="B20" s="181">
        <v>1</v>
      </c>
      <c r="C20" s="181">
        <v>0.85026999999999997</v>
      </c>
      <c r="D20" s="133">
        <v>9.8360000000000003E-2</v>
      </c>
      <c r="E20" s="152">
        <v>0.88888999999999996</v>
      </c>
      <c r="F20" s="133">
        <v>0.52131000000000005</v>
      </c>
      <c r="G20" s="152">
        <v>0.81342000000000003</v>
      </c>
      <c r="H20" s="133">
        <v>0.35847000000000001</v>
      </c>
      <c r="I20" s="152">
        <v>0.88414999999999999</v>
      </c>
      <c r="J20" s="133">
        <v>1.093E-2</v>
      </c>
      <c r="K20" s="152">
        <v>1</v>
      </c>
      <c r="L20" s="133">
        <v>1.093E-2</v>
      </c>
      <c r="M20" s="153">
        <v>1</v>
      </c>
    </row>
    <row r="21" spans="1:13" s="30" customFormat="1">
      <c r="A21" s="731" t="s">
        <v>87</v>
      </c>
      <c r="B21" s="182">
        <v>2147.9</v>
      </c>
      <c r="C21" s="182">
        <v>1574</v>
      </c>
      <c r="D21" s="149">
        <v>61.9</v>
      </c>
      <c r="E21" s="163">
        <v>35.299999999999997</v>
      </c>
      <c r="F21" s="149">
        <v>1028.7</v>
      </c>
      <c r="G21" s="150">
        <v>780.9</v>
      </c>
      <c r="H21" s="149">
        <v>635</v>
      </c>
      <c r="I21" s="150">
        <v>486.4</v>
      </c>
      <c r="J21" s="149">
        <v>137.9</v>
      </c>
      <c r="K21" s="150">
        <v>77</v>
      </c>
      <c r="L21" s="149">
        <v>284.39999999999998</v>
      </c>
      <c r="M21" s="151">
        <v>194.4</v>
      </c>
    </row>
    <row r="22" spans="1:13" s="31" customFormat="1" ht="11.25" customHeight="1">
      <c r="A22" s="731"/>
      <c r="B22" s="181">
        <v>1</v>
      </c>
      <c r="C22" s="181">
        <v>0.73280999999999996</v>
      </c>
      <c r="D22" s="133">
        <v>2.8819999999999998E-2</v>
      </c>
      <c r="E22" s="152">
        <v>0.57027000000000005</v>
      </c>
      <c r="F22" s="133">
        <v>0.47893000000000002</v>
      </c>
      <c r="G22" s="152">
        <v>0.75910999999999995</v>
      </c>
      <c r="H22" s="133">
        <v>0.29564000000000001</v>
      </c>
      <c r="I22" s="152">
        <v>0.76597999999999999</v>
      </c>
      <c r="J22" s="133">
        <v>6.4199999999999993E-2</v>
      </c>
      <c r="K22" s="152">
        <v>0.55837999999999999</v>
      </c>
      <c r="L22" s="133">
        <v>0.13241</v>
      </c>
      <c r="M22" s="153">
        <v>0.68354000000000004</v>
      </c>
    </row>
    <row r="23" spans="1:13" s="30" customFormat="1" ht="12.75" customHeight="1">
      <c r="A23" s="731" t="s">
        <v>88</v>
      </c>
      <c r="B23" s="182">
        <v>2036.4</v>
      </c>
      <c r="C23" s="182">
        <v>1507.4</v>
      </c>
      <c r="D23" s="149">
        <v>122.1</v>
      </c>
      <c r="E23" s="163">
        <v>60</v>
      </c>
      <c r="F23" s="149">
        <v>920</v>
      </c>
      <c r="G23" s="150">
        <v>717.8</v>
      </c>
      <c r="H23" s="149">
        <v>797.2</v>
      </c>
      <c r="I23" s="150">
        <v>631.20000000000005</v>
      </c>
      <c r="J23" s="149">
        <v>76.599999999999994</v>
      </c>
      <c r="K23" s="150">
        <v>23.5</v>
      </c>
      <c r="L23" s="149">
        <v>120.5</v>
      </c>
      <c r="M23" s="151">
        <v>74.900000000000006</v>
      </c>
    </row>
    <row r="24" spans="1:13" s="31" customFormat="1" ht="11.25" customHeight="1">
      <c r="A24" s="731"/>
      <c r="B24" s="181">
        <v>1</v>
      </c>
      <c r="C24" s="181">
        <v>0.74023000000000005</v>
      </c>
      <c r="D24" s="133">
        <v>5.9959999999999999E-2</v>
      </c>
      <c r="E24" s="152">
        <v>0.4914</v>
      </c>
      <c r="F24" s="133">
        <v>0.45178000000000001</v>
      </c>
      <c r="G24" s="152">
        <v>0.78022000000000002</v>
      </c>
      <c r="H24" s="133">
        <v>0.39147999999999999</v>
      </c>
      <c r="I24" s="152">
        <v>0.79176999999999997</v>
      </c>
      <c r="J24" s="133">
        <v>3.7620000000000001E-2</v>
      </c>
      <c r="K24" s="152">
        <v>0.30679000000000001</v>
      </c>
      <c r="L24" s="133">
        <v>5.917E-2</v>
      </c>
      <c r="M24" s="153">
        <v>0.62158000000000002</v>
      </c>
    </row>
    <row r="25" spans="1:13" s="30" customFormat="1" ht="12.75" customHeight="1">
      <c r="A25" s="731" t="s">
        <v>89</v>
      </c>
      <c r="B25" s="182">
        <v>344.8</v>
      </c>
      <c r="C25" s="182">
        <v>263.8</v>
      </c>
      <c r="D25" s="149">
        <v>42.5</v>
      </c>
      <c r="E25" s="163">
        <v>27.4</v>
      </c>
      <c r="F25" s="149">
        <v>99.7</v>
      </c>
      <c r="G25" s="150">
        <v>72.900000000000006</v>
      </c>
      <c r="H25" s="149">
        <v>179.1</v>
      </c>
      <c r="I25" s="150">
        <v>151.1</v>
      </c>
      <c r="J25" s="149">
        <v>16.600000000000001</v>
      </c>
      <c r="K25" s="150">
        <v>5.6</v>
      </c>
      <c r="L25" s="149">
        <v>6.9</v>
      </c>
      <c r="M25" s="151">
        <v>6.8</v>
      </c>
    </row>
    <row r="26" spans="1:13" s="31" customFormat="1" ht="12" customHeight="1">
      <c r="A26" s="731"/>
      <c r="B26" s="181">
        <v>1</v>
      </c>
      <c r="C26" s="181">
        <v>0.76507999999999998</v>
      </c>
      <c r="D26" s="133">
        <v>0.12325999999999999</v>
      </c>
      <c r="E26" s="152">
        <v>0.64471000000000001</v>
      </c>
      <c r="F26" s="133">
        <v>0.28915000000000002</v>
      </c>
      <c r="G26" s="152">
        <v>0.73119000000000001</v>
      </c>
      <c r="H26" s="133">
        <v>0.51942999999999995</v>
      </c>
      <c r="I26" s="152">
        <v>0.84365999999999997</v>
      </c>
      <c r="J26" s="133">
        <v>4.8140000000000002E-2</v>
      </c>
      <c r="K26" s="152">
        <v>0.33734999999999998</v>
      </c>
      <c r="L26" s="133">
        <v>2.001E-2</v>
      </c>
      <c r="M26" s="153">
        <v>0.98551</v>
      </c>
    </row>
    <row r="27" spans="1:13" s="30" customFormat="1">
      <c r="A27" s="731" t="s">
        <v>90</v>
      </c>
      <c r="B27" s="182">
        <v>89.7</v>
      </c>
      <c r="C27" s="182">
        <v>66.2</v>
      </c>
      <c r="D27" s="149">
        <v>12</v>
      </c>
      <c r="E27" s="163">
        <v>9</v>
      </c>
      <c r="F27" s="149">
        <v>31.7</v>
      </c>
      <c r="G27" s="150">
        <v>18.600000000000001</v>
      </c>
      <c r="H27" s="149">
        <v>41.9</v>
      </c>
      <c r="I27" s="150">
        <v>36.9</v>
      </c>
      <c r="J27" s="149">
        <v>4.0999999999999996</v>
      </c>
      <c r="K27" s="150">
        <v>1.7</v>
      </c>
      <c r="L27" s="149">
        <v>0</v>
      </c>
      <c r="M27" s="151">
        <v>0</v>
      </c>
    </row>
    <row r="28" spans="1:13" s="31" customFormat="1" ht="11.25" customHeight="1">
      <c r="A28" s="731"/>
      <c r="B28" s="181">
        <v>1</v>
      </c>
      <c r="C28" s="181">
        <v>0.73802000000000001</v>
      </c>
      <c r="D28" s="133">
        <v>0.13378000000000001</v>
      </c>
      <c r="E28" s="152">
        <v>0.75</v>
      </c>
      <c r="F28" s="133">
        <v>0.35339999999999999</v>
      </c>
      <c r="G28" s="152">
        <v>0.58674999999999999</v>
      </c>
      <c r="H28" s="133">
        <v>0.46711000000000003</v>
      </c>
      <c r="I28" s="152">
        <v>0.88066999999999995</v>
      </c>
      <c r="J28" s="133">
        <v>4.5710000000000001E-2</v>
      </c>
      <c r="K28" s="152">
        <v>0.41463</v>
      </c>
      <c r="L28" s="133" t="s">
        <v>501</v>
      </c>
      <c r="M28" s="153" t="s">
        <v>501</v>
      </c>
    </row>
    <row r="29" spans="1:13" s="30" customFormat="1">
      <c r="A29" s="731" t="s">
        <v>91</v>
      </c>
      <c r="B29" s="182">
        <v>240.9</v>
      </c>
      <c r="C29" s="182">
        <v>177.5</v>
      </c>
      <c r="D29" s="149">
        <v>16.5</v>
      </c>
      <c r="E29" s="163">
        <v>3.5</v>
      </c>
      <c r="F29" s="149">
        <v>129.4</v>
      </c>
      <c r="G29" s="150">
        <v>97.6</v>
      </c>
      <c r="H29" s="149">
        <v>84.2</v>
      </c>
      <c r="I29" s="150">
        <v>72.900000000000006</v>
      </c>
      <c r="J29" s="149">
        <v>7</v>
      </c>
      <c r="K29" s="150">
        <v>1.5</v>
      </c>
      <c r="L29" s="149">
        <v>3.8</v>
      </c>
      <c r="M29" s="151">
        <v>2</v>
      </c>
    </row>
    <row r="30" spans="1:13" s="31" customFormat="1" ht="11.25" customHeight="1">
      <c r="A30" s="731"/>
      <c r="B30" s="181">
        <v>1</v>
      </c>
      <c r="C30" s="181">
        <v>0.73682000000000003</v>
      </c>
      <c r="D30" s="133">
        <v>6.8489999999999995E-2</v>
      </c>
      <c r="E30" s="152">
        <v>0.21212</v>
      </c>
      <c r="F30" s="133">
        <v>0.53715000000000002</v>
      </c>
      <c r="G30" s="152">
        <v>0.75424999999999998</v>
      </c>
      <c r="H30" s="133">
        <v>0.34952</v>
      </c>
      <c r="I30" s="152">
        <v>0.86580000000000001</v>
      </c>
      <c r="J30" s="133">
        <v>2.9059999999999999E-2</v>
      </c>
      <c r="K30" s="152">
        <v>0.21429000000000001</v>
      </c>
      <c r="L30" s="133">
        <v>1.5769999999999999E-2</v>
      </c>
      <c r="M30" s="153">
        <v>0.52632000000000001</v>
      </c>
    </row>
    <row r="31" spans="1:13" s="30" customFormat="1" ht="12.75" customHeight="1">
      <c r="A31" s="731" t="s">
        <v>92</v>
      </c>
      <c r="B31" s="182">
        <v>134.9</v>
      </c>
      <c r="C31" s="182">
        <v>113.8</v>
      </c>
      <c r="D31" s="149">
        <v>14</v>
      </c>
      <c r="E31" s="163">
        <v>8</v>
      </c>
      <c r="F31" s="149">
        <v>64.7</v>
      </c>
      <c r="G31" s="150">
        <v>57.5</v>
      </c>
      <c r="H31" s="149">
        <v>50.8</v>
      </c>
      <c r="I31" s="150">
        <v>46.7</v>
      </c>
      <c r="J31" s="149">
        <v>3.4</v>
      </c>
      <c r="K31" s="150">
        <v>0.6</v>
      </c>
      <c r="L31" s="149">
        <v>2</v>
      </c>
      <c r="M31" s="151">
        <v>1</v>
      </c>
    </row>
    <row r="32" spans="1:13" s="31" customFormat="1" ht="11.25" customHeight="1">
      <c r="A32" s="731"/>
      <c r="B32" s="181">
        <v>1</v>
      </c>
      <c r="C32" s="181">
        <v>0.84358999999999995</v>
      </c>
      <c r="D32" s="133">
        <v>0.10378</v>
      </c>
      <c r="E32" s="152">
        <v>0.57142999999999999</v>
      </c>
      <c r="F32" s="133">
        <v>0.47960999999999998</v>
      </c>
      <c r="G32" s="152">
        <v>0.88871999999999995</v>
      </c>
      <c r="H32" s="133">
        <v>0.37658000000000003</v>
      </c>
      <c r="I32" s="152">
        <v>0.91929000000000005</v>
      </c>
      <c r="J32" s="133">
        <v>2.52E-2</v>
      </c>
      <c r="K32" s="152">
        <v>0.17646999999999999</v>
      </c>
      <c r="L32" s="133">
        <v>1.4829999999999999E-2</v>
      </c>
      <c r="M32" s="153">
        <v>0.5</v>
      </c>
    </row>
    <row r="33" spans="1:13" s="30" customFormat="1" ht="12.75" customHeight="1">
      <c r="A33" s="731" t="s">
        <v>93</v>
      </c>
      <c r="B33" s="182">
        <v>387.8</v>
      </c>
      <c r="C33" s="182">
        <v>307.2</v>
      </c>
      <c r="D33" s="149">
        <v>45.4</v>
      </c>
      <c r="E33" s="163">
        <v>31.9</v>
      </c>
      <c r="F33" s="149">
        <v>162.69999999999999</v>
      </c>
      <c r="G33" s="150">
        <v>132.4</v>
      </c>
      <c r="H33" s="149">
        <v>141.1</v>
      </c>
      <c r="I33" s="150">
        <v>125.1</v>
      </c>
      <c r="J33" s="149">
        <v>33.4</v>
      </c>
      <c r="K33" s="150">
        <v>12.9</v>
      </c>
      <c r="L33" s="149">
        <v>5.2</v>
      </c>
      <c r="M33" s="151">
        <v>4.9000000000000004</v>
      </c>
    </row>
    <row r="34" spans="1:13" s="31" customFormat="1" ht="11.25" customHeight="1">
      <c r="A34" s="731"/>
      <c r="B34" s="181">
        <v>1</v>
      </c>
      <c r="C34" s="181">
        <v>0.79215999999999998</v>
      </c>
      <c r="D34" s="133">
        <v>0.11706999999999999</v>
      </c>
      <c r="E34" s="152">
        <v>0.70264000000000004</v>
      </c>
      <c r="F34" s="133">
        <v>0.41954999999999998</v>
      </c>
      <c r="G34" s="152">
        <v>0.81376999999999999</v>
      </c>
      <c r="H34" s="133">
        <v>0.36385000000000001</v>
      </c>
      <c r="I34" s="152">
        <v>0.88661000000000001</v>
      </c>
      <c r="J34" s="133">
        <v>8.6129999999999998E-2</v>
      </c>
      <c r="K34" s="152">
        <v>0.38623000000000002</v>
      </c>
      <c r="L34" s="133">
        <v>1.341E-2</v>
      </c>
      <c r="M34" s="153">
        <v>0.94230999999999998</v>
      </c>
    </row>
    <row r="35" spans="1:13" s="30" customFormat="1">
      <c r="A35" s="732" t="s">
        <v>94</v>
      </c>
      <c r="B35" s="182">
        <v>168.7</v>
      </c>
      <c r="C35" s="182">
        <v>128.4</v>
      </c>
      <c r="D35" s="149">
        <v>24.8</v>
      </c>
      <c r="E35" s="163">
        <v>13</v>
      </c>
      <c r="F35" s="149">
        <v>71.2</v>
      </c>
      <c r="G35" s="150">
        <v>54.4</v>
      </c>
      <c r="H35" s="149">
        <v>67.599999999999994</v>
      </c>
      <c r="I35" s="150">
        <v>58.8</v>
      </c>
      <c r="J35" s="149">
        <v>4.0999999999999996</v>
      </c>
      <c r="K35" s="150">
        <v>2.2000000000000002</v>
      </c>
      <c r="L35" s="149">
        <v>1</v>
      </c>
      <c r="M35" s="151">
        <v>0</v>
      </c>
    </row>
    <row r="36" spans="1:13" s="31" customFormat="1" ht="11.25" customHeight="1">
      <c r="A36" s="733"/>
      <c r="B36" s="187">
        <v>1</v>
      </c>
      <c r="C36" s="188">
        <v>0.76110999999999995</v>
      </c>
      <c r="D36" s="142">
        <v>0.14701</v>
      </c>
      <c r="E36" s="189">
        <v>0.52419000000000004</v>
      </c>
      <c r="F36" s="142">
        <v>0.42204999999999998</v>
      </c>
      <c r="G36" s="189">
        <v>0.76404000000000005</v>
      </c>
      <c r="H36" s="142">
        <v>0.40071000000000001</v>
      </c>
      <c r="I36" s="189">
        <v>0.86982000000000004</v>
      </c>
      <c r="J36" s="142">
        <v>2.4299999999999999E-2</v>
      </c>
      <c r="K36" s="189">
        <v>0.53659000000000001</v>
      </c>
      <c r="L36" s="142">
        <v>5.9300000000000004E-3</v>
      </c>
      <c r="M36" s="190" t="s">
        <v>501</v>
      </c>
    </row>
    <row r="37" spans="1:13" s="33" customFormat="1" ht="12.75" customHeight="1">
      <c r="A37" s="729" t="s">
        <v>109</v>
      </c>
      <c r="B37" s="164">
        <v>9954.6</v>
      </c>
      <c r="C37" s="164">
        <v>7570.8</v>
      </c>
      <c r="D37" s="183">
        <v>680.4</v>
      </c>
      <c r="E37" s="184">
        <v>404.2</v>
      </c>
      <c r="F37" s="183">
        <v>4249.8999999999996</v>
      </c>
      <c r="G37" s="185">
        <v>3312</v>
      </c>
      <c r="H37" s="183">
        <v>3904.1</v>
      </c>
      <c r="I37" s="185">
        <v>3222.4</v>
      </c>
      <c r="J37" s="183">
        <v>528.29999999999995</v>
      </c>
      <c r="K37" s="185">
        <v>221.1</v>
      </c>
      <c r="L37" s="183">
        <v>591.9</v>
      </c>
      <c r="M37" s="186">
        <v>411.1</v>
      </c>
    </row>
    <row r="38" spans="1:13" s="31" customFormat="1" ht="12" customHeight="1" thickBot="1">
      <c r="A38" s="730"/>
      <c r="B38" s="430">
        <v>1</v>
      </c>
      <c r="C38" s="430">
        <v>0.76053000000000004</v>
      </c>
      <c r="D38" s="493">
        <v>6.8349999999999994E-2</v>
      </c>
      <c r="E38" s="514">
        <v>0.59406000000000003</v>
      </c>
      <c r="F38" s="493">
        <v>0.42692999999999998</v>
      </c>
      <c r="G38" s="514">
        <v>0.77930999999999995</v>
      </c>
      <c r="H38" s="493">
        <v>0.39218999999999998</v>
      </c>
      <c r="I38" s="514">
        <v>0.82538999999999996</v>
      </c>
      <c r="J38" s="493">
        <v>5.3069999999999999E-2</v>
      </c>
      <c r="K38" s="514">
        <v>0.41850999999999999</v>
      </c>
      <c r="L38" s="493">
        <v>5.9459999999999999E-2</v>
      </c>
      <c r="M38" s="515">
        <v>0.69454000000000005</v>
      </c>
    </row>
    <row r="39" spans="1:13" s="500" customFormat="1">
      <c r="E39" s="1164"/>
    </row>
    <row r="40" spans="1:13" s="500" customFormat="1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D40" s="1165"/>
      <c r="E40" s="1166"/>
      <c r="F40" s="1165"/>
      <c r="G40" s="1165"/>
    </row>
    <row r="41" spans="1:13" s="500" customFormat="1"/>
    <row r="42" spans="1:13" s="500" customFormat="1">
      <c r="A42" s="1158" t="s">
        <v>518</v>
      </c>
      <c r="B42" s="1159"/>
      <c r="C42" s="1159"/>
      <c r="D42" s="1159"/>
      <c r="E42" s="1159"/>
      <c r="F42" s="1159"/>
    </row>
    <row r="43" spans="1:13" s="500" customFormat="1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</row>
    <row r="44" spans="1:13" s="500" customFormat="1">
      <c r="A44" s="1160"/>
      <c r="B44" s="1159"/>
      <c r="C44" s="1159"/>
      <c r="D44" s="1159"/>
      <c r="E44" s="1159"/>
      <c r="F44" s="1159"/>
    </row>
    <row r="45" spans="1:13" s="500" customFormat="1">
      <c r="A45" s="1161" t="s">
        <v>520</v>
      </c>
      <c r="B45" s="1159"/>
      <c r="C45" s="1159"/>
      <c r="D45" s="1159"/>
      <c r="E45" s="1159"/>
      <c r="F45" s="1159"/>
    </row>
  </sheetData>
  <mergeCells count="27">
    <mergeCell ref="F43:H4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1:M1"/>
    <mergeCell ref="A2:A4"/>
    <mergeCell ref="B2:M2"/>
    <mergeCell ref="B3:C3"/>
    <mergeCell ref="D3:E3"/>
    <mergeCell ref="F3:G3"/>
    <mergeCell ref="H3:I3"/>
    <mergeCell ref="J3:K3"/>
    <mergeCell ref="L3:M3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IV5">
    <cfRule type="cellIs" dxfId="1263" priority="99" stopIfTrue="1" operator="equal">
      <formula>0</formula>
    </cfRule>
  </conditionalFormatting>
  <conditionalFormatting sqref="A6:IV6">
    <cfRule type="cellIs" dxfId="1262" priority="97" stopIfTrue="1" operator="equal">
      <formula>1</formula>
    </cfRule>
    <cfRule type="cellIs" dxfId="1261" priority="98" stopIfTrue="1" operator="lessThan">
      <formula>0.0005</formula>
    </cfRule>
  </conditionalFormatting>
  <conditionalFormatting sqref="A8:IV8">
    <cfRule type="cellIs" dxfId="1260" priority="91" stopIfTrue="1" operator="equal">
      <formula>1</formula>
    </cfRule>
    <cfRule type="cellIs" dxfId="1259" priority="92" stopIfTrue="1" operator="lessThan">
      <formula>0.0005</formula>
    </cfRule>
  </conditionalFormatting>
  <conditionalFormatting sqref="A9:IV9">
    <cfRule type="cellIs" dxfId="1258" priority="87" stopIfTrue="1" operator="equal">
      <formula>0</formula>
    </cfRule>
  </conditionalFormatting>
  <conditionalFormatting sqref="A10:IV10">
    <cfRule type="cellIs" dxfId="1257" priority="85" stopIfTrue="1" operator="equal">
      <formula>1</formula>
    </cfRule>
    <cfRule type="cellIs" dxfId="1256" priority="86" stopIfTrue="1" operator="lessThan">
      <formula>0.0005</formula>
    </cfRule>
  </conditionalFormatting>
  <conditionalFormatting sqref="A11:IV11">
    <cfRule type="cellIs" dxfId="1255" priority="81" stopIfTrue="1" operator="equal">
      <formula>0</formula>
    </cfRule>
  </conditionalFormatting>
  <conditionalFormatting sqref="A12:IV12">
    <cfRule type="cellIs" dxfId="1254" priority="79" stopIfTrue="1" operator="equal">
      <formula>1</formula>
    </cfRule>
    <cfRule type="cellIs" dxfId="1253" priority="80" stopIfTrue="1" operator="lessThan">
      <formula>0.0005</formula>
    </cfRule>
  </conditionalFormatting>
  <conditionalFormatting sqref="A13:IV13">
    <cfRule type="cellIs" dxfId="1252" priority="75" stopIfTrue="1" operator="equal">
      <formula>0</formula>
    </cfRule>
  </conditionalFormatting>
  <conditionalFormatting sqref="A14:IV14">
    <cfRule type="cellIs" dxfId="1251" priority="73" stopIfTrue="1" operator="equal">
      <formula>1</formula>
    </cfRule>
    <cfRule type="cellIs" dxfId="1250" priority="74" stopIfTrue="1" operator="lessThan">
      <formula>0.0005</formula>
    </cfRule>
  </conditionalFormatting>
  <conditionalFormatting sqref="A15:IV15">
    <cfRule type="cellIs" dxfId="1249" priority="69" stopIfTrue="1" operator="equal">
      <formula>0</formula>
    </cfRule>
  </conditionalFormatting>
  <conditionalFormatting sqref="A16:IV16">
    <cfRule type="cellIs" dxfId="1248" priority="67" stopIfTrue="1" operator="equal">
      <formula>1</formula>
    </cfRule>
    <cfRule type="cellIs" dxfId="1247" priority="68" stopIfTrue="1" operator="lessThan">
      <formula>0.0005</formula>
    </cfRule>
  </conditionalFormatting>
  <conditionalFormatting sqref="A17:IV17">
    <cfRule type="cellIs" dxfId="1246" priority="63" stopIfTrue="1" operator="equal">
      <formula>0</formula>
    </cfRule>
  </conditionalFormatting>
  <conditionalFormatting sqref="A18:IV18">
    <cfRule type="cellIs" dxfId="1245" priority="61" stopIfTrue="1" operator="equal">
      <formula>1</formula>
    </cfRule>
    <cfRule type="cellIs" dxfId="1244" priority="62" stopIfTrue="1" operator="lessThan">
      <formula>0.0005</formula>
    </cfRule>
  </conditionalFormatting>
  <conditionalFormatting sqref="A19:IV19">
    <cfRule type="cellIs" dxfId="1243" priority="57" stopIfTrue="1" operator="equal">
      <formula>0</formula>
    </cfRule>
  </conditionalFormatting>
  <conditionalFormatting sqref="A20:IV20">
    <cfRule type="cellIs" dxfId="1242" priority="55" stopIfTrue="1" operator="equal">
      <formula>1</formula>
    </cfRule>
    <cfRule type="cellIs" dxfId="1241" priority="56" stopIfTrue="1" operator="lessThan">
      <formula>0.0005</formula>
    </cfRule>
  </conditionalFormatting>
  <conditionalFormatting sqref="A21:IV21">
    <cfRule type="cellIs" dxfId="1240" priority="51" stopIfTrue="1" operator="equal">
      <formula>0</formula>
    </cfRule>
  </conditionalFormatting>
  <conditionalFormatting sqref="A22:IV22">
    <cfRule type="cellIs" dxfId="1239" priority="49" stopIfTrue="1" operator="equal">
      <formula>1</formula>
    </cfRule>
    <cfRule type="cellIs" dxfId="1238" priority="50" stopIfTrue="1" operator="lessThan">
      <formula>0.0005</formula>
    </cfRule>
  </conditionalFormatting>
  <conditionalFormatting sqref="A23:IV23">
    <cfRule type="cellIs" dxfId="1237" priority="45" stopIfTrue="1" operator="equal">
      <formula>0</formula>
    </cfRule>
  </conditionalFormatting>
  <conditionalFormatting sqref="A24:IV24">
    <cfRule type="cellIs" dxfId="1236" priority="43" stopIfTrue="1" operator="equal">
      <formula>1</formula>
    </cfRule>
    <cfRule type="cellIs" dxfId="1235" priority="44" stopIfTrue="1" operator="lessThan">
      <formula>0.0005</formula>
    </cfRule>
  </conditionalFormatting>
  <conditionalFormatting sqref="A25:IV25">
    <cfRule type="cellIs" dxfId="1234" priority="39" stopIfTrue="1" operator="equal">
      <formula>0</formula>
    </cfRule>
  </conditionalFormatting>
  <conditionalFormatting sqref="A26:IV26">
    <cfRule type="cellIs" dxfId="1233" priority="37" stopIfTrue="1" operator="equal">
      <formula>1</formula>
    </cfRule>
    <cfRule type="cellIs" dxfId="1232" priority="38" stopIfTrue="1" operator="lessThan">
      <formula>0.0005</formula>
    </cfRule>
  </conditionalFormatting>
  <conditionalFormatting sqref="A27:IV27">
    <cfRule type="cellIs" dxfId="1231" priority="33" stopIfTrue="1" operator="equal">
      <formula>0</formula>
    </cfRule>
  </conditionalFormatting>
  <conditionalFormatting sqref="A28:IV28">
    <cfRule type="cellIs" dxfId="1230" priority="31" stopIfTrue="1" operator="equal">
      <formula>1</formula>
    </cfRule>
    <cfRule type="cellIs" dxfId="1229" priority="32" stopIfTrue="1" operator="lessThan">
      <formula>0.0005</formula>
    </cfRule>
  </conditionalFormatting>
  <conditionalFormatting sqref="A29:IV29">
    <cfRule type="cellIs" dxfId="1228" priority="27" stopIfTrue="1" operator="equal">
      <formula>0</formula>
    </cfRule>
  </conditionalFormatting>
  <conditionalFormatting sqref="A30:IV30">
    <cfRule type="cellIs" dxfId="1227" priority="25" stopIfTrue="1" operator="equal">
      <formula>1</formula>
    </cfRule>
    <cfRule type="cellIs" dxfId="1226" priority="26" stopIfTrue="1" operator="lessThan">
      <formula>0.0005</formula>
    </cfRule>
  </conditionalFormatting>
  <conditionalFormatting sqref="A31:IV31">
    <cfRule type="cellIs" dxfId="1225" priority="21" stopIfTrue="1" operator="equal">
      <formula>0</formula>
    </cfRule>
  </conditionalFormatting>
  <conditionalFormatting sqref="A32:IV32">
    <cfRule type="cellIs" dxfId="1224" priority="19" stopIfTrue="1" operator="equal">
      <formula>1</formula>
    </cfRule>
    <cfRule type="cellIs" dxfId="1223" priority="20" stopIfTrue="1" operator="lessThan">
      <formula>0.0005</formula>
    </cfRule>
  </conditionalFormatting>
  <conditionalFormatting sqref="A33:IV33">
    <cfRule type="cellIs" dxfId="1222" priority="15" stopIfTrue="1" operator="equal">
      <formula>0</formula>
    </cfRule>
  </conditionalFormatting>
  <conditionalFormatting sqref="A34:IV34">
    <cfRule type="cellIs" dxfId="1221" priority="13" stopIfTrue="1" operator="equal">
      <formula>1</formula>
    </cfRule>
    <cfRule type="cellIs" dxfId="1220" priority="14" stopIfTrue="1" operator="lessThan">
      <formula>0.0005</formula>
    </cfRule>
  </conditionalFormatting>
  <conditionalFormatting sqref="A35:IV35">
    <cfRule type="cellIs" dxfId="1219" priority="9" stopIfTrue="1" operator="equal">
      <formula>0</formula>
    </cfRule>
  </conditionalFormatting>
  <conditionalFormatting sqref="A36:IV36">
    <cfRule type="cellIs" dxfId="1218" priority="7" stopIfTrue="1" operator="equal">
      <formula>1</formula>
    </cfRule>
    <cfRule type="cellIs" dxfId="1217" priority="8" stopIfTrue="1" operator="lessThan">
      <formula>0.0005</formula>
    </cfRule>
  </conditionalFormatting>
  <conditionalFormatting sqref="A37:IV37">
    <cfRule type="cellIs" dxfId="1216" priority="3" stopIfTrue="1" operator="equal">
      <formula>0</formula>
    </cfRule>
  </conditionalFormatting>
  <conditionalFormatting sqref="A38:IV38">
    <cfRule type="cellIs" dxfId="1215" priority="1" stopIfTrue="1" operator="equal">
      <formula>1</formula>
    </cfRule>
    <cfRule type="cellIs" dxfId="1214" priority="2" stopIfTrue="1" operator="lessThan">
      <formula>0.0005</formula>
    </cfRule>
  </conditionalFormatting>
  <conditionalFormatting sqref="B7:IV7">
    <cfRule type="cellIs" dxfId="1213" priority="93" stopIfTrue="1" operator="equal">
      <formula>0</formula>
    </cfRule>
  </conditionalFormatting>
  <hyperlinks>
    <hyperlink ref="F43" r:id="rId1" xr:uid="{AF665E48-E85A-4B04-AD80-134E4C229527}"/>
    <hyperlink ref="F43:H43" r:id="rId2" display="http://dx.doi.org/10.4232/1.14582 " xr:uid="{A244F91B-1872-4BEA-9682-39873988E691}"/>
    <hyperlink ref="A45" r:id="rId3" display="Publikation und Tabellen stehen unter der Lizenz CC BY-SA DEED 4.0." xr:uid="{1ED1CB19-9538-4B2E-912E-CFF55DB4AA41}"/>
  </hyperlinks>
  <pageMargins left="0.7" right="0.7" top="0.78740157499999996" bottom="0.78740157499999996" header="0.3" footer="0.3"/>
  <pageSetup paperSize="9" scale="67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061C-0C41-46A0-BC28-5CD3E5A6E488}">
  <dimension ref="A1:M45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3.7109375" style="24" customWidth="1"/>
    <col min="2" max="9" width="9.7109375" style="24" customWidth="1"/>
    <col min="10" max="16384" width="11.42578125" style="24"/>
  </cols>
  <sheetData>
    <row r="1" spans="1:9" ht="39.950000000000003" customHeight="1" thickBot="1">
      <c r="A1" s="734" t="str">
        <f>"Tabelle 2.1: Hauptberufliche VHS-Leitung nach Ländern " &amp;Hilfswerte!B1</f>
        <v>Tabelle 2.1: Hauptberufliche VHS-Leitung nach Ländern 2020</v>
      </c>
      <c r="B1" s="734"/>
      <c r="C1" s="734"/>
      <c r="D1" s="734"/>
      <c r="E1" s="734"/>
      <c r="F1" s="734"/>
      <c r="G1" s="734"/>
      <c r="H1" s="734"/>
      <c r="I1" s="734"/>
    </row>
    <row r="2" spans="1:9" ht="18" customHeight="1">
      <c r="A2" s="749" t="s">
        <v>14</v>
      </c>
      <c r="B2" s="752" t="s">
        <v>64</v>
      </c>
      <c r="C2" s="753"/>
      <c r="D2" s="753"/>
      <c r="E2" s="753"/>
      <c r="F2" s="753"/>
      <c r="G2" s="753"/>
      <c r="H2" s="753"/>
      <c r="I2" s="754"/>
    </row>
    <row r="3" spans="1:9" ht="50.1" customHeight="1">
      <c r="A3" s="750"/>
      <c r="B3" s="755" t="s">
        <v>9</v>
      </c>
      <c r="C3" s="756"/>
      <c r="D3" s="743" t="s">
        <v>96</v>
      </c>
      <c r="E3" s="757"/>
      <c r="F3" s="743" t="s">
        <v>10</v>
      </c>
      <c r="G3" s="757"/>
      <c r="H3" s="743" t="s">
        <v>11</v>
      </c>
      <c r="I3" s="758"/>
    </row>
    <row r="4" spans="1:9" ht="22.5">
      <c r="A4" s="751"/>
      <c r="B4" s="27" t="s">
        <v>9</v>
      </c>
      <c r="C4" s="26" t="s">
        <v>461</v>
      </c>
      <c r="D4" s="27" t="s">
        <v>9</v>
      </c>
      <c r="E4" s="26" t="s">
        <v>461</v>
      </c>
      <c r="F4" s="537" t="s">
        <v>9</v>
      </c>
      <c r="G4" s="26" t="s">
        <v>461</v>
      </c>
      <c r="H4" s="27" t="s">
        <v>9</v>
      </c>
      <c r="I4" s="29" t="s">
        <v>461</v>
      </c>
    </row>
    <row r="5" spans="1:9" ht="12.75" customHeight="1">
      <c r="A5" s="747" t="s">
        <v>79</v>
      </c>
      <c r="B5" s="10">
        <v>137.80000000000001</v>
      </c>
      <c r="C5" s="165">
        <v>86.1</v>
      </c>
      <c r="D5" s="11">
        <v>93.2</v>
      </c>
      <c r="E5" s="165">
        <v>57.6</v>
      </c>
      <c r="F5" s="11">
        <v>32.299999999999997</v>
      </c>
      <c r="G5" s="165">
        <v>21.4</v>
      </c>
      <c r="H5" s="11">
        <v>12.3</v>
      </c>
      <c r="I5" s="166">
        <v>7.1</v>
      </c>
    </row>
    <row r="6" spans="1:9" s="37" customFormat="1">
      <c r="A6" s="731"/>
      <c r="B6" s="8">
        <v>1</v>
      </c>
      <c r="C6" s="16">
        <v>0.62482000000000004</v>
      </c>
      <c r="D6" s="7">
        <v>0.67634000000000005</v>
      </c>
      <c r="E6" s="16">
        <v>0.61802999999999997</v>
      </c>
      <c r="F6" s="7">
        <v>0.2344</v>
      </c>
      <c r="G6" s="16">
        <v>0.66254000000000002</v>
      </c>
      <c r="H6" s="7">
        <v>8.9260000000000006E-2</v>
      </c>
      <c r="I6" s="21">
        <v>0.57723999999999998</v>
      </c>
    </row>
    <row r="7" spans="1:9">
      <c r="A7" s="731" t="s">
        <v>80</v>
      </c>
      <c r="B7" s="10">
        <v>124.5</v>
      </c>
      <c r="C7" s="165">
        <v>79</v>
      </c>
      <c r="D7" s="11">
        <v>100.5</v>
      </c>
      <c r="E7" s="165">
        <v>63.5</v>
      </c>
      <c r="F7" s="11">
        <v>21.1</v>
      </c>
      <c r="G7" s="165">
        <v>14.9</v>
      </c>
      <c r="H7" s="11">
        <v>2.9</v>
      </c>
      <c r="I7" s="166">
        <v>0.6</v>
      </c>
    </row>
    <row r="8" spans="1:9">
      <c r="A8" s="731"/>
      <c r="B8" s="8">
        <v>1</v>
      </c>
      <c r="C8" s="16">
        <v>0.63453999999999999</v>
      </c>
      <c r="D8" s="7">
        <v>0.80723</v>
      </c>
      <c r="E8" s="16">
        <v>0.63183999999999996</v>
      </c>
      <c r="F8" s="7">
        <v>0.16947999999999999</v>
      </c>
      <c r="G8" s="16">
        <v>0.70616000000000001</v>
      </c>
      <c r="H8" s="7">
        <v>2.3290000000000002E-2</v>
      </c>
      <c r="I8" s="21">
        <v>0.2069</v>
      </c>
    </row>
    <row r="9" spans="1:9">
      <c r="A9" s="731" t="s">
        <v>81</v>
      </c>
      <c r="B9" s="10">
        <v>11.9</v>
      </c>
      <c r="C9" s="165">
        <v>4.9000000000000004</v>
      </c>
      <c r="D9" s="11">
        <v>9.8000000000000007</v>
      </c>
      <c r="E9" s="165">
        <v>3.7</v>
      </c>
      <c r="F9" s="11">
        <v>0</v>
      </c>
      <c r="G9" s="165">
        <v>0</v>
      </c>
      <c r="H9" s="11">
        <v>2.1</v>
      </c>
      <c r="I9" s="166">
        <v>1.2</v>
      </c>
    </row>
    <row r="10" spans="1:9">
      <c r="A10" s="731"/>
      <c r="B10" s="8">
        <v>1</v>
      </c>
      <c r="C10" s="16">
        <v>0.41176000000000001</v>
      </c>
      <c r="D10" s="7">
        <v>0.82352999999999998</v>
      </c>
      <c r="E10" s="16">
        <v>0.37755</v>
      </c>
      <c r="F10" s="7" t="s">
        <v>501</v>
      </c>
      <c r="G10" s="16" t="s">
        <v>501</v>
      </c>
      <c r="H10" s="7">
        <v>0.17646999999999999</v>
      </c>
      <c r="I10" s="21">
        <v>0.57142999999999999</v>
      </c>
    </row>
    <row r="11" spans="1:9">
      <c r="A11" s="731" t="s">
        <v>82</v>
      </c>
      <c r="B11" s="10">
        <v>18.5</v>
      </c>
      <c r="C11" s="165">
        <v>14.5</v>
      </c>
      <c r="D11" s="11">
        <v>13.8</v>
      </c>
      <c r="E11" s="165">
        <v>10</v>
      </c>
      <c r="F11" s="11">
        <v>4.2</v>
      </c>
      <c r="G11" s="165">
        <v>4</v>
      </c>
      <c r="H11" s="11">
        <v>0.5</v>
      </c>
      <c r="I11" s="166">
        <v>0.5</v>
      </c>
    </row>
    <row r="12" spans="1:9">
      <c r="A12" s="731"/>
      <c r="B12" s="8">
        <v>1</v>
      </c>
      <c r="C12" s="16">
        <v>0.78378000000000003</v>
      </c>
      <c r="D12" s="7">
        <v>0.74595</v>
      </c>
      <c r="E12" s="16">
        <v>0.72463999999999995</v>
      </c>
      <c r="F12" s="7">
        <v>0.22703000000000001</v>
      </c>
      <c r="G12" s="16">
        <v>0.95238</v>
      </c>
      <c r="H12" s="7">
        <v>2.7029999999999998E-2</v>
      </c>
      <c r="I12" s="21">
        <v>1</v>
      </c>
    </row>
    <row r="13" spans="1:9">
      <c r="A13" s="731" t="s">
        <v>83</v>
      </c>
      <c r="B13" s="10">
        <v>2</v>
      </c>
      <c r="C13" s="165">
        <v>1.5</v>
      </c>
      <c r="D13" s="11">
        <v>1.8</v>
      </c>
      <c r="E13" s="165">
        <v>1.3</v>
      </c>
      <c r="F13" s="11">
        <v>0.2</v>
      </c>
      <c r="G13" s="165">
        <v>0.2</v>
      </c>
      <c r="H13" s="11">
        <v>0</v>
      </c>
      <c r="I13" s="166">
        <v>0</v>
      </c>
    </row>
    <row r="14" spans="1:9">
      <c r="A14" s="731"/>
      <c r="B14" s="8">
        <v>1</v>
      </c>
      <c r="C14" s="16">
        <v>0.75</v>
      </c>
      <c r="D14" s="7">
        <v>0.9</v>
      </c>
      <c r="E14" s="16">
        <v>0.72221999999999997</v>
      </c>
      <c r="F14" s="7">
        <v>0.1</v>
      </c>
      <c r="G14" s="16">
        <v>1</v>
      </c>
      <c r="H14" s="7" t="s">
        <v>501</v>
      </c>
      <c r="I14" s="21" t="s">
        <v>501</v>
      </c>
    </row>
    <row r="15" spans="1:9">
      <c r="A15" s="731" t="s">
        <v>84</v>
      </c>
      <c r="B15" s="10">
        <v>2</v>
      </c>
      <c r="C15" s="165">
        <v>1</v>
      </c>
      <c r="D15" s="11">
        <v>1.5</v>
      </c>
      <c r="E15" s="165">
        <v>1</v>
      </c>
      <c r="F15" s="11">
        <v>0</v>
      </c>
      <c r="G15" s="165">
        <v>0</v>
      </c>
      <c r="H15" s="11">
        <v>0.5</v>
      </c>
      <c r="I15" s="166">
        <v>0</v>
      </c>
    </row>
    <row r="16" spans="1:9">
      <c r="A16" s="731"/>
      <c r="B16" s="8">
        <v>1</v>
      </c>
      <c r="C16" s="16">
        <v>0.5</v>
      </c>
      <c r="D16" s="7">
        <v>0.75</v>
      </c>
      <c r="E16" s="16">
        <v>0.66666999999999998</v>
      </c>
      <c r="F16" s="7" t="s">
        <v>501</v>
      </c>
      <c r="G16" s="16" t="s">
        <v>501</v>
      </c>
      <c r="H16" s="7">
        <v>0.25</v>
      </c>
      <c r="I16" s="21" t="s">
        <v>501</v>
      </c>
    </row>
    <row r="17" spans="1:9">
      <c r="A17" s="731" t="s">
        <v>85</v>
      </c>
      <c r="B17" s="10">
        <v>35.5</v>
      </c>
      <c r="C17" s="165">
        <v>21.1</v>
      </c>
      <c r="D17" s="11">
        <v>28.9</v>
      </c>
      <c r="E17" s="165">
        <v>17.2</v>
      </c>
      <c r="F17" s="11">
        <v>4.8</v>
      </c>
      <c r="G17" s="165">
        <v>3.2</v>
      </c>
      <c r="H17" s="11">
        <v>1.8</v>
      </c>
      <c r="I17" s="166">
        <v>0.7</v>
      </c>
    </row>
    <row r="18" spans="1:9">
      <c r="A18" s="731"/>
      <c r="B18" s="8">
        <v>1</v>
      </c>
      <c r="C18" s="16">
        <v>0.59436999999999995</v>
      </c>
      <c r="D18" s="7">
        <v>0.81408000000000003</v>
      </c>
      <c r="E18" s="16">
        <v>0.59516000000000002</v>
      </c>
      <c r="F18" s="7">
        <v>0.13521</v>
      </c>
      <c r="G18" s="16">
        <v>0.66666999999999998</v>
      </c>
      <c r="H18" s="7">
        <v>5.0700000000000002E-2</v>
      </c>
      <c r="I18" s="21">
        <v>0.38889000000000001</v>
      </c>
    </row>
    <row r="19" spans="1:9" ht="12.75" customHeight="1">
      <c r="A19" s="731" t="s">
        <v>86</v>
      </c>
      <c r="B19" s="10">
        <v>9</v>
      </c>
      <c r="C19" s="165">
        <v>8</v>
      </c>
      <c r="D19" s="11">
        <v>8</v>
      </c>
      <c r="E19" s="165">
        <v>7</v>
      </c>
      <c r="F19" s="11">
        <v>1</v>
      </c>
      <c r="G19" s="165">
        <v>1</v>
      </c>
      <c r="H19" s="11">
        <v>0</v>
      </c>
      <c r="I19" s="166">
        <v>0</v>
      </c>
    </row>
    <row r="20" spans="1:9">
      <c r="A20" s="731"/>
      <c r="B20" s="8">
        <v>1</v>
      </c>
      <c r="C20" s="16">
        <v>0.88888999999999996</v>
      </c>
      <c r="D20" s="7">
        <v>0.88888999999999996</v>
      </c>
      <c r="E20" s="16">
        <v>0.875</v>
      </c>
      <c r="F20" s="7">
        <v>0.11111</v>
      </c>
      <c r="G20" s="16">
        <v>1</v>
      </c>
      <c r="H20" s="7" t="s">
        <v>501</v>
      </c>
      <c r="I20" s="21" t="s">
        <v>501</v>
      </c>
    </row>
    <row r="21" spans="1:9">
      <c r="A21" s="731" t="s">
        <v>87</v>
      </c>
      <c r="B21" s="10">
        <v>61.9</v>
      </c>
      <c r="C21" s="165">
        <v>35.299999999999997</v>
      </c>
      <c r="D21" s="11">
        <v>47.6</v>
      </c>
      <c r="E21" s="165">
        <v>26.7</v>
      </c>
      <c r="F21" s="11">
        <v>11.7</v>
      </c>
      <c r="G21" s="165">
        <v>7.5</v>
      </c>
      <c r="H21" s="11">
        <v>2.6</v>
      </c>
      <c r="I21" s="166">
        <v>1.1000000000000001</v>
      </c>
    </row>
    <row r="22" spans="1:9">
      <c r="A22" s="731"/>
      <c r="B22" s="8">
        <v>1</v>
      </c>
      <c r="C22" s="16">
        <v>0.57027000000000005</v>
      </c>
      <c r="D22" s="7">
        <v>0.76898</v>
      </c>
      <c r="E22" s="16">
        <v>0.56091999999999997</v>
      </c>
      <c r="F22" s="7">
        <v>0.18901000000000001</v>
      </c>
      <c r="G22" s="16">
        <v>0.64102999999999999</v>
      </c>
      <c r="H22" s="7">
        <v>4.2000000000000003E-2</v>
      </c>
      <c r="I22" s="21">
        <v>0.42308000000000001</v>
      </c>
    </row>
    <row r="23" spans="1:9" ht="12.75" customHeight="1">
      <c r="A23" s="731" t="s">
        <v>88</v>
      </c>
      <c r="B23" s="10">
        <v>122.1</v>
      </c>
      <c r="C23" s="165">
        <v>60</v>
      </c>
      <c r="D23" s="11">
        <v>82.5</v>
      </c>
      <c r="E23" s="165">
        <v>40.9</v>
      </c>
      <c r="F23" s="11">
        <v>36.6</v>
      </c>
      <c r="G23" s="165">
        <v>17.2</v>
      </c>
      <c r="H23" s="11">
        <v>3</v>
      </c>
      <c r="I23" s="166">
        <v>1.9</v>
      </c>
    </row>
    <row r="24" spans="1:9">
      <c r="A24" s="731"/>
      <c r="B24" s="8">
        <v>1</v>
      </c>
      <c r="C24" s="16">
        <v>0.4914</v>
      </c>
      <c r="D24" s="7">
        <v>0.67567999999999995</v>
      </c>
      <c r="E24" s="16">
        <v>0.49575999999999998</v>
      </c>
      <c r="F24" s="7">
        <v>0.29975000000000002</v>
      </c>
      <c r="G24" s="16">
        <v>0.46994999999999998</v>
      </c>
      <c r="H24" s="7">
        <v>2.4570000000000002E-2</v>
      </c>
      <c r="I24" s="21">
        <v>0.63332999999999995</v>
      </c>
    </row>
    <row r="25" spans="1:9">
      <c r="A25" s="731" t="s">
        <v>89</v>
      </c>
      <c r="B25" s="10">
        <v>42.5</v>
      </c>
      <c r="C25" s="165">
        <v>27.4</v>
      </c>
      <c r="D25" s="11">
        <v>26.1</v>
      </c>
      <c r="E25" s="165">
        <v>16.8</v>
      </c>
      <c r="F25" s="11">
        <v>14.4</v>
      </c>
      <c r="G25" s="165">
        <v>9.1</v>
      </c>
      <c r="H25" s="11">
        <v>2</v>
      </c>
      <c r="I25" s="166">
        <v>1.5</v>
      </c>
    </row>
    <row r="26" spans="1:9">
      <c r="A26" s="731"/>
      <c r="B26" s="8">
        <v>1</v>
      </c>
      <c r="C26" s="16">
        <v>0.64471000000000001</v>
      </c>
      <c r="D26" s="7">
        <v>0.61412</v>
      </c>
      <c r="E26" s="16">
        <v>0.64368000000000003</v>
      </c>
      <c r="F26" s="7">
        <v>0.33882000000000001</v>
      </c>
      <c r="G26" s="16">
        <v>0.63193999999999995</v>
      </c>
      <c r="H26" s="7">
        <v>4.7059999999999998E-2</v>
      </c>
      <c r="I26" s="21">
        <v>0.75</v>
      </c>
    </row>
    <row r="27" spans="1:9">
      <c r="A27" s="731" t="s">
        <v>90</v>
      </c>
      <c r="B27" s="10">
        <v>12</v>
      </c>
      <c r="C27" s="165">
        <v>9</v>
      </c>
      <c r="D27" s="11">
        <v>9.1</v>
      </c>
      <c r="E27" s="165">
        <v>6.1</v>
      </c>
      <c r="F27" s="11">
        <v>2.4</v>
      </c>
      <c r="G27" s="165">
        <v>2.4</v>
      </c>
      <c r="H27" s="11">
        <v>0.5</v>
      </c>
      <c r="I27" s="166">
        <v>0.5</v>
      </c>
    </row>
    <row r="28" spans="1:9">
      <c r="A28" s="731"/>
      <c r="B28" s="8">
        <v>1</v>
      </c>
      <c r="C28" s="16">
        <v>0.75</v>
      </c>
      <c r="D28" s="7">
        <v>0.75832999999999995</v>
      </c>
      <c r="E28" s="16">
        <v>0.67032999999999998</v>
      </c>
      <c r="F28" s="7">
        <v>0.2</v>
      </c>
      <c r="G28" s="16">
        <v>1</v>
      </c>
      <c r="H28" s="7">
        <v>4.1669999999999999E-2</v>
      </c>
      <c r="I28" s="21">
        <v>1</v>
      </c>
    </row>
    <row r="29" spans="1:9">
      <c r="A29" s="731" t="s">
        <v>91</v>
      </c>
      <c r="B29" s="10">
        <v>16.5</v>
      </c>
      <c r="C29" s="165">
        <v>3.5</v>
      </c>
      <c r="D29" s="11">
        <v>12.2</v>
      </c>
      <c r="E29" s="165">
        <v>2.7</v>
      </c>
      <c r="F29" s="11">
        <v>4</v>
      </c>
      <c r="G29" s="165">
        <v>0.5</v>
      </c>
      <c r="H29" s="11">
        <v>0.3</v>
      </c>
      <c r="I29" s="166">
        <v>0.3</v>
      </c>
    </row>
    <row r="30" spans="1:9">
      <c r="A30" s="731"/>
      <c r="B30" s="8">
        <v>1</v>
      </c>
      <c r="C30" s="16">
        <v>0.21212</v>
      </c>
      <c r="D30" s="7">
        <v>0.73938999999999999</v>
      </c>
      <c r="E30" s="16">
        <v>0.22131000000000001</v>
      </c>
      <c r="F30" s="7">
        <v>0.24242</v>
      </c>
      <c r="G30" s="16">
        <v>0.125</v>
      </c>
      <c r="H30" s="7">
        <v>1.8180000000000002E-2</v>
      </c>
      <c r="I30" s="21">
        <v>1</v>
      </c>
    </row>
    <row r="31" spans="1:9">
      <c r="A31" s="731" t="s">
        <v>92</v>
      </c>
      <c r="B31" s="10">
        <v>14</v>
      </c>
      <c r="C31" s="165">
        <v>8</v>
      </c>
      <c r="D31" s="11">
        <v>11.2</v>
      </c>
      <c r="E31" s="165">
        <v>6.8</v>
      </c>
      <c r="F31" s="11">
        <v>2.8</v>
      </c>
      <c r="G31" s="165">
        <v>1.2</v>
      </c>
      <c r="H31" s="11">
        <v>0</v>
      </c>
      <c r="I31" s="166">
        <v>0</v>
      </c>
    </row>
    <row r="32" spans="1:9">
      <c r="A32" s="731"/>
      <c r="B32" s="8">
        <v>1</v>
      </c>
      <c r="C32" s="16">
        <v>0.57142999999999999</v>
      </c>
      <c r="D32" s="7">
        <v>0.8</v>
      </c>
      <c r="E32" s="16">
        <v>0.60714000000000001</v>
      </c>
      <c r="F32" s="7">
        <v>0.2</v>
      </c>
      <c r="G32" s="16">
        <v>0.42857000000000001</v>
      </c>
      <c r="H32" s="7" t="s">
        <v>501</v>
      </c>
      <c r="I32" s="21" t="s">
        <v>501</v>
      </c>
    </row>
    <row r="33" spans="1:13" ht="12.75" customHeight="1">
      <c r="A33" s="731" t="s">
        <v>93</v>
      </c>
      <c r="B33" s="10">
        <v>45.4</v>
      </c>
      <c r="C33" s="165">
        <v>31.9</v>
      </c>
      <c r="D33" s="11">
        <v>36</v>
      </c>
      <c r="E33" s="165">
        <v>26.2</v>
      </c>
      <c r="F33" s="11">
        <v>8.1999999999999993</v>
      </c>
      <c r="G33" s="165">
        <v>5.7</v>
      </c>
      <c r="H33" s="11">
        <v>1.2</v>
      </c>
      <c r="I33" s="166">
        <v>0</v>
      </c>
    </row>
    <row r="34" spans="1:13">
      <c r="A34" s="731"/>
      <c r="B34" s="8">
        <v>1</v>
      </c>
      <c r="C34" s="16">
        <v>0.70264000000000004</v>
      </c>
      <c r="D34" s="7">
        <v>0.79295000000000004</v>
      </c>
      <c r="E34" s="16">
        <v>0.72777999999999998</v>
      </c>
      <c r="F34" s="7">
        <v>0.18062</v>
      </c>
      <c r="G34" s="16">
        <v>0.69511999999999996</v>
      </c>
      <c r="H34" s="7">
        <v>2.6429999999999999E-2</v>
      </c>
      <c r="I34" s="21" t="s">
        <v>501</v>
      </c>
    </row>
    <row r="35" spans="1:13">
      <c r="A35" s="748" t="s">
        <v>94</v>
      </c>
      <c r="B35" s="10">
        <v>24.8</v>
      </c>
      <c r="C35" s="165">
        <v>13</v>
      </c>
      <c r="D35" s="11">
        <v>18.8</v>
      </c>
      <c r="E35" s="165">
        <v>10.4</v>
      </c>
      <c r="F35" s="11">
        <v>5.5</v>
      </c>
      <c r="G35" s="165">
        <v>2.6</v>
      </c>
      <c r="H35" s="11">
        <v>0.5</v>
      </c>
      <c r="I35" s="166">
        <v>0</v>
      </c>
    </row>
    <row r="36" spans="1:13">
      <c r="A36" s="733"/>
      <c r="B36" s="12">
        <v>1</v>
      </c>
      <c r="C36" s="16">
        <v>0.52419000000000004</v>
      </c>
      <c r="D36" s="13">
        <v>0.75805999999999996</v>
      </c>
      <c r="E36" s="16">
        <v>0.55318999999999996</v>
      </c>
      <c r="F36" s="7">
        <v>0.22176999999999999</v>
      </c>
      <c r="G36" s="16">
        <v>0.47272999999999998</v>
      </c>
      <c r="H36" s="7">
        <v>2.0160000000000001E-2</v>
      </c>
      <c r="I36" s="21" t="s">
        <v>501</v>
      </c>
    </row>
    <row r="37" spans="1:13">
      <c r="A37" s="729" t="s">
        <v>109</v>
      </c>
      <c r="B37" s="14">
        <v>680.4</v>
      </c>
      <c r="C37" s="167">
        <v>404.2</v>
      </c>
      <c r="D37" s="15">
        <v>501</v>
      </c>
      <c r="E37" s="167">
        <v>297.89999999999998</v>
      </c>
      <c r="F37" s="15">
        <v>149.19999999999999</v>
      </c>
      <c r="G37" s="167">
        <v>90.9</v>
      </c>
      <c r="H37" s="15">
        <v>30.2</v>
      </c>
      <c r="I37" s="168">
        <v>15.4</v>
      </c>
    </row>
    <row r="38" spans="1:13" ht="13.5" thickBot="1">
      <c r="A38" s="730"/>
      <c r="B38" s="34">
        <v>1</v>
      </c>
      <c r="C38" s="38">
        <v>0.59406000000000003</v>
      </c>
      <c r="D38" s="35">
        <v>0.73633000000000004</v>
      </c>
      <c r="E38" s="38">
        <v>0.59460999999999997</v>
      </c>
      <c r="F38" s="35">
        <v>0.21928</v>
      </c>
      <c r="G38" s="38">
        <v>0.60924999999999996</v>
      </c>
      <c r="H38" s="35">
        <v>4.4389999999999999E-2</v>
      </c>
      <c r="I38" s="39">
        <v>0.50992999999999999</v>
      </c>
    </row>
    <row r="39" spans="1:13">
      <c r="A39" s="500"/>
      <c r="B39" s="500"/>
      <c r="C39" s="500"/>
      <c r="D39" s="500"/>
      <c r="E39" s="1164"/>
      <c r="F39" s="500"/>
      <c r="G39" s="500"/>
      <c r="H39" s="500"/>
      <c r="I39" s="500"/>
      <c r="J39" s="500"/>
      <c r="K39" s="500"/>
      <c r="L39" s="500"/>
      <c r="M39" s="500"/>
    </row>
    <row r="40" spans="1:13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B40" s="500"/>
      <c r="C40" s="500"/>
      <c r="D40" s="1165"/>
      <c r="E40" s="1166"/>
      <c r="F40" s="1165"/>
      <c r="G40" s="1165"/>
      <c r="H40" s="500"/>
      <c r="I40" s="500"/>
      <c r="J40" s="500"/>
      <c r="K40" s="500"/>
      <c r="L40" s="500"/>
      <c r="M40" s="500"/>
    </row>
    <row r="41" spans="1:13">
      <c r="A41" s="500"/>
      <c r="B41" s="500"/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</row>
    <row r="42" spans="1:13">
      <c r="A42" s="1158" t="s">
        <v>518</v>
      </c>
      <c r="B42" s="1159"/>
      <c r="C42" s="1159"/>
      <c r="D42" s="1159"/>
      <c r="E42" s="1159"/>
      <c r="F42" s="1159"/>
      <c r="G42" s="500"/>
      <c r="H42" s="500"/>
      <c r="I42" s="500"/>
      <c r="J42" s="500"/>
      <c r="K42" s="500"/>
      <c r="L42" s="500"/>
      <c r="M42" s="500"/>
    </row>
    <row r="43" spans="1:13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  <c r="I43" s="500"/>
      <c r="J43" s="500"/>
      <c r="K43" s="500"/>
      <c r="L43" s="500"/>
      <c r="M43" s="500"/>
    </row>
    <row r="44" spans="1:13">
      <c r="A44" s="1160"/>
      <c r="B44" s="1159"/>
      <c r="C44" s="1159"/>
      <c r="D44" s="1159"/>
      <c r="E44" s="1159"/>
      <c r="F44" s="1159"/>
      <c r="G44" s="500"/>
      <c r="H44" s="500"/>
      <c r="I44" s="500"/>
      <c r="J44" s="500"/>
      <c r="K44" s="500"/>
      <c r="L44" s="500"/>
      <c r="M44" s="500"/>
    </row>
    <row r="45" spans="1:13">
      <c r="A45" s="1161" t="s">
        <v>520</v>
      </c>
      <c r="B45" s="1159"/>
      <c r="C45" s="1159"/>
      <c r="D45" s="1159"/>
      <c r="E45" s="1159"/>
      <c r="F45" s="1159"/>
      <c r="G45" s="500"/>
      <c r="H45" s="500"/>
      <c r="I45" s="500"/>
      <c r="J45" s="500"/>
      <c r="K45" s="500"/>
      <c r="L45" s="500"/>
      <c r="M45" s="500"/>
    </row>
  </sheetData>
  <mergeCells count="25">
    <mergeCell ref="F43:H43"/>
    <mergeCell ref="A17:A18"/>
    <mergeCell ref="A19:A20"/>
    <mergeCell ref="A21:A22"/>
    <mergeCell ref="A1:I1"/>
    <mergeCell ref="A2:A4"/>
    <mergeCell ref="B2:I2"/>
    <mergeCell ref="B3:C3"/>
    <mergeCell ref="D3:E3"/>
    <mergeCell ref="F3:G3"/>
    <mergeCell ref="H3:I3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I5">
    <cfRule type="cellIs" dxfId="1212" priority="42" stopIfTrue="1" operator="equal">
      <formula>0</formula>
    </cfRule>
  </conditionalFormatting>
  <conditionalFormatting sqref="A6:I6">
    <cfRule type="cellIs" dxfId="1211" priority="40" stopIfTrue="1" operator="equal">
      <formula>1</formula>
    </cfRule>
    <cfRule type="cellIs" dxfId="1210" priority="41" stopIfTrue="1" operator="lessThan">
      <formula>0.0005</formula>
    </cfRule>
  </conditionalFormatting>
  <conditionalFormatting sqref="A8:I8">
    <cfRule type="cellIs" dxfId="1209" priority="37" stopIfTrue="1" operator="equal">
      <formula>1</formula>
    </cfRule>
    <cfRule type="cellIs" dxfId="1208" priority="38" stopIfTrue="1" operator="lessThan">
      <formula>0.0005</formula>
    </cfRule>
  </conditionalFormatting>
  <conditionalFormatting sqref="A9:I9">
    <cfRule type="cellIs" dxfId="1207" priority="36" stopIfTrue="1" operator="equal">
      <formula>0</formula>
    </cfRule>
  </conditionalFormatting>
  <conditionalFormatting sqref="A10:I10">
    <cfRule type="cellIs" dxfId="1206" priority="34" stopIfTrue="1" operator="equal">
      <formula>1</formula>
    </cfRule>
    <cfRule type="cellIs" dxfId="1205" priority="35" stopIfTrue="1" operator="lessThan">
      <formula>0.0005</formula>
    </cfRule>
  </conditionalFormatting>
  <conditionalFormatting sqref="A11:I11">
    <cfRule type="cellIs" dxfId="1204" priority="33" stopIfTrue="1" operator="equal">
      <formula>0</formula>
    </cfRule>
  </conditionalFormatting>
  <conditionalFormatting sqref="A12:I12">
    <cfRule type="cellIs" dxfId="1203" priority="31" stopIfTrue="1" operator="equal">
      <formula>1</formula>
    </cfRule>
    <cfRule type="cellIs" dxfId="1202" priority="32" stopIfTrue="1" operator="lessThan">
      <formula>0.0005</formula>
    </cfRule>
  </conditionalFormatting>
  <conditionalFormatting sqref="A13:I13">
    <cfRule type="cellIs" dxfId="1201" priority="30" stopIfTrue="1" operator="equal">
      <formula>0</formula>
    </cfRule>
  </conditionalFormatting>
  <conditionalFormatting sqref="A14:I14">
    <cfRule type="cellIs" dxfId="1200" priority="28" stopIfTrue="1" operator="equal">
      <formula>1</formula>
    </cfRule>
    <cfRule type="cellIs" dxfId="1199" priority="29" stopIfTrue="1" operator="lessThan">
      <formula>0.0005</formula>
    </cfRule>
  </conditionalFormatting>
  <conditionalFormatting sqref="A15:I15">
    <cfRule type="cellIs" dxfId="1198" priority="27" stopIfTrue="1" operator="equal">
      <formula>0</formula>
    </cfRule>
  </conditionalFormatting>
  <conditionalFormatting sqref="A16:I16">
    <cfRule type="cellIs" dxfId="1197" priority="25" stopIfTrue="1" operator="equal">
      <formula>1</formula>
    </cfRule>
    <cfRule type="cellIs" dxfId="1196" priority="26" stopIfTrue="1" operator="lessThan">
      <formula>0.0005</formula>
    </cfRule>
  </conditionalFormatting>
  <conditionalFormatting sqref="A17:I17">
    <cfRule type="cellIs" dxfId="1195" priority="24" stopIfTrue="1" operator="equal">
      <formula>0</formula>
    </cfRule>
  </conditionalFormatting>
  <conditionalFormatting sqref="A18:I18">
    <cfRule type="cellIs" dxfId="1194" priority="22" stopIfTrue="1" operator="equal">
      <formula>1</formula>
    </cfRule>
    <cfRule type="cellIs" dxfId="1193" priority="23" stopIfTrue="1" operator="lessThan">
      <formula>0.0005</formula>
    </cfRule>
  </conditionalFormatting>
  <conditionalFormatting sqref="A19:I19">
    <cfRule type="cellIs" dxfId="1192" priority="21" stopIfTrue="1" operator="equal">
      <formula>0</formula>
    </cfRule>
  </conditionalFormatting>
  <conditionalFormatting sqref="A20:I20">
    <cfRule type="cellIs" dxfId="1191" priority="19" stopIfTrue="1" operator="equal">
      <formula>1</formula>
    </cfRule>
    <cfRule type="cellIs" dxfId="1190" priority="20" stopIfTrue="1" operator="lessThan">
      <formula>0.0005</formula>
    </cfRule>
  </conditionalFormatting>
  <conditionalFormatting sqref="A21:I21">
    <cfRule type="cellIs" dxfId="1189" priority="18" stopIfTrue="1" operator="equal">
      <formula>0</formula>
    </cfRule>
  </conditionalFormatting>
  <conditionalFormatting sqref="A22:I22">
    <cfRule type="cellIs" dxfId="1188" priority="16" stopIfTrue="1" operator="equal">
      <formula>1</formula>
    </cfRule>
    <cfRule type="cellIs" dxfId="1187" priority="17" stopIfTrue="1" operator="lessThan">
      <formula>0.0005</formula>
    </cfRule>
  </conditionalFormatting>
  <conditionalFormatting sqref="A23:I23">
    <cfRule type="cellIs" dxfId="1186" priority="15" stopIfTrue="1" operator="equal">
      <formula>0</formula>
    </cfRule>
  </conditionalFormatting>
  <conditionalFormatting sqref="A24:I24">
    <cfRule type="cellIs" dxfId="1185" priority="13" stopIfTrue="1" operator="equal">
      <formula>1</formula>
    </cfRule>
    <cfRule type="cellIs" dxfId="1184" priority="14" stopIfTrue="1" operator="lessThan">
      <formula>0.0005</formula>
    </cfRule>
  </conditionalFormatting>
  <conditionalFormatting sqref="A25:I25">
    <cfRule type="cellIs" dxfId="1183" priority="12" stopIfTrue="1" operator="equal">
      <formula>0</formula>
    </cfRule>
  </conditionalFormatting>
  <conditionalFormatting sqref="A26:I26">
    <cfRule type="cellIs" dxfId="1182" priority="10" stopIfTrue="1" operator="equal">
      <formula>1</formula>
    </cfRule>
    <cfRule type="cellIs" dxfId="1181" priority="11" stopIfTrue="1" operator="lessThan">
      <formula>0.0005</formula>
    </cfRule>
  </conditionalFormatting>
  <conditionalFormatting sqref="A27:I27">
    <cfRule type="cellIs" dxfId="1180" priority="9" stopIfTrue="1" operator="equal">
      <formula>0</formula>
    </cfRule>
  </conditionalFormatting>
  <conditionalFormatting sqref="A28:I28">
    <cfRule type="cellIs" dxfId="1179" priority="7" stopIfTrue="1" operator="equal">
      <formula>1</formula>
    </cfRule>
    <cfRule type="cellIs" dxfId="1178" priority="8" stopIfTrue="1" operator="lessThan">
      <formula>0.0005</formula>
    </cfRule>
  </conditionalFormatting>
  <conditionalFormatting sqref="A29:I29">
    <cfRule type="cellIs" dxfId="1177" priority="6" stopIfTrue="1" operator="equal">
      <formula>0</formula>
    </cfRule>
  </conditionalFormatting>
  <conditionalFormatting sqref="A30:I30">
    <cfRule type="cellIs" dxfId="1176" priority="4" stopIfTrue="1" operator="equal">
      <formula>1</formula>
    </cfRule>
    <cfRule type="cellIs" dxfId="1175" priority="5" stopIfTrue="1" operator="lessThan">
      <formula>0.0005</formula>
    </cfRule>
  </conditionalFormatting>
  <conditionalFormatting sqref="A31:I31">
    <cfRule type="cellIs" dxfId="1174" priority="3" stopIfTrue="1" operator="equal">
      <formula>0</formula>
    </cfRule>
  </conditionalFormatting>
  <conditionalFormatting sqref="A32:I32">
    <cfRule type="cellIs" dxfId="1173" priority="1" stopIfTrue="1" operator="equal">
      <formula>1</formula>
    </cfRule>
    <cfRule type="cellIs" dxfId="1172" priority="2" stopIfTrue="1" operator="lessThan">
      <formula>0.0005</formula>
    </cfRule>
  </conditionalFormatting>
  <conditionalFormatting sqref="A33:I33 A35:I35">
    <cfRule type="cellIs" dxfId="1171" priority="45" stopIfTrue="1" operator="equal">
      <formula>0</formula>
    </cfRule>
  </conditionalFormatting>
  <conditionalFormatting sqref="A34:I34 A36:I36">
    <cfRule type="cellIs" dxfId="1170" priority="43" stopIfTrue="1" operator="equal">
      <formula>1</formula>
    </cfRule>
    <cfRule type="cellIs" dxfId="1169" priority="44" stopIfTrue="1" operator="lessThan">
      <formula>0.0005</formula>
    </cfRule>
  </conditionalFormatting>
  <conditionalFormatting sqref="A37:I37">
    <cfRule type="cellIs" dxfId="1168" priority="48" stopIfTrue="1" operator="equal">
      <formula>0</formula>
    </cfRule>
  </conditionalFormatting>
  <conditionalFormatting sqref="A38:I38">
    <cfRule type="cellIs" dxfId="1167" priority="46" stopIfTrue="1" operator="equal">
      <formula>1</formula>
    </cfRule>
    <cfRule type="cellIs" dxfId="1166" priority="47" stopIfTrue="1" operator="lessThan">
      <formula>0.0005</formula>
    </cfRule>
  </conditionalFormatting>
  <conditionalFormatting sqref="B7:I7">
    <cfRule type="cellIs" dxfId="1165" priority="39" stopIfTrue="1" operator="equal">
      <formula>0</formula>
    </cfRule>
  </conditionalFormatting>
  <hyperlinks>
    <hyperlink ref="F43" r:id="rId1" xr:uid="{0E627EF6-F0A9-406B-9D43-776F0CAA8670}"/>
    <hyperlink ref="F43:H43" r:id="rId2" display="http://dx.doi.org/10.4232/1.14582 " xr:uid="{6630BFB4-5E6D-450F-827A-DFA9D987D921}"/>
    <hyperlink ref="A45" r:id="rId3" display="Publikation und Tabellen stehen unter der Lizenz CC BY-SA DEED 4.0." xr:uid="{41505375-9EB7-444E-928C-115CEE65C561}"/>
  </hyperlinks>
  <pageMargins left="0.7" right="0.7" top="0.78740157499999996" bottom="0.78740157499999996" header="0.3" footer="0.3"/>
  <pageSetup paperSize="9" scale="85" orientation="portrait" horizontalDpi="4294967295" verticalDpi="4294967295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2DC0-6F2C-403E-8AC6-C12F53E9B20B}">
  <dimension ref="A1:AK46"/>
  <sheetViews>
    <sheetView view="pageBreakPreview" topLeftCell="A5" zoomScaleNormal="80" zoomScaleSheetLayoutView="100" workbookViewId="0"/>
  </sheetViews>
  <sheetFormatPr baseColWidth="10" defaultRowHeight="12.75"/>
  <cols>
    <col min="1" max="1" width="14.85546875" style="24" customWidth="1"/>
    <col min="2" max="37" width="9.7109375" style="24" customWidth="1"/>
    <col min="38" max="16384" width="11.42578125" style="24"/>
  </cols>
  <sheetData>
    <row r="1" spans="1:37" ht="39.950000000000003" customHeight="1" thickBot="1">
      <c r="A1" s="45" t="str">
        <f>"Tabelle 2.2: Hauptberufliches pädagogisches Personal nach Ländern " &amp;Hilfswerte!B1</f>
        <v>Tabelle 2.2: Hauptberufliches pädagogisches Personal nach Ländern 2020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 t="str">
        <f>"noch "&amp;A1&amp;""</f>
        <v>noch Tabelle 2.2: Hauptberufliches pädagogisches Personal nach Ländern 2020</v>
      </c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734" t="str">
        <f>M1</f>
        <v>noch Tabelle 2.2: Hauptberufliches pädagogisches Personal nach Ländern 2020</v>
      </c>
      <c r="AC1" s="734"/>
      <c r="AD1" s="734"/>
      <c r="AE1" s="734"/>
      <c r="AF1" s="734"/>
      <c r="AG1" s="734"/>
      <c r="AH1" s="734"/>
      <c r="AI1" s="734"/>
      <c r="AJ1" s="734"/>
      <c r="AK1" s="764"/>
    </row>
    <row r="2" spans="1:37" s="191" customFormat="1" ht="18" customHeight="1">
      <c r="A2" s="735" t="s">
        <v>14</v>
      </c>
      <c r="B2" s="752" t="s">
        <v>64</v>
      </c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753"/>
      <c r="R2" s="753"/>
      <c r="S2" s="753"/>
      <c r="T2" s="753"/>
      <c r="U2" s="753"/>
      <c r="V2" s="753"/>
      <c r="W2" s="753"/>
      <c r="X2" s="753"/>
      <c r="Y2" s="753"/>
      <c r="Z2" s="753"/>
      <c r="AA2" s="753"/>
      <c r="AB2" s="753"/>
      <c r="AC2" s="753"/>
      <c r="AD2" s="753"/>
      <c r="AE2" s="753"/>
      <c r="AF2" s="753"/>
      <c r="AG2" s="753"/>
      <c r="AH2" s="753"/>
      <c r="AI2" s="753"/>
      <c r="AJ2" s="753"/>
      <c r="AK2" s="754"/>
    </row>
    <row r="3" spans="1:37" ht="24.75" customHeight="1">
      <c r="A3" s="736"/>
      <c r="B3" s="767"/>
      <c r="C3" s="768"/>
      <c r="D3" s="768"/>
      <c r="E3" s="768"/>
      <c r="F3" s="768"/>
      <c r="G3" s="769"/>
      <c r="H3" s="770" t="s">
        <v>68</v>
      </c>
      <c r="I3" s="771"/>
      <c r="J3" s="771"/>
      <c r="K3" s="771"/>
      <c r="L3" s="772"/>
      <c r="M3" s="770" t="s">
        <v>69</v>
      </c>
      <c r="N3" s="773"/>
      <c r="O3" s="773"/>
      <c r="P3" s="773"/>
      <c r="Q3" s="774"/>
      <c r="R3" s="775" t="s">
        <v>70</v>
      </c>
      <c r="S3" s="776"/>
      <c r="T3" s="776"/>
      <c r="U3" s="776"/>
      <c r="V3" s="777"/>
      <c r="W3" s="775" t="s">
        <v>71</v>
      </c>
      <c r="X3" s="776"/>
      <c r="Y3" s="776"/>
      <c r="Z3" s="776"/>
      <c r="AA3" s="777"/>
      <c r="AB3" s="775" t="s">
        <v>72</v>
      </c>
      <c r="AC3" s="776"/>
      <c r="AD3" s="776"/>
      <c r="AE3" s="776"/>
      <c r="AF3" s="777"/>
      <c r="AG3" s="775" t="s">
        <v>73</v>
      </c>
      <c r="AH3" s="776"/>
      <c r="AI3" s="776"/>
      <c r="AJ3" s="776"/>
      <c r="AK3" s="778"/>
    </row>
    <row r="4" spans="1:37" ht="12.75" customHeight="1">
      <c r="A4" s="736"/>
      <c r="B4" s="40"/>
      <c r="C4" s="41"/>
      <c r="D4" s="759" t="s">
        <v>12</v>
      </c>
      <c r="E4" s="760"/>
      <c r="F4" s="761" t="s">
        <v>13</v>
      </c>
      <c r="G4" s="760"/>
      <c r="H4" s="762"/>
      <c r="I4" s="759" t="s">
        <v>12</v>
      </c>
      <c r="J4" s="760"/>
      <c r="K4" s="761" t="s">
        <v>13</v>
      </c>
      <c r="L4" s="760"/>
      <c r="M4" s="765"/>
      <c r="N4" s="759" t="s">
        <v>12</v>
      </c>
      <c r="O4" s="760"/>
      <c r="P4" s="761" t="s">
        <v>13</v>
      </c>
      <c r="Q4" s="760"/>
      <c r="R4" s="538"/>
      <c r="S4" s="759" t="s">
        <v>12</v>
      </c>
      <c r="T4" s="760"/>
      <c r="U4" s="761" t="s">
        <v>13</v>
      </c>
      <c r="V4" s="760"/>
      <c r="W4" s="538"/>
      <c r="X4" s="759" t="s">
        <v>12</v>
      </c>
      <c r="Y4" s="760"/>
      <c r="Z4" s="761" t="s">
        <v>13</v>
      </c>
      <c r="AA4" s="760"/>
      <c r="AB4" s="538"/>
      <c r="AC4" s="759" t="s">
        <v>12</v>
      </c>
      <c r="AD4" s="760"/>
      <c r="AE4" s="761" t="s">
        <v>13</v>
      </c>
      <c r="AF4" s="760"/>
      <c r="AG4" s="538"/>
      <c r="AH4" s="759" t="s">
        <v>12</v>
      </c>
      <c r="AI4" s="760"/>
      <c r="AJ4" s="761" t="s">
        <v>13</v>
      </c>
      <c r="AK4" s="779"/>
    </row>
    <row r="5" spans="1:37" s="44" customFormat="1" ht="24" customHeight="1">
      <c r="A5" s="737"/>
      <c r="B5" s="539"/>
      <c r="C5" s="26" t="s">
        <v>461</v>
      </c>
      <c r="D5" s="42"/>
      <c r="E5" s="26" t="s">
        <v>461</v>
      </c>
      <c r="F5" s="42"/>
      <c r="G5" s="26" t="s">
        <v>461</v>
      </c>
      <c r="H5" s="763"/>
      <c r="I5" s="42"/>
      <c r="J5" s="26" t="s">
        <v>461</v>
      </c>
      <c r="K5" s="42"/>
      <c r="L5" s="26" t="s">
        <v>461</v>
      </c>
      <c r="M5" s="766"/>
      <c r="N5" s="42"/>
      <c r="O5" s="26" t="s">
        <v>461</v>
      </c>
      <c r="P5" s="42"/>
      <c r="Q5" s="26" t="s">
        <v>461</v>
      </c>
      <c r="R5" s="537"/>
      <c r="S5" s="42"/>
      <c r="T5" s="26" t="s">
        <v>461</v>
      </c>
      <c r="U5" s="42"/>
      <c r="V5" s="26" t="s">
        <v>461</v>
      </c>
      <c r="W5" s="110"/>
      <c r="X5" s="42"/>
      <c r="Y5" s="26" t="s">
        <v>461</v>
      </c>
      <c r="Z5" s="42"/>
      <c r="AA5" s="26" t="s">
        <v>461</v>
      </c>
      <c r="AB5" s="43"/>
      <c r="AC5" s="25"/>
      <c r="AD5" s="26" t="s">
        <v>461</v>
      </c>
      <c r="AE5" s="42"/>
      <c r="AF5" s="26" t="s">
        <v>461</v>
      </c>
      <c r="AG5" s="43"/>
      <c r="AH5" s="25"/>
      <c r="AI5" s="26" t="s">
        <v>461</v>
      </c>
      <c r="AJ5" s="42"/>
      <c r="AK5" s="29" t="s">
        <v>461</v>
      </c>
    </row>
    <row r="6" spans="1:37">
      <c r="A6" s="747" t="s">
        <v>79</v>
      </c>
      <c r="B6" s="149">
        <v>423.5</v>
      </c>
      <c r="C6" s="150">
        <v>338.7</v>
      </c>
      <c r="D6" s="149">
        <v>356.5</v>
      </c>
      <c r="E6" s="163">
        <v>287.3</v>
      </c>
      <c r="F6" s="149">
        <v>67</v>
      </c>
      <c r="G6" s="150">
        <v>51.4</v>
      </c>
      <c r="H6" s="163">
        <v>310.10000000000002</v>
      </c>
      <c r="I6" s="149">
        <v>261</v>
      </c>
      <c r="J6" s="163">
        <v>205.1</v>
      </c>
      <c r="K6" s="149">
        <v>49.1</v>
      </c>
      <c r="L6" s="150">
        <v>36.6</v>
      </c>
      <c r="M6" s="552">
        <v>11.9</v>
      </c>
      <c r="N6" s="149">
        <v>9.5</v>
      </c>
      <c r="O6" s="163">
        <v>8.1999999999999993</v>
      </c>
      <c r="P6" s="149">
        <v>2.4</v>
      </c>
      <c r="Q6" s="150">
        <v>2</v>
      </c>
      <c r="R6" s="163">
        <v>59.6</v>
      </c>
      <c r="S6" s="149">
        <v>56.3</v>
      </c>
      <c r="T6" s="163">
        <v>51.9</v>
      </c>
      <c r="U6" s="149">
        <v>3.3</v>
      </c>
      <c r="V6" s="150">
        <v>2.2999999999999998</v>
      </c>
      <c r="W6" s="552">
        <v>16.600000000000001</v>
      </c>
      <c r="X6" s="149">
        <v>14</v>
      </c>
      <c r="Y6" s="163">
        <v>9.1</v>
      </c>
      <c r="Z6" s="149">
        <v>2.6</v>
      </c>
      <c r="AA6" s="150">
        <v>1.7</v>
      </c>
      <c r="AB6" s="552">
        <v>16.5</v>
      </c>
      <c r="AC6" s="149">
        <v>10.1</v>
      </c>
      <c r="AD6" s="163">
        <v>8.3000000000000007</v>
      </c>
      <c r="AE6" s="149">
        <v>6.4</v>
      </c>
      <c r="AF6" s="150">
        <v>5.7</v>
      </c>
      <c r="AG6" s="163">
        <v>8.8000000000000007</v>
      </c>
      <c r="AH6" s="149">
        <v>5.6</v>
      </c>
      <c r="AI6" s="163">
        <v>4.7</v>
      </c>
      <c r="AJ6" s="149">
        <v>3.2</v>
      </c>
      <c r="AK6" s="151">
        <v>3.1</v>
      </c>
    </row>
    <row r="7" spans="1:37" s="37" customFormat="1">
      <c r="A7" s="731"/>
      <c r="B7" s="133">
        <v>1</v>
      </c>
      <c r="C7" s="152">
        <v>0.79976000000000003</v>
      </c>
      <c r="D7" s="133">
        <v>0.84179000000000004</v>
      </c>
      <c r="E7" s="152">
        <v>0.80589</v>
      </c>
      <c r="F7" s="133">
        <v>0.15820999999999999</v>
      </c>
      <c r="G7" s="134">
        <v>0.76715999999999995</v>
      </c>
      <c r="H7" s="152">
        <v>0.73223000000000005</v>
      </c>
      <c r="I7" s="133">
        <v>0.84165999999999996</v>
      </c>
      <c r="J7" s="152">
        <v>0.78581999999999996</v>
      </c>
      <c r="K7" s="133">
        <v>0.15834000000000001</v>
      </c>
      <c r="L7" s="134">
        <v>0.74541999999999997</v>
      </c>
      <c r="M7" s="553">
        <v>2.81E-2</v>
      </c>
      <c r="N7" s="133">
        <v>0.79832000000000003</v>
      </c>
      <c r="O7" s="152">
        <v>0.86316000000000004</v>
      </c>
      <c r="P7" s="133">
        <v>0.20168</v>
      </c>
      <c r="Q7" s="134">
        <v>0.83333000000000002</v>
      </c>
      <c r="R7" s="152">
        <v>0.14072999999999999</v>
      </c>
      <c r="S7" s="133">
        <v>0.94462999999999997</v>
      </c>
      <c r="T7" s="152">
        <v>0.92184999999999995</v>
      </c>
      <c r="U7" s="133">
        <v>5.5370000000000003E-2</v>
      </c>
      <c r="V7" s="134">
        <v>0.69696999999999998</v>
      </c>
      <c r="W7" s="152">
        <v>3.9199999999999999E-2</v>
      </c>
      <c r="X7" s="133">
        <v>0.84336999999999995</v>
      </c>
      <c r="Y7" s="152">
        <v>0.65</v>
      </c>
      <c r="Z7" s="133">
        <v>0.15662999999999999</v>
      </c>
      <c r="AA7" s="134">
        <v>0.65385000000000004</v>
      </c>
      <c r="AB7" s="553">
        <v>3.8960000000000002E-2</v>
      </c>
      <c r="AC7" s="133">
        <v>0.61212</v>
      </c>
      <c r="AD7" s="152">
        <v>0.82177999999999995</v>
      </c>
      <c r="AE7" s="133">
        <v>0.38788</v>
      </c>
      <c r="AF7" s="134">
        <v>0.89063000000000003</v>
      </c>
      <c r="AG7" s="152">
        <v>2.078E-2</v>
      </c>
      <c r="AH7" s="133">
        <v>0.63636000000000004</v>
      </c>
      <c r="AI7" s="152">
        <v>0.83928999999999998</v>
      </c>
      <c r="AJ7" s="133">
        <v>0.36364000000000002</v>
      </c>
      <c r="AK7" s="153">
        <v>0.96875</v>
      </c>
    </row>
    <row r="8" spans="1:37">
      <c r="A8" s="731" t="s">
        <v>80</v>
      </c>
      <c r="B8" s="149">
        <v>719.2</v>
      </c>
      <c r="C8" s="150">
        <v>580.79999999999995</v>
      </c>
      <c r="D8" s="149">
        <v>556.6</v>
      </c>
      <c r="E8" s="163">
        <v>448.9</v>
      </c>
      <c r="F8" s="149">
        <v>162.6</v>
      </c>
      <c r="G8" s="150">
        <v>131.9</v>
      </c>
      <c r="H8" s="163">
        <v>434.2</v>
      </c>
      <c r="I8" s="149">
        <v>381.5</v>
      </c>
      <c r="J8" s="163">
        <v>307.8</v>
      </c>
      <c r="K8" s="149">
        <v>52.7</v>
      </c>
      <c r="L8" s="150">
        <v>41.2</v>
      </c>
      <c r="M8" s="554">
        <v>7.8</v>
      </c>
      <c r="N8" s="149">
        <v>4</v>
      </c>
      <c r="O8" s="163">
        <v>3.6</v>
      </c>
      <c r="P8" s="149">
        <v>3.8</v>
      </c>
      <c r="Q8" s="150">
        <v>3.6</v>
      </c>
      <c r="R8" s="163">
        <v>42.4</v>
      </c>
      <c r="S8" s="149">
        <v>37.6</v>
      </c>
      <c r="T8" s="163">
        <v>34.299999999999997</v>
      </c>
      <c r="U8" s="149">
        <v>4.8</v>
      </c>
      <c r="V8" s="150">
        <v>4.8</v>
      </c>
      <c r="W8" s="163">
        <v>114.4</v>
      </c>
      <c r="X8" s="149">
        <v>43</v>
      </c>
      <c r="Y8" s="163">
        <v>28.6</v>
      </c>
      <c r="Z8" s="149">
        <v>71.400000000000006</v>
      </c>
      <c r="AA8" s="150">
        <v>55.2</v>
      </c>
      <c r="AB8" s="554">
        <v>78.599999999999994</v>
      </c>
      <c r="AC8" s="149">
        <v>56.8</v>
      </c>
      <c r="AD8" s="163">
        <v>47.5</v>
      </c>
      <c r="AE8" s="149">
        <v>21.8</v>
      </c>
      <c r="AF8" s="150">
        <v>19</v>
      </c>
      <c r="AG8" s="163">
        <v>41.8</v>
      </c>
      <c r="AH8" s="149">
        <v>33.700000000000003</v>
      </c>
      <c r="AI8" s="163">
        <v>27.1</v>
      </c>
      <c r="AJ8" s="149">
        <v>8.1</v>
      </c>
      <c r="AK8" s="151">
        <v>8.1</v>
      </c>
    </row>
    <row r="9" spans="1:37">
      <c r="A9" s="731"/>
      <c r="B9" s="133">
        <v>1</v>
      </c>
      <c r="C9" s="152">
        <v>0.80755999999999994</v>
      </c>
      <c r="D9" s="133">
        <v>0.77392000000000005</v>
      </c>
      <c r="E9" s="152">
        <v>0.80649999999999999</v>
      </c>
      <c r="F9" s="133">
        <v>0.22608</v>
      </c>
      <c r="G9" s="134">
        <v>0.81118999999999997</v>
      </c>
      <c r="H9" s="152">
        <v>0.60372999999999999</v>
      </c>
      <c r="I9" s="133">
        <v>0.87863000000000002</v>
      </c>
      <c r="J9" s="152">
        <v>0.80681999999999998</v>
      </c>
      <c r="K9" s="133">
        <v>0.12137000000000001</v>
      </c>
      <c r="L9" s="134">
        <v>0.78178000000000003</v>
      </c>
      <c r="M9" s="553">
        <v>1.085E-2</v>
      </c>
      <c r="N9" s="133">
        <v>0.51282000000000005</v>
      </c>
      <c r="O9" s="152">
        <v>0.9</v>
      </c>
      <c r="P9" s="133">
        <v>0.48718</v>
      </c>
      <c r="Q9" s="134">
        <v>0.94737000000000005</v>
      </c>
      <c r="R9" s="152">
        <v>5.8950000000000002E-2</v>
      </c>
      <c r="S9" s="133">
        <v>0.88678999999999997</v>
      </c>
      <c r="T9" s="152">
        <v>0.91222999999999999</v>
      </c>
      <c r="U9" s="133">
        <v>0.11321000000000001</v>
      </c>
      <c r="V9" s="134">
        <v>1</v>
      </c>
      <c r="W9" s="152">
        <v>0.15906999999999999</v>
      </c>
      <c r="X9" s="133">
        <v>0.37586999999999998</v>
      </c>
      <c r="Y9" s="152">
        <v>0.66512000000000004</v>
      </c>
      <c r="Z9" s="133">
        <v>0.62412999999999996</v>
      </c>
      <c r="AA9" s="134">
        <v>0.77310999999999996</v>
      </c>
      <c r="AB9" s="553">
        <v>0.10929</v>
      </c>
      <c r="AC9" s="133">
        <v>0.72265000000000001</v>
      </c>
      <c r="AD9" s="152">
        <v>0.83626999999999996</v>
      </c>
      <c r="AE9" s="133">
        <v>0.27734999999999999</v>
      </c>
      <c r="AF9" s="134">
        <v>0.87156</v>
      </c>
      <c r="AG9" s="152">
        <v>5.8119999999999998E-2</v>
      </c>
      <c r="AH9" s="133">
        <v>0.80622000000000005</v>
      </c>
      <c r="AI9" s="152">
        <v>0.80415000000000003</v>
      </c>
      <c r="AJ9" s="133">
        <v>0.19378000000000001</v>
      </c>
      <c r="AK9" s="153">
        <v>1</v>
      </c>
    </row>
    <row r="10" spans="1:37">
      <c r="A10" s="731" t="s">
        <v>81</v>
      </c>
      <c r="B10" s="149">
        <v>92.9</v>
      </c>
      <c r="C10" s="150">
        <v>75.2</v>
      </c>
      <c r="D10" s="149">
        <v>91</v>
      </c>
      <c r="E10" s="163">
        <v>73.3</v>
      </c>
      <c r="F10" s="149">
        <v>1.9</v>
      </c>
      <c r="G10" s="150">
        <v>1.9</v>
      </c>
      <c r="H10" s="163">
        <v>69.7</v>
      </c>
      <c r="I10" s="149">
        <v>69.7</v>
      </c>
      <c r="J10" s="163">
        <v>53.8</v>
      </c>
      <c r="K10" s="149">
        <v>0</v>
      </c>
      <c r="L10" s="150">
        <v>0</v>
      </c>
      <c r="M10" s="554">
        <v>0</v>
      </c>
      <c r="N10" s="149">
        <v>0</v>
      </c>
      <c r="O10" s="163">
        <v>0</v>
      </c>
      <c r="P10" s="149">
        <v>0</v>
      </c>
      <c r="Q10" s="150">
        <v>0</v>
      </c>
      <c r="R10" s="163">
        <v>22.4</v>
      </c>
      <c r="S10" s="149">
        <v>20.5</v>
      </c>
      <c r="T10" s="163">
        <v>18.7</v>
      </c>
      <c r="U10" s="149">
        <v>1.9</v>
      </c>
      <c r="V10" s="150">
        <v>1.9</v>
      </c>
      <c r="W10" s="163">
        <v>0</v>
      </c>
      <c r="X10" s="149">
        <v>0</v>
      </c>
      <c r="Y10" s="163">
        <v>0</v>
      </c>
      <c r="Z10" s="149">
        <v>0</v>
      </c>
      <c r="AA10" s="150">
        <v>0</v>
      </c>
      <c r="AB10" s="554">
        <v>0.8</v>
      </c>
      <c r="AC10" s="149">
        <v>0.8</v>
      </c>
      <c r="AD10" s="163">
        <v>0.8</v>
      </c>
      <c r="AE10" s="149">
        <v>0</v>
      </c>
      <c r="AF10" s="150">
        <v>0</v>
      </c>
      <c r="AG10" s="163">
        <v>0</v>
      </c>
      <c r="AH10" s="149">
        <v>0</v>
      </c>
      <c r="AI10" s="163">
        <v>0</v>
      </c>
      <c r="AJ10" s="149">
        <v>0</v>
      </c>
      <c r="AK10" s="151">
        <v>0</v>
      </c>
    </row>
    <row r="11" spans="1:37">
      <c r="A11" s="731"/>
      <c r="B11" s="133">
        <v>1</v>
      </c>
      <c r="C11" s="152">
        <v>0.80947000000000002</v>
      </c>
      <c r="D11" s="133">
        <v>0.97955000000000003</v>
      </c>
      <c r="E11" s="152">
        <v>0.80549000000000004</v>
      </c>
      <c r="F11" s="133">
        <v>2.0449999999999999E-2</v>
      </c>
      <c r="G11" s="134">
        <v>1</v>
      </c>
      <c r="H11" s="152">
        <v>0.75026999999999999</v>
      </c>
      <c r="I11" s="133">
        <v>1</v>
      </c>
      <c r="J11" s="152">
        <v>0.77188000000000001</v>
      </c>
      <c r="K11" s="133" t="s">
        <v>501</v>
      </c>
      <c r="L11" s="134" t="s">
        <v>501</v>
      </c>
      <c r="M11" s="553" t="s">
        <v>501</v>
      </c>
      <c r="N11" s="133" t="s">
        <v>501</v>
      </c>
      <c r="O11" s="152" t="s">
        <v>501</v>
      </c>
      <c r="P11" s="133" t="s">
        <v>501</v>
      </c>
      <c r="Q11" s="134" t="s">
        <v>501</v>
      </c>
      <c r="R11" s="152">
        <v>0.24112</v>
      </c>
      <c r="S11" s="133">
        <v>0.91517999999999999</v>
      </c>
      <c r="T11" s="152">
        <v>0.91220000000000001</v>
      </c>
      <c r="U11" s="133">
        <v>8.4820000000000007E-2</v>
      </c>
      <c r="V11" s="134">
        <v>1</v>
      </c>
      <c r="W11" s="152" t="s">
        <v>501</v>
      </c>
      <c r="X11" s="133" t="s">
        <v>501</v>
      </c>
      <c r="Y11" s="152" t="s">
        <v>501</v>
      </c>
      <c r="Z11" s="133" t="s">
        <v>501</v>
      </c>
      <c r="AA11" s="134" t="s">
        <v>501</v>
      </c>
      <c r="AB11" s="553">
        <v>8.6099999999999996E-3</v>
      </c>
      <c r="AC11" s="133">
        <v>1</v>
      </c>
      <c r="AD11" s="152">
        <v>1</v>
      </c>
      <c r="AE11" s="133" t="s">
        <v>501</v>
      </c>
      <c r="AF11" s="134" t="s">
        <v>501</v>
      </c>
      <c r="AG11" s="152" t="s">
        <v>501</v>
      </c>
      <c r="AH11" s="133" t="s">
        <v>501</v>
      </c>
      <c r="AI11" s="152" t="s">
        <v>501</v>
      </c>
      <c r="AJ11" s="133" t="s">
        <v>501</v>
      </c>
      <c r="AK11" s="153" t="s">
        <v>501</v>
      </c>
    </row>
    <row r="12" spans="1:37">
      <c r="A12" s="731" t="s">
        <v>82</v>
      </c>
      <c r="B12" s="149">
        <v>52.4</v>
      </c>
      <c r="C12" s="150">
        <v>40.4</v>
      </c>
      <c r="D12" s="149">
        <v>44</v>
      </c>
      <c r="E12" s="163">
        <v>32.799999999999997</v>
      </c>
      <c r="F12" s="149">
        <v>8.4</v>
      </c>
      <c r="G12" s="150">
        <v>7.6</v>
      </c>
      <c r="H12" s="163">
        <v>47</v>
      </c>
      <c r="I12" s="149">
        <v>41</v>
      </c>
      <c r="J12" s="163">
        <v>30.6</v>
      </c>
      <c r="K12" s="149">
        <v>6</v>
      </c>
      <c r="L12" s="150">
        <v>5.2</v>
      </c>
      <c r="M12" s="554">
        <v>1.3</v>
      </c>
      <c r="N12" s="149">
        <v>0.4</v>
      </c>
      <c r="O12" s="163">
        <v>0.4</v>
      </c>
      <c r="P12" s="149">
        <v>0.9</v>
      </c>
      <c r="Q12" s="150">
        <v>0.9</v>
      </c>
      <c r="R12" s="163">
        <v>2.6</v>
      </c>
      <c r="S12" s="149">
        <v>2.6</v>
      </c>
      <c r="T12" s="163">
        <v>1.8</v>
      </c>
      <c r="U12" s="149">
        <v>0</v>
      </c>
      <c r="V12" s="150">
        <v>0</v>
      </c>
      <c r="W12" s="163">
        <v>0</v>
      </c>
      <c r="X12" s="149">
        <v>0</v>
      </c>
      <c r="Y12" s="163">
        <v>0</v>
      </c>
      <c r="Z12" s="149">
        <v>0</v>
      </c>
      <c r="AA12" s="150">
        <v>0</v>
      </c>
      <c r="AB12" s="554">
        <v>0</v>
      </c>
      <c r="AC12" s="149">
        <v>0</v>
      </c>
      <c r="AD12" s="163">
        <v>0</v>
      </c>
      <c r="AE12" s="149">
        <v>0</v>
      </c>
      <c r="AF12" s="150">
        <v>0</v>
      </c>
      <c r="AG12" s="163">
        <v>1.5</v>
      </c>
      <c r="AH12" s="149">
        <v>0</v>
      </c>
      <c r="AI12" s="163">
        <v>0</v>
      </c>
      <c r="AJ12" s="149">
        <v>1.5</v>
      </c>
      <c r="AK12" s="151">
        <v>1.5</v>
      </c>
    </row>
    <row r="13" spans="1:37">
      <c r="A13" s="731"/>
      <c r="B13" s="133">
        <v>1</v>
      </c>
      <c r="C13" s="152">
        <v>0.77098999999999995</v>
      </c>
      <c r="D13" s="133">
        <v>0.83969000000000005</v>
      </c>
      <c r="E13" s="152">
        <v>0.74544999999999995</v>
      </c>
      <c r="F13" s="133">
        <v>0.16031000000000001</v>
      </c>
      <c r="G13" s="134">
        <v>0.90476000000000001</v>
      </c>
      <c r="H13" s="152">
        <v>0.89695000000000003</v>
      </c>
      <c r="I13" s="133">
        <v>0.87234</v>
      </c>
      <c r="J13" s="152">
        <v>0.74634</v>
      </c>
      <c r="K13" s="133">
        <v>0.12766</v>
      </c>
      <c r="L13" s="134">
        <v>0.86667000000000005</v>
      </c>
      <c r="M13" s="553">
        <v>2.4809999999999999E-2</v>
      </c>
      <c r="N13" s="133">
        <v>0.30769000000000002</v>
      </c>
      <c r="O13" s="152">
        <v>1</v>
      </c>
      <c r="P13" s="133">
        <v>0.69230999999999998</v>
      </c>
      <c r="Q13" s="134">
        <v>1</v>
      </c>
      <c r="R13" s="152">
        <v>4.9619999999999997E-2</v>
      </c>
      <c r="S13" s="133">
        <v>1</v>
      </c>
      <c r="T13" s="152">
        <v>0.69230999999999998</v>
      </c>
      <c r="U13" s="133" t="s">
        <v>501</v>
      </c>
      <c r="V13" s="134" t="s">
        <v>501</v>
      </c>
      <c r="W13" s="152" t="s">
        <v>501</v>
      </c>
      <c r="X13" s="133" t="s">
        <v>501</v>
      </c>
      <c r="Y13" s="152" t="s">
        <v>501</v>
      </c>
      <c r="Z13" s="133" t="s">
        <v>501</v>
      </c>
      <c r="AA13" s="134" t="s">
        <v>501</v>
      </c>
      <c r="AB13" s="553" t="s">
        <v>501</v>
      </c>
      <c r="AC13" s="133" t="s">
        <v>501</v>
      </c>
      <c r="AD13" s="152" t="s">
        <v>501</v>
      </c>
      <c r="AE13" s="133" t="s">
        <v>501</v>
      </c>
      <c r="AF13" s="134" t="s">
        <v>501</v>
      </c>
      <c r="AG13" s="152">
        <v>2.8629999999999999E-2</v>
      </c>
      <c r="AH13" s="133" t="s">
        <v>501</v>
      </c>
      <c r="AI13" s="152" t="s">
        <v>501</v>
      </c>
      <c r="AJ13" s="133">
        <v>1</v>
      </c>
      <c r="AK13" s="153">
        <v>1</v>
      </c>
    </row>
    <row r="14" spans="1:37">
      <c r="A14" s="731" t="s">
        <v>83</v>
      </c>
      <c r="B14" s="149">
        <v>41.2</v>
      </c>
      <c r="C14" s="150">
        <v>35.200000000000003</v>
      </c>
      <c r="D14" s="149">
        <v>32.200000000000003</v>
      </c>
      <c r="E14" s="163">
        <v>26.2</v>
      </c>
      <c r="F14" s="149">
        <v>9</v>
      </c>
      <c r="G14" s="150">
        <v>9</v>
      </c>
      <c r="H14" s="163">
        <v>15</v>
      </c>
      <c r="I14" s="149">
        <v>14.6</v>
      </c>
      <c r="J14" s="163">
        <v>10.6</v>
      </c>
      <c r="K14" s="149">
        <v>0.4</v>
      </c>
      <c r="L14" s="150">
        <v>0.4</v>
      </c>
      <c r="M14" s="554">
        <v>3.9</v>
      </c>
      <c r="N14" s="149">
        <v>1</v>
      </c>
      <c r="O14" s="163">
        <v>1</v>
      </c>
      <c r="P14" s="149">
        <v>2.9</v>
      </c>
      <c r="Q14" s="150">
        <v>2.9</v>
      </c>
      <c r="R14" s="163">
        <v>6.9</v>
      </c>
      <c r="S14" s="149">
        <v>6.9</v>
      </c>
      <c r="T14" s="163">
        <v>6.9</v>
      </c>
      <c r="U14" s="149">
        <v>0</v>
      </c>
      <c r="V14" s="150">
        <v>0</v>
      </c>
      <c r="W14" s="163">
        <v>11.9</v>
      </c>
      <c r="X14" s="149">
        <v>6.2</v>
      </c>
      <c r="Y14" s="163">
        <v>5.2</v>
      </c>
      <c r="Z14" s="149">
        <v>5.7</v>
      </c>
      <c r="AA14" s="150">
        <v>5.7</v>
      </c>
      <c r="AB14" s="554">
        <v>1</v>
      </c>
      <c r="AC14" s="149">
        <v>1</v>
      </c>
      <c r="AD14" s="163">
        <v>1</v>
      </c>
      <c r="AE14" s="149">
        <v>0</v>
      </c>
      <c r="AF14" s="150">
        <v>0</v>
      </c>
      <c r="AG14" s="163">
        <v>2.5</v>
      </c>
      <c r="AH14" s="149">
        <v>2.5</v>
      </c>
      <c r="AI14" s="163">
        <v>1.5</v>
      </c>
      <c r="AJ14" s="149">
        <v>0</v>
      </c>
      <c r="AK14" s="151">
        <v>0</v>
      </c>
    </row>
    <row r="15" spans="1:37">
      <c r="A15" s="731"/>
      <c r="B15" s="133">
        <v>1</v>
      </c>
      <c r="C15" s="152">
        <v>0.85436999999999996</v>
      </c>
      <c r="D15" s="133">
        <v>0.78154999999999997</v>
      </c>
      <c r="E15" s="152">
        <v>0.81366000000000005</v>
      </c>
      <c r="F15" s="133">
        <v>0.21845000000000001</v>
      </c>
      <c r="G15" s="134">
        <v>1</v>
      </c>
      <c r="H15" s="152">
        <v>0.36408000000000001</v>
      </c>
      <c r="I15" s="133">
        <v>0.97333000000000003</v>
      </c>
      <c r="J15" s="152">
        <v>0.72602999999999995</v>
      </c>
      <c r="K15" s="133">
        <v>2.6669999999999999E-2</v>
      </c>
      <c r="L15" s="134">
        <v>1</v>
      </c>
      <c r="M15" s="553">
        <v>9.4659999999999994E-2</v>
      </c>
      <c r="N15" s="133">
        <v>0.25641000000000003</v>
      </c>
      <c r="O15" s="152">
        <v>1</v>
      </c>
      <c r="P15" s="133">
        <v>0.74358999999999997</v>
      </c>
      <c r="Q15" s="134">
        <v>1</v>
      </c>
      <c r="R15" s="152">
        <v>0.16747999999999999</v>
      </c>
      <c r="S15" s="133">
        <v>1</v>
      </c>
      <c r="T15" s="152">
        <v>1</v>
      </c>
      <c r="U15" s="133" t="s">
        <v>501</v>
      </c>
      <c r="V15" s="134" t="s">
        <v>501</v>
      </c>
      <c r="W15" s="152">
        <v>0.28882999999999998</v>
      </c>
      <c r="X15" s="133">
        <v>0.52100999999999997</v>
      </c>
      <c r="Y15" s="152">
        <v>0.83870999999999996</v>
      </c>
      <c r="Z15" s="133">
        <v>0.47899000000000003</v>
      </c>
      <c r="AA15" s="134">
        <v>1</v>
      </c>
      <c r="AB15" s="553">
        <v>2.427E-2</v>
      </c>
      <c r="AC15" s="133">
        <v>1</v>
      </c>
      <c r="AD15" s="152">
        <v>1</v>
      </c>
      <c r="AE15" s="133" t="s">
        <v>501</v>
      </c>
      <c r="AF15" s="134" t="s">
        <v>501</v>
      </c>
      <c r="AG15" s="152">
        <v>6.0679999999999998E-2</v>
      </c>
      <c r="AH15" s="133">
        <v>1</v>
      </c>
      <c r="AI15" s="152">
        <v>0.6</v>
      </c>
      <c r="AJ15" s="133" t="s">
        <v>501</v>
      </c>
      <c r="AK15" s="153" t="s">
        <v>501</v>
      </c>
    </row>
    <row r="16" spans="1:37">
      <c r="A16" s="731" t="s">
        <v>84</v>
      </c>
      <c r="B16" s="149">
        <v>33.799999999999997</v>
      </c>
      <c r="C16" s="150">
        <v>30.3</v>
      </c>
      <c r="D16" s="149">
        <v>31.3</v>
      </c>
      <c r="E16" s="163">
        <v>27.8</v>
      </c>
      <c r="F16" s="149">
        <v>2.5</v>
      </c>
      <c r="G16" s="150">
        <v>2.5</v>
      </c>
      <c r="H16" s="163">
        <v>23.2</v>
      </c>
      <c r="I16" s="149">
        <v>20.7</v>
      </c>
      <c r="J16" s="163">
        <v>19.899999999999999</v>
      </c>
      <c r="K16" s="149">
        <v>2.5</v>
      </c>
      <c r="L16" s="150">
        <v>2.5</v>
      </c>
      <c r="M16" s="554">
        <v>0</v>
      </c>
      <c r="N16" s="149">
        <v>0</v>
      </c>
      <c r="O16" s="163">
        <v>0</v>
      </c>
      <c r="P16" s="149">
        <v>0</v>
      </c>
      <c r="Q16" s="150">
        <v>0</v>
      </c>
      <c r="R16" s="163">
        <v>5.3</v>
      </c>
      <c r="S16" s="149">
        <v>5.3</v>
      </c>
      <c r="T16" s="163">
        <v>2.8</v>
      </c>
      <c r="U16" s="149">
        <v>0</v>
      </c>
      <c r="V16" s="150">
        <v>0</v>
      </c>
      <c r="W16" s="163">
        <v>0.5</v>
      </c>
      <c r="X16" s="149">
        <v>0.5</v>
      </c>
      <c r="Y16" s="163">
        <v>0.3</v>
      </c>
      <c r="Z16" s="149">
        <v>0</v>
      </c>
      <c r="AA16" s="150">
        <v>0</v>
      </c>
      <c r="AB16" s="554">
        <v>4.8</v>
      </c>
      <c r="AC16" s="149">
        <v>4.8</v>
      </c>
      <c r="AD16" s="163">
        <v>4.8</v>
      </c>
      <c r="AE16" s="149">
        <v>0</v>
      </c>
      <c r="AF16" s="150">
        <v>0</v>
      </c>
      <c r="AG16" s="163">
        <v>0</v>
      </c>
      <c r="AH16" s="149">
        <v>0</v>
      </c>
      <c r="AI16" s="163">
        <v>0</v>
      </c>
      <c r="AJ16" s="149">
        <v>0</v>
      </c>
      <c r="AK16" s="151">
        <v>0</v>
      </c>
    </row>
    <row r="17" spans="1:37">
      <c r="A17" s="731"/>
      <c r="B17" s="133">
        <v>1</v>
      </c>
      <c r="C17" s="152">
        <v>0.89644999999999997</v>
      </c>
      <c r="D17" s="133">
        <v>0.92603999999999997</v>
      </c>
      <c r="E17" s="152">
        <v>0.88817999999999997</v>
      </c>
      <c r="F17" s="133">
        <v>7.3959999999999998E-2</v>
      </c>
      <c r="G17" s="134">
        <v>1</v>
      </c>
      <c r="H17" s="152">
        <v>0.68638999999999994</v>
      </c>
      <c r="I17" s="133">
        <v>0.89224000000000003</v>
      </c>
      <c r="J17" s="152">
        <v>0.96135000000000004</v>
      </c>
      <c r="K17" s="133">
        <v>0.10775999999999999</v>
      </c>
      <c r="L17" s="134">
        <v>1</v>
      </c>
      <c r="M17" s="553" t="s">
        <v>501</v>
      </c>
      <c r="N17" s="133" t="s">
        <v>501</v>
      </c>
      <c r="O17" s="152" t="s">
        <v>501</v>
      </c>
      <c r="P17" s="133" t="s">
        <v>501</v>
      </c>
      <c r="Q17" s="134" t="s">
        <v>501</v>
      </c>
      <c r="R17" s="152">
        <v>0.15679999999999999</v>
      </c>
      <c r="S17" s="133">
        <v>1</v>
      </c>
      <c r="T17" s="152">
        <v>0.52829999999999999</v>
      </c>
      <c r="U17" s="133" t="s">
        <v>501</v>
      </c>
      <c r="V17" s="134" t="s">
        <v>501</v>
      </c>
      <c r="W17" s="152">
        <v>1.4789999999999999E-2</v>
      </c>
      <c r="X17" s="133">
        <v>1</v>
      </c>
      <c r="Y17" s="152">
        <v>0.6</v>
      </c>
      <c r="Z17" s="133" t="s">
        <v>501</v>
      </c>
      <c r="AA17" s="134" t="s">
        <v>501</v>
      </c>
      <c r="AB17" s="553">
        <v>0.14201</v>
      </c>
      <c r="AC17" s="133">
        <v>1</v>
      </c>
      <c r="AD17" s="152">
        <v>1</v>
      </c>
      <c r="AE17" s="133" t="s">
        <v>501</v>
      </c>
      <c r="AF17" s="134" t="s">
        <v>501</v>
      </c>
      <c r="AG17" s="152" t="s">
        <v>501</v>
      </c>
      <c r="AH17" s="133" t="s">
        <v>501</v>
      </c>
      <c r="AI17" s="152" t="s">
        <v>501</v>
      </c>
      <c r="AJ17" s="133" t="s">
        <v>501</v>
      </c>
      <c r="AK17" s="153" t="s">
        <v>501</v>
      </c>
    </row>
    <row r="18" spans="1:37">
      <c r="A18" s="731" t="s">
        <v>85</v>
      </c>
      <c r="B18" s="149">
        <v>331.1</v>
      </c>
      <c r="C18" s="150">
        <v>240.5</v>
      </c>
      <c r="D18" s="149">
        <v>253</v>
      </c>
      <c r="E18" s="163">
        <v>181.4</v>
      </c>
      <c r="F18" s="149">
        <v>78.099999999999994</v>
      </c>
      <c r="G18" s="150">
        <v>59.1</v>
      </c>
      <c r="H18" s="163">
        <v>179.1</v>
      </c>
      <c r="I18" s="149">
        <v>160.4</v>
      </c>
      <c r="J18" s="163">
        <v>113.5</v>
      </c>
      <c r="K18" s="149">
        <v>18.7</v>
      </c>
      <c r="L18" s="150">
        <v>16</v>
      </c>
      <c r="M18" s="554">
        <v>19.399999999999999</v>
      </c>
      <c r="N18" s="149">
        <v>16.5</v>
      </c>
      <c r="O18" s="163">
        <v>10.3</v>
      </c>
      <c r="P18" s="149">
        <v>2.9</v>
      </c>
      <c r="Q18" s="150">
        <v>1.4</v>
      </c>
      <c r="R18" s="163">
        <v>24.8</v>
      </c>
      <c r="S18" s="149">
        <v>22</v>
      </c>
      <c r="T18" s="163">
        <v>18</v>
      </c>
      <c r="U18" s="149">
        <v>2.8</v>
      </c>
      <c r="V18" s="150">
        <v>2</v>
      </c>
      <c r="W18" s="163">
        <v>44.4</v>
      </c>
      <c r="X18" s="149">
        <v>22.4</v>
      </c>
      <c r="Y18" s="163">
        <v>15.7</v>
      </c>
      <c r="Z18" s="149">
        <v>22</v>
      </c>
      <c r="AA18" s="150">
        <v>18</v>
      </c>
      <c r="AB18" s="554">
        <v>47.5</v>
      </c>
      <c r="AC18" s="149">
        <v>18.8</v>
      </c>
      <c r="AD18" s="163">
        <v>12.8</v>
      </c>
      <c r="AE18" s="149">
        <v>28.7</v>
      </c>
      <c r="AF18" s="150">
        <v>21.2</v>
      </c>
      <c r="AG18" s="163">
        <v>15.9</v>
      </c>
      <c r="AH18" s="149">
        <v>12.9</v>
      </c>
      <c r="AI18" s="163">
        <v>11.1</v>
      </c>
      <c r="AJ18" s="149">
        <v>3</v>
      </c>
      <c r="AK18" s="151">
        <v>0.5</v>
      </c>
    </row>
    <row r="19" spans="1:37">
      <c r="A19" s="731"/>
      <c r="B19" s="133">
        <v>1</v>
      </c>
      <c r="C19" s="152">
        <v>0.72636999999999996</v>
      </c>
      <c r="D19" s="133">
        <v>0.76412000000000002</v>
      </c>
      <c r="E19" s="152">
        <v>0.71699999999999997</v>
      </c>
      <c r="F19" s="133">
        <v>0.23588000000000001</v>
      </c>
      <c r="G19" s="134">
        <v>0.75671999999999995</v>
      </c>
      <c r="H19" s="152">
        <v>0.54091999999999996</v>
      </c>
      <c r="I19" s="133">
        <v>0.89559</v>
      </c>
      <c r="J19" s="152">
        <v>0.70760999999999996</v>
      </c>
      <c r="K19" s="133">
        <v>0.10441</v>
      </c>
      <c r="L19" s="134">
        <v>0.85560999999999998</v>
      </c>
      <c r="M19" s="553">
        <v>5.8590000000000003E-2</v>
      </c>
      <c r="N19" s="133">
        <v>0.85052000000000005</v>
      </c>
      <c r="O19" s="152">
        <v>0.62424000000000002</v>
      </c>
      <c r="P19" s="133">
        <v>0.14948</v>
      </c>
      <c r="Q19" s="134">
        <v>0.48276000000000002</v>
      </c>
      <c r="R19" s="152">
        <v>7.4899999999999994E-2</v>
      </c>
      <c r="S19" s="133">
        <v>0.8871</v>
      </c>
      <c r="T19" s="152">
        <v>0.81818000000000002</v>
      </c>
      <c r="U19" s="133">
        <v>0.1129</v>
      </c>
      <c r="V19" s="134">
        <v>0.71428999999999998</v>
      </c>
      <c r="W19" s="152">
        <v>0.1341</v>
      </c>
      <c r="X19" s="133">
        <v>0.50449999999999995</v>
      </c>
      <c r="Y19" s="152">
        <v>0.70089000000000001</v>
      </c>
      <c r="Z19" s="133">
        <v>0.4955</v>
      </c>
      <c r="AA19" s="134">
        <v>0.81818000000000002</v>
      </c>
      <c r="AB19" s="553">
        <v>0.14346</v>
      </c>
      <c r="AC19" s="133">
        <v>0.39578999999999998</v>
      </c>
      <c r="AD19" s="152">
        <v>0.68084999999999996</v>
      </c>
      <c r="AE19" s="133">
        <v>0.60421000000000002</v>
      </c>
      <c r="AF19" s="134">
        <v>0.73868</v>
      </c>
      <c r="AG19" s="152">
        <v>4.802E-2</v>
      </c>
      <c r="AH19" s="133">
        <v>0.81132000000000004</v>
      </c>
      <c r="AI19" s="152">
        <v>0.86046999999999996</v>
      </c>
      <c r="AJ19" s="133">
        <v>0.18867999999999999</v>
      </c>
      <c r="AK19" s="153">
        <v>0.16667000000000001</v>
      </c>
    </row>
    <row r="20" spans="1:37" ht="12.75" customHeight="1">
      <c r="A20" s="731" t="s">
        <v>86</v>
      </c>
      <c r="B20" s="149">
        <v>47.7</v>
      </c>
      <c r="C20" s="150">
        <v>38.799999999999997</v>
      </c>
      <c r="D20" s="149">
        <v>46.7</v>
      </c>
      <c r="E20" s="163">
        <v>37.799999999999997</v>
      </c>
      <c r="F20" s="149">
        <v>1</v>
      </c>
      <c r="G20" s="150">
        <v>1</v>
      </c>
      <c r="H20" s="163">
        <v>41.1</v>
      </c>
      <c r="I20" s="149">
        <v>40.1</v>
      </c>
      <c r="J20" s="163">
        <v>32.6</v>
      </c>
      <c r="K20" s="149">
        <v>1</v>
      </c>
      <c r="L20" s="150">
        <v>1</v>
      </c>
      <c r="M20" s="554">
        <v>0</v>
      </c>
      <c r="N20" s="149">
        <v>0</v>
      </c>
      <c r="O20" s="163">
        <v>0</v>
      </c>
      <c r="P20" s="149">
        <v>0</v>
      </c>
      <c r="Q20" s="150">
        <v>0</v>
      </c>
      <c r="R20" s="163">
        <v>6.6</v>
      </c>
      <c r="S20" s="149">
        <v>6.6</v>
      </c>
      <c r="T20" s="163">
        <v>5.2</v>
      </c>
      <c r="U20" s="149">
        <v>0</v>
      </c>
      <c r="V20" s="150">
        <v>0</v>
      </c>
      <c r="W20" s="163">
        <v>0</v>
      </c>
      <c r="X20" s="149">
        <v>0</v>
      </c>
      <c r="Y20" s="163">
        <v>0</v>
      </c>
      <c r="Z20" s="149">
        <v>0</v>
      </c>
      <c r="AA20" s="150">
        <v>0</v>
      </c>
      <c r="AB20" s="554">
        <v>0</v>
      </c>
      <c r="AC20" s="149">
        <v>0</v>
      </c>
      <c r="AD20" s="163">
        <v>0</v>
      </c>
      <c r="AE20" s="149">
        <v>0</v>
      </c>
      <c r="AF20" s="150">
        <v>0</v>
      </c>
      <c r="AG20" s="163">
        <v>0</v>
      </c>
      <c r="AH20" s="149">
        <v>0</v>
      </c>
      <c r="AI20" s="163">
        <v>0</v>
      </c>
      <c r="AJ20" s="149">
        <v>0</v>
      </c>
      <c r="AK20" s="151">
        <v>0</v>
      </c>
    </row>
    <row r="21" spans="1:37">
      <c r="A21" s="731"/>
      <c r="B21" s="133">
        <v>1</v>
      </c>
      <c r="C21" s="152">
        <v>0.81342000000000003</v>
      </c>
      <c r="D21" s="133">
        <v>0.97904000000000002</v>
      </c>
      <c r="E21" s="152">
        <v>0.80942000000000003</v>
      </c>
      <c r="F21" s="133">
        <v>2.0959999999999999E-2</v>
      </c>
      <c r="G21" s="134">
        <v>1</v>
      </c>
      <c r="H21" s="152">
        <v>0.86163999999999996</v>
      </c>
      <c r="I21" s="133">
        <v>0.97567000000000004</v>
      </c>
      <c r="J21" s="152">
        <v>0.81296999999999997</v>
      </c>
      <c r="K21" s="133">
        <v>2.4330000000000001E-2</v>
      </c>
      <c r="L21" s="134">
        <v>1</v>
      </c>
      <c r="M21" s="553" t="s">
        <v>501</v>
      </c>
      <c r="N21" s="133" t="s">
        <v>501</v>
      </c>
      <c r="O21" s="152" t="s">
        <v>501</v>
      </c>
      <c r="P21" s="133" t="s">
        <v>501</v>
      </c>
      <c r="Q21" s="134" t="s">
        <v>501</v>
      </c>
      <c r="R21" s="152">
        <v>0.13836000000000001</v>
      </c>
      <c r="S21" s="133">
        <v>1</v>
      </c>
      <c r="T21" s="152">
        <v>0.78788000000000002</v>
      </c>
      <c r="U21" s="133" t="s">
        <v>501</v>
      </c>
      <c r="V21" s="134" t="s">
        <v>501</v>
      </c>
      <c r="W21" s="152" t="s">
        <v>501</v>
      </c>
      <c r="X21" s="133" t="s">
        <v>501</v>
      </c>
      <c r="Y21" s="152" t="s">
        <v>501</v>
      </c>
      <c r="Z21" s="133" t="s">
        <v>501</v>
      </c>
      <c r="AA21" s="134" t="s">
        <v>501</v>
      </c>
      <c r="AB21" s="553" t="s">
        <v>501</v>
      </c>
      <c r="AC21" s="133" t="s">
        <v>501</v>
      </c>
      <c r="AD21" s="152" t="s">
        <v>501</v>
      </c>
      <c r="AE21" s="133" t="s">
        <v>501</v>
      </c>
      <c r="AF21" s="134" t="s">
        <v>501</v>
      </c>
      <c r="AG21" s="152" t="s">
        <v>501</v>
      </c>
      <c r="AH21" s="133" t="s">
        <v>501</v>
      </c>
      <c r="AI21" s="152" t="s">
        <v>501</v>
      </c>
      <c r="AJ21" s="133" t="s">
        <v>501</v>
      </c>
      <c r="AK21" s="153" t="s">
        <v>501</v>
      </c>
    </row>
    <row r="22" spans="1:37">
      <c r="A22" s="731" t="s">
        <v>87</v>
      </c>
      <c r="B22" s="149">
        <v>1028.7</v>
      </c>
      <c r="C22" s="150">
        <v>780.9</v>
      </c>
      <c r="D22" s="149">
        <v>658.7</v>
      </c>
      <c r="E22" s="163">
        <v>505.9</v>
      </c>
      <c r="F22" s="149">
        <v>370</v>
      </c>
      <c r="G22" s="150">
        <v>275</v>
      </c>
      <c r="H22" s="163">
        <v>321.8</v>
      </c>
      <c r="I22" s="149">
        <v>282</v>
      </c>
      <c r="J22" s="163">
        <v>228.3</v>
      </c>
      <c r="K22" s="149">
        <v>39.799999999999997</v>
      </c>
      <c r="L22" s="150">
        <v>33.1</v>
      </c>
      <c r="M22" s="554">
        <v>107.7</v>
      </c>
      <c r="N22" s="149">
        <v>69.7</v>
      </c>
      <c r="O22" s="163">
        <v>61.7</v>
      </c>
      <c r="P22" s="149">
        <v>38</v>
      </c>
      <c r="Q22" s="150">
        <v>31.4</v>
      </c>
      <c r="R22" s="163">
        <v>95.6</v>
      </c>
      <c r="S22" s="149">
        <v>74.599999999999994</v>
      </c>
      <c r="T22" s="163">
        <v>58.9</v>
      </c>
      <c r="U22" s="149">
        <v>21</v>
      </c>
      <c r="V22" s="150">
        <v>17.2</v>
      </c>
      <c r="W22" s="163">
        <v>202</v>
      </c>
      <c r="X22" s="149">
        <v>128.1</v>
      </c>
      <c r="Y22" s="163">
        <v>82.4</v>
      </c>
      <c r="Z22" s="149">
        <v>73.900000000000006</v>
      </c>
      <c r="AA22" s="150">
        <v>50.5</v>
      </c>
      <c r="AB22" s="554">
        <v>239.1</v>
      </c>
      <c r="AC22" s="149">
        <v>82.4</v>
      </c>
      <c r="AD22" s="163">
        <v>60.2</v>
      </c>
      <c r="AE22" s="149">
        <v>156.69999999999999</v>
      </c>
      <c r="AF22" s="150">
        <v>117.5</v>
      </c>
      <c r="AG22" s="163">
        <v>62.5</v>
      </c>
      <c r="AH22" s="149">
        <v>21.9</v>
      </c>
      <c r="AI22" s="163">
        <v>14.4</v>
      </c>
      <c r="AJ22" s="149">
        <v>40.6</v>
      </c>
      <c r="AK22" s="151">
        <v>25.3</v>
      </c>
    </row>
    <row r="23" spans="1:37">
      <c r="A23" s="731"/>
      <c r="B23" s="133">
        <v>1</v>
      </c>
      <c r="C23" s="152">
        <v>0.75910999999999995</v>
      </c>
      <c r="D23" s="133">
        <v>0.64032</v>
      </c>
      <c r="E23" s="152">
        <v>0.76802999999999999</v>
      </c>
      <c r="F23" s="133">
        <v>0.35968</v>
      </c>
      <c r="G23" s="134">
        <v>0.74324000000000001</v>
      </c>
      <c r="H23" s="152">
        <v>0.31281999999999999</v>
      </c>
      <c r="I23" s="133">
        <v>0.87631999999999999</v>
      </c>
      <c r="J23" s="152">
        <v>0.80957000000000001</v>
      </c>
      <c r="K23" s="133">
        <v>0.12368</v>
      </c>
      <c r="L23" s="134">
        <v>0.83165999999999995</v>
      </c>
      <c r="M23" s="553">
        <v>0.1047</v>
      </c>
      <c r="N23" s="133">
        <v>0.64717000000000002</v>
      </c>
      <c r="O23" s="152">
        <v>0.88522000000000001</v>
      </c>
      <c r="P23" s="133">
        <v>0.35282999999999998</v>
      </c>
      <c r="Q23" s="134">
        <v>0.82632000000000005</v>
      </c>
      <c r="R23" s="152">
        <v>9.2929999999999999E-2</v>
      </c>
      <c r="S23" s="133">
        <v>0.78032999999999997</v>
      </c>
      <c r="T23" s="152">
        <v>0.78954000000000002</v>
      </c>
      <c r="U23" s="133">
        <v>0.21967</v>
      </c>
      <c r="V23" s="134">
        <v>0.81904999999999994</v>
      </c>
      <c r="W23" s="152">
        <v>0.19636000000000001</v>
      </c>
      <c r="X23" s="133">
        <v>0.63415999999999995</v>
      </c>
      <c r="Y23" s="152">
        <v>0.64324999999999999</v>
      </c>
      <c r="Z23" s="133">
        <v>0.36584</v>
      </c>
      <c r="AA23" s="134">
        <v>0.68335999999999997</v>
      </c>
      <c r="AB23" s="553">
        <v>0.23243</v>
      </c>
      <c r="AC23" s="133">
        <v>0.34462999999999999</v>
      </c>
      <c r="AD23" s="152">
        <v>0.73058000000000001</v>
      </c>
      <c r="AE23" s="133">
        <v>0.65537000000000001</v>
      </c>
      <c r="AF23" s="134">
        <v>0.74983999999999995</v>
      </c>
      <c r="AG23" s="152">
        <v>6.0760000000000002E-2</v>
      </c>
      <c r="AH23" s="133">
        <v>0.35039999999999999</v>
      </c>
      <c r="AI23" s="152">
        <v>0.65752999999999995</v>
      </c>
      <c r="AJ23" s="133">
        <v>0.64959999999999996</v>
      </c>
      <c r="AK23" s="153">
        <v>0.62314999999999998</v>
      </c>
    </row>
    <row r="24" spans="1:37" ht="12.75" customHeight="1">
      <c r="A24" s="731" t="s">
        <v>88</v>
      </c>
      <c r="B24" s="149">
        <v>920</v>
      </c>
      <c r="C24" s="150">
        <v>717.8</v>
      </c>
      <c r="D24" s="149">
        <v>801.9</v>
      </c>
      <c r="E24" s="163">
        <v>624.9</v>
      </c>
      <c r="F24" s="149">
        <v>118.1</v>
      </c>
      <c r="G24" s="150">
        <v>92.9</v>
      </c>
      <c r="H24" s="163">
        <v>529.5</v>
      </c>
      <c r="I24" s="149">
        <v>503.6</v>
      </c>
      <c r="J24" s="163">
        <v>379.9</v>
      </c>
      <c r="K24" s="149">
        <v>25.9</v>
      </c>
      <c r="L24" s="150">
        <v>20.6</v>
      </c>
      <c r="M24" s="554">
        <v>60.5</v>
      </c>
      <c r="N24" s="149">
        <v>35.200000000000003</v>
      </c>
      <c r="O24" s="163">
        <v>22.9</v>
      </c>
      <c r="P24" s="149">
        <v>25.3</v>
      </c>
      <c r="Q24" s="150">
        <v>13.9</v>
      </c>
      <c r="R24" s="163">
        <v>37</v>
      </c>
      <c r="S24" s="149">
        <v>34.1</v>
      </c>
      <c r="T24" s="163">
        <v>27.3</v>
      </c>
      <c r="U24" s="149">
        <v>2.9</v>
      </c>
      <c r="V24" s="150">
        <v>2.9</v>
      </c>
      <c r="W24" s="163">
        <v>91.2</v>
      </c>
      <c r="X24" s="149">
        <v>80.2</v>
      </c>
      <c r="Y24" s="163">
        <v>57.1</v>
      </c>
      <c r="Z24" s="149">
        <v>11</v>
      </c>
      <c r="AA24" s="150">
        <v>6.2</v>
      </c>
      <c r="AB24" s="554">
        <v>113.6</v>
      </c>
      <c r="AC24" s="149">
        <v>89.3</v>
      </c>
      <c r="AD24" s="163">
        <v>81.8</v>
      </c>
      <c r="AE24" s="149">
        <v>24.3</v>
      </c>
      <c r="AF24" s="150">
        <v>22.8</v>
      </c>
      <c r="AG24" s="163">
        <v>88.2</v>
      </c>
      <c r="AH24" s="149">
        <v>59.5</v>
      </c>
      <c r="AI24" s="163">
        <v>55.9</v>
      </c>
      <c r="AJ24" s="149">
        <v>28.7</v>
      </c>
      <c r="AK24" s="151">
        <v>26.5</v>
      </c>
    </row>
    <row r="25" spans="1:37">
      <c r="A25" s="731"/>
      <c r="B25" s="133">
        <v>1</v>
      </c>
      <c r="C25" s="152">
        <v>0.78022000000000002</v>
      </c>
      <c r="D25" s="133">
        <v>0.87163000000000002</v>
      </c>
      <c r="E25" s="152">
        <v>0.77927000000000002</v>
      </c>
      <c r="F25" s="133">
        <v>0.12837000000000001</v>
      </c>
      <c r="G25" s="134">
        <v>0.78661999999999999</v>
      </c>
      <c r="H25" s="152">
        <v>0.57554000000000005</v>
      </c>
      <c r="I25" s="133">
        <v>0.95108999999999999</v>
      </c>
      <c r="J25" s="152">
        <v>0.75436999999999999</v>
      </c>
      <c r="K25" s="133">
        <v>4.8910000000000002E-2</v>
      </c>
      <c r="L25" s="134">
        <v>0.79537000000000002</v>
      </c>
      <c r="M25" s="553">
        <v>6.5759999999999999E-2</v>
      </c>
      <c r="N25" s="133">
        <v>0.58182</v>
      </c>
      <c r="O25" s="152">
        <v>0.65056999999999998</v>
      </c>
      <c r="P25" s="133">
        <v>0.41818</v>
      </c>
      <c r="Q25" s="134">
        <v>0.54940999999999995</v>
      </c>
      <c r="R25" s="152">
        <v>4.0219999999999999E-2</v>
      </c>
      <c r="S25" s="133">
        <v>0.92161999999999999</v>
      </c>
      <c r="T25" s="152">
        <v>0.80059000000000002</v>
      </c>
      <c r="U25" s="133">
        <v>7.8380000000000005E-2</v>
      </c>
      <c r="V25" s="134">
        <v>1</v>
      </c>
      <c r="W25" s="152">
        <v>9.9129999999999996E-2</v>
      </c>
      <c r="X25" s="133">
        <v>0.87939000000000001</v>
      </c>
      <c r="Y25" s="152">
        <v>0.71196999999999999</v>
      </c>
      <c r="Z25" s="133">
        <v>0.12060999999999999</v>
      </c>
      <c r="AA25" s="134">
        <v>0.56364000000000003</v>
      </c>
      <c r="AB25" s="553">
        <v>0.12348000000000001</v>
      </c>
      <c r="AC25" s="133">
        <v>0.78608999999999996</v>
      </c>
      <c r="AD25" s="152">
        <v>0.91600999999999999</v>
      </c>
      <c r="AE25" s="133">
        <v>0.21390999999999999</v>
      </c>
      <c r="AF25" s="134">
        <v>0.93827000000000005</v>
      </c>
      <c r="AG25" s="152">
        <v>9.5869999999999997E-2</v>
      </c>
      <c r="AH25" s="133">
        <v>0.67459999999999998</v>
      </c>
      <c r="AI25" s="152">
        <v>0.9395</v>
      </c>
      <c r="AJ25" s="133">
        <v>0.32540000000000002</v>
      </c>
      <c r="AK25" s="153">
        <v>0.92334000000000005</v>
      </c>
    </row>
    <row r="26" spans="1:37">
      <c r="A26" s="731" t="s">
        <v>89</v>
      </c>
      <c r="B26" s="149">
        <v>99.7</v>
      </c>
      <c r="C26" s="150">
        <v>72.900000000000006</v>
      </c>
      <c r="D26" s="149">
        <v>82.3</v>
      </c>
      <c r="E26" s="163">
        <v>61.5</v>
      </c>
      <c r="F26" s="149">
        <v>17.399999999999999</v>
      </c>
      <c r="G26" s="150">
        <v>11.4</v>
      </c>
      <c r="H26" s="163">
        <v>65.8</v>
      </c>
      <c r="I26" s="149">
        <v>63.2</v>
      </c>
      <c r="J26" s="163">
        <v>47.4</v>
      </c>
      <c r="K26" s="149">
        <v>2.6</v>
      </c>
      <c r="L26" s="150">
        <v>1.3</v>
      </c>
      <c r="M26" s="554">
        <v>2.5</v>
      </c>
      <c r="N26" s="149">
        <v>1.9</v>
      </c>
      <c r="O26" s="163">
        <v>1.7</v>
      </c>
      <c r="P26" s="149">
        <v>0.6</v>
      </c>
      <c r="Q26" s="150">
        <v>0.6</v>
      </c>
      <c r="R26" s="163">
        <v>0</v>
      </c>
      <c r="S26" s="149">
        <v>0</v>
      </c>
      <c r="T26" s="163">
        <v>0</v>
      </c>
      <c r="U26" s="149">
        <v>0</v>
      </c>
      <c r="V26" s="150">
        <v>0</v>
      </c>
      <c r="W26" s="163">
        <v>23.6</v>
      </c>
      <c r="X26" s="149">
        <v>14.7</v>
      </c>
      <c r="Y26" s="163">
        <v>10.9</v>
      </c>
      <c r="Z26" s="149">
        <v>8.9</v>
      </c>
      <c r="AA26" s="150">
        <v>4.2</v>
      </c>
      <c r="AB26" s="554">
        <v>4.8</v>
      </c>
      <c r="AC26" s="149">
        <v>1.9</v>
      </c>
      <c r="AD26" s="163">
        <v>0.9</v>
      </c>
      <c r="AE26" s="149">
        <v>2.9</v>
      </c>
      <c r="AF26" s="150">
        <v>2.9</v>
      </c>
      <c r="AG26" s="163">
        <v>3</v>
      </c>
      <c r="AH26" s="149">
        <v>0.6</v>
      </c>
      <c r="AI26" s="163">
        <v>0.6</v>
      </c>
      <c r="AJ26" s="149">
        <v>2.4</v>
      </c>
      <c r="AK26" s="151">
        <v>2.4</v>
      </c>
    </row>
    <row r="27" spans="1:37">
      <c r="A27" s="731"/>
      <c r="B27" s="133">
        <v>1</v>
      </c>
      <c r="C27" s="152">
        <v>0.73119000000000001</v>
      </c>
      <c r="D27" s="133">
        <v>0.82547999999999999</v>
      </c>
      <c r="E27" s="152">
        <v>0.74726999999999999</v>
      </c>
      <c r="F27" s="133">
        <v>0.17452000000000001</v>
      </c>
      <c r="G27" s="134">
        <v>0.65517000000000003</v>
      </c>
      <c r="H27" s="152">
        <v>0.65998000000000001</v>
      </c>
      <c r="I27" s="133">
        <v>0.96048999999999995</v>
      </c>
      <c r="J27" s="152">
        <v>0.75</v>
      </c>
      <c r="K27" s="133">
        <v>3.9510000000000003E-2</v>
      </c>
      <c r="L27" s="134">
        <v>0.5</v>
      </c>
      <c r="M27" s="553">
        <v>2.5080000000000002E-2</v>
      </c>
      <c r="N27" s="133">
        <v>0.76</v>
      </c>
      <c r="O27" s="152">
        <v>0.89473999999999998</v>
      </c>
      <c r="P27" s="133">
        <v>0.24</v>
      </c>
      <c r="Q27" s="134">
        <v>1</v>
      </c>
      <c r="R27" s="152" t="s">
        <v>501</v>
      </c>
      <c r="S27" s="133" t="s">
        <v>501</v>
      </c>
      <c r="T27" s="152" t="s">
        <v>501</v>
      </c>
      <c r="U27" s="133" t="s">
        <v>501</v>
      </c>
      <c r="V27" s="134" t="s">
        <v>501</v>
      </c>
      <c r="W27" s="152">
        <v>0.23671</v>
      </c>
      <c r="X27" s="133">
        <v>0.62287999999999999</v>
      </c>
      <c r="Y27" s="152">
        <v>0.74150000000000005</v>
      </c>
      <c r="Z27" s="133">
        <v>0.37712000000000001</v>
      </c>
      <c r="AA27" s="134">
        <v>0.47191</v>
      </c>
      <c r="AB27" s="553">
        <v>4.8140000000000002E-2</v>
      </c>
      <c r="AC27" s="133">
        <v>0.39583000000000002</v>
      </c>
      <c r="AD27" s="152">
        <v>0.47367999999999999</v>
      </c>
      <c r="AE27" s="133">
        <v>0.60416999999999998</v>
      </c>
      <c r="AF27" s="134">
        <v>1</v>
      </c>
      <c r="AG27" s="152">
        <v>3.0089999999999999E-2</v>
      </c>
      <c r="AH27" s="133">
        <v>0.2</v>
      </c>
      <c r="AI27" s="152">
        <v>1</v>
      </c>
      <c r="AJ27" s="133">
        <v>0.8</v>
      </c>
      <c r="AK27" s="153">
        <v>1</v>
      </c>
    </row>
    <row r="28" spans="1:37">
      <c r="A28" s="731" t="s">
        <v>90</v>
      </c>
      <c r="B28" s="149">
        <v>31.7</v>
      </c>
      <c r="C28" s="150">
        <v>18.600000000000001</v>
      </c>
      <c r="D28" s="149">
        <v>30.7</v>
      </c>
      <c r="E28" s="163">
        <v>17.600000000000001</v>
      </c>
      <c r="F28" s="149">
        <v>1</v>
      </c>
      <c r="G28" s="150">
        <v>1</v>
      </c>
      <c r="H28" s="163">
        <v>22.9</v>
      </c>
      <c r="I28" s="149">
        <v>21.9</v>
      </c>
      <c r="J28" s="163">
        <v>11.9</v>
      </c>
      <c r="K28" s="149">
        <v>1</v>
      </c>
      <c r="L28" s="150">
        <v>1</v>
      </c>
      <c r="M28" s="554">
        <v>4.5999999999999996</v>
      </c>
      <c r="N28" s="149">
        <v>4.5999999999999996</v>
      </c>
      <c r="O28" s="163">
        <v>3.6</v>
      </c>
      <c r="P28" s="149">
        <v>0</v>
      </c>
      <c r="Q28" s="150">
        <v>0</v>
      </c>
      <c r="R28" s="163">
        <v>0</v>
      </c>
      <c r="S28" s="149">
        <v>0</v>
      </c>
      <c r="T28" s="163">
        <v>0</v>
      </c>
      <c r="U28" s="149">
        <v>0</v>
      </c>
      <c r="V28" s="150">
        <v>0</v>
      </c>
      <c r="W28" s="163">
        <v>0</v>
      </c>
      <c r="X28" s="149">
        <v>0</v>
      </c>
      <c r="Y28" s="163">
        <v>0</v>
      </c>
      <c r="Z28" s="149">
        <v>0</v>
      </c>
      <c r="AA28" s="150">
        <v>0</v>
      </c>
      <c r="AB28" s="554">
        <v>4.0999999999999996</v>
      </c>
      <c r="AC28" s="149">
        <v>4.0999999999999996</v>
      </c>
      <c r="AD28" s="163">
        <v>2</v>
      </c>
      <c r="AE28" s="149">
        <v>0</v>
      </c>
      <c r="AF28" s="150">
        <v>0</v>
      </c>
      <c r="AG28" s="163">
        <v>0.1</v>
      </c>
      <c r="AH28" s="149">
        <v>0.1</v>
      </c>
      <c r="AI28" s="163">
        <v>0.1</v>
      </c>
      <c r="AJ28" s="149">
        <v>0</v>
      </c>
      <c r="AK28" s="151">
        <v>0</v>
      </c>
    </row>
    <row r="29" spans="1:37">
      <c r="A29" s="731"/>
      <c r="B29" s="133">
        <v>1</v>
      </c>
      <c r="C29" s="152">
        <v>0.58674999999999999</v>
      </c>
      <c r="D29" s="133">
        <v>0.96845000000000003</v>
      </c>
      <c r="E29" s="152">
        <v>0.57328999999999997</v>
      </c>
      <c r="F29" s="133">
        <v>3.1550000000000002E-2</v>
      </c>
      <c r="G29" s="134">
        <v>1</v>
      </c>
      <c r="H29" s="152">
        <v>0.72240000000000004</v>
      </c>
      <c r="I29" s="133">
        <v>0.95633000000000001</v>
      </c>
      <c r="J29" s="152">
        <v>0.54337999999999997</v>
      </c>
      <c r="K29" s="133">
        <v>4.367E-2</v>
      </c>
      <c r="L29" s="134">
        <v>1</v>
      </c>
      <c r="M29" s="553">
        <v>0.14510999999999999</v>
      </c>
      <c r="N29" s="133">
        <v>1</v>
      </c>
      <c r="O29" s="152">
        <v>0.78261000000000003</v>
      </c>
      <c r="P29" s="133" t="s">
        <v>501</v>
      </c>
      <c r="Q29" s="134" t="s">
        <v>501</v>
      </c>
      <c r="R29" s="152" t="s">
        <v>501</v>
      </c>
      <c r="S29" s="133" t="s">
        <v>501</v>
      </c>
      <c r="T29" s="152" t="s">
        <v>501</v>
      </c>
      <c r="U29" s="133" t="s">
        <v>501</v>
      </c>
      <c r="V29" s="134" t="s">
        <v>501</v>
      </c>
      <c r="W29" s="152" t="s">
        <v>501</v>
      </c>
      <c r="X29" s="133" t="s">
        <v>501</v>
      </c>
      <c r="Y29" s="152" t="s">
        <v>501</v>
      </c>
      <c r="Z29" s="133" t="s">
        <v>501</v>
      </c>
      <c r="AA29" s="134" t="s">
        <v>501</v>
      </c>
      <c r="AB29" s="553">
        <v>0.12934000000000001</v>
      </c>
      <c r="AC29" s="133">
        <v>1</v>
      </c>
      <c r="AD29" s="152">
        <v>0.48780000000000001</v>
      </c>
      <c r="AE29" s="133" t="s">
        <v>501</v>
      </c>
      <c r="AF29" s="134" t="s">
        <v>501</v>
      </c>
      <c r="AG29" s="152">
        <v>3.15E-3</v>
      </c>
      <c r="AH29" s="133">
        <v>1</v>
      </c>
      <c r="AI29" s="152">
        <v>1</v>
      </c>
      <c r="AJ29" s="133" t="s">
        <v>501</v>
      </c>
      <c r="AK29" s="153" t="s">
        <v>501</v>
      </c>
    </row>
    <row r="30" spans="1:37">
      <c r="A30" s="731" t="s">
        <v>91</v>
      </c>
      <c r="B30" s="149">
        <v>129.4</v>
      </c>
      <c r="C30" s="150">
        <v>97.6</v>
      </c>
      <c r="D30" s="149">
        <v>112.6</v>
      </c>
      <c r="E30" s="163">
        <v>87.1</v>
      </c>
      <c r="F30" s="149">
        <v>16.8</v>
      </c>
      <c r="G30" s="150">
        <v>10.5</v>
      </c>
      <c r="H30" s="163">
        <v>107.6</v>
      </c>
      <c r="I30" s="149">
        <v>95.4</v>
      </c>
      <c r="J30" s="163">
        <v>71.900000000000006</v>
      </c>
      <c r="K30" s="149">
        <v>12.2</v>
      </c>
      <c r="L30" s="150">
        <v>5.9</v>
      </c>
      <c r="M30" s="554">
        <v>6</v>
      </c>
      <c r="N30" s="149">
        <v>6</v>
      </c>
      <c r="O30" s="163">
        <v>4</v>
      </c>
      <c r="P30" s="149">
        <v>0</v>
      </c>
      <c r="Q30" s="150">
        <v>0</v>
      </c>
      <c r="R30" s="163">
        <v>10.7</v>
      </c>
      <c r="S30" s="149">
        <v>10.7</v>
      </c>
      <c r="T30" s="163">
        <v>10.7</v>
      </c>
      <c r="U30" s="149">
        <v>0</v>
      </c>
      <c r="V30" s="150">
        <v>0</v>
      </c>
      <c r="W30" s="163">
        <v>1.3</v>
      </c>
      <c r="X30" s="149">
        <v>0</v>
      </c>
      <c r="Y30" s="163">
        <v>0</v>
      </c>
      <c r="Z30" s="149">
        <v>1.3</v>
      </c>
      <c r="AA30" s="150">
        <v>1.3</v>
      </c>
      <c r="AB30" s="554">
        <v>0</v>
      </c>
      <c r="AC30" s="149">
        <v>0</v>
      </c>
      <c r="AD30" s="163">
        <v>0</v>
      </c>
      <c r="AE30" s="149">
        <v>0</v>
      </c>
      <c r="AF30" s="150">
        <v>0</v>
      </c>
      <c r="AG30" s="163">
        <v>3.8</v>
      </c>
      <c r="AH30" s="149">
        <v>0.5</v>
      </c>
      <c r="AI30" s="163">
        <v>0.5</v>
      </c>
      <c r="AJ30" s="149">
        <v>3.3</v>
      </c>
      <c r="AK30" s="151">
        <v>3.3</v>
      </c>
    </row>
    <row r="31" spans="1:37">
      <c r="A31" s="731"/>
      <c r="B31" s="133">
        <v>1</v>
      </c>
      <c r="C31" s="152">
        <v>0.75424999999999998</v>
      </c>
      <c r="D31" s="133">
        <v>0.87017</v>
      </c>
      <c r="E31" s="152">
        <v>0.77353000000000005</v>
      </c>
      <c r="F31" s="133">
        <v>0.12983</v>
      </c>
      <c r="G31" s="134">
        <v>0.625</v>
      </c>
      <c r="H31" s="152">
        <v>0.83152999999999999</v>
      </c>
      <c r="I31" s="133">
        <v>0.88661999999999996</v>
      </c>
      <c r="J31" s="152">
        <v>0.75366999999999995</v>
      </c>
      <c r="K31" s="133">
        <v>0.11337999999999999</v>
      </c>
      <c r="L31" s="134">
        <v>0.48360999999999998</v>
      </c>
      <c r="M31" s="553">
        <v>4.6370000000000001E-2</v>
      </c>
      <c r="N31" s="133">
        <v>1</v>
      </c>
      <c r="O31" s="152">
        <v>0.66666999999999998</v>
      </c>
      <c r="P31" s="133" t="s">
        <v>501</v>
      </c>
      <c r="Q31" s="134" t="s">
        <v>501</v>
      </c>
      <c r="R31" s="152">
        <v>8.269E-2</v>
      </c>
      <c r="S31" s="133">
        <v>1</v>
      </c>
      <c r="T31" s="152">
        <v>1</v>
      </c>
      <c r="U31" s="133" t="s">
        <v>501</v>
      </c>
      <c r="V31" s="134" t="s">
        <v>501</v>
      </c>
      <c r="W31" s="152">
        <v>1.005E-2</v>
      </c>
      <c r="X31" s="133" t="s">
        <v>501</v>
      </c>
      <c r="Y31" s="152" t="s">
        <v>501</v>
      </c>
      <c r="Z31" s="133">
        <v>1</v>
      </c>
      <c r="AA31" s="134">
        <v>1</v>
      </c>
      <c r="AB31" s="553" t="s">
        <v>501</v>
      </c>
      <c r="AC31" s="133" t="s">
        <v>501</v>
      </c>
      <c r="AD31" s="152" t="s">
        <v>501</v>
      </c>
      <c r="AE31" s="133" t="s">
        <v>501</v>
      </c>
      <c r="AF31" s="134" t="s">
        <v>501</v>
      </c>
      <c r="AG31" s="152">
        <v>2.937E-2</v>
      </c>
      <c r="AH31" s="133">
        <v>0.13158</v>
      </c>
      <c r="AI31" s="152">
        <v>1</v>
      </c>
      <c r="AJ31" s="133">
        <v>0.86841999999999997</v>
      </c>
      <c r="AK31" s="153">
        <v>1</v>
      </c>
    </row>
    <row r="32" spans="1:37">
      <c r="A32" s="731" t="s">
        <v>92</v>
      </c>
      <c r="B32" s="149">
        <v>64.7</v>
      </c>
      <c r="C32" s="150">
        <v>57.5</v>
      </c>
      <c r="D32" s="149">
        <v>52.7</v>
      </c>
      <c r="E32" s="163">
        <v>45.5</v>
      </c>
      <c r="F32" s="149">
        <v>12</v>
      </c>
      <c r="G32" s="150">
        <v>12</v>
      </c>
      <c r="H32" s="163">
        <v>52.2</v>
      </c>
      <c r="I32" s="149">
        <v>50.2</v>
      </c>
      <c r="J32" s="163">
        <v>44.5</v>
      </c>
      <c r="K32" s="149">
        <v>2</v>
      </c>
      <c r="L32" s="150">
        <v>2</v>
      </c>
      <c r="M32" s="554">
        <v>8.5</v>
      </c>
      <c r="N32" s="149">
        <v>2</v>
      </c>
      <c r="O32" s="163">
        <v>1</v>
      </c>
      <c r="P32" s="149">
        <v>6.5</v>
      </c>
      <c r="Q32" s="150">
        <v>6.5</v>
      </c>
      <c r="R32" s="163">
        <v>0.8</v>
      </c>
      <c r="S32" s="149">
        <v>0.5</v>
      </c>
      <c r="T32" s="163">
        <v>0</v>
      </c>
      <c r="U32" s="149">
        <v>0.3</v>
      </c>
      <c r="V32" s="150">
        <v>0.3</v>
      </c>
      <c r="W32" s="163">
        <v>1.3</v>
      </c>
      <c r="X32" s="149">
        <v>0</v>
      </c>
      <c r="Y32" s="163">
        <v>0</v>
      </c>
      <c r="Z32" s="149">
        <v>1.3</v>
      </c>
      <c r="AA32" s="150">
        <v>1.3</v>
      </c>
      <c r="AB32" s="554">
        <v>1.9</v>
      </c>
      <c r="AC32" s="149">
        <v>0</v>
      </c>
      <c r="AD32" s="163">
        <v>0</v>
      </c>
      <c r="AE32" s="149">
        <v>1.9</v>
      </c>
      <c r="AF32" s="150">
        <v>1.9</v>
      </c>
      <c r="AG32" s="163">
        <v>0</v>
      </c>
      <c r="AH32" s="149">
        <v>0</v>
      </c>
      <c r="AI32" s="163">
        <v>0</v>
      </c>
      <c r="AJ32" s="149">
        <v>0</v>
      </c>
      <c r="AK32" s="151">
        <v>0</v>
      </c>
    </row>
    <row r="33" spans="1:37">
      <c r="A33" s="731"/>
      <c r="B33" s="133">
        <v>1</v>
      </c>
      <c r="C33" s="152">
        <v>0.88871999999999995</v>
      </c>
      <c r="D33" s="133">
        <v>0.81452999999999998</v>
      </c>
      <c r="E33" s="152">
        <v>0.86338000000000004</v>
      </c>
      <c r="F33" s="133">
        <v>0.18547</v>
      </c>
      <c r="G33" s="134">
        <v>1</v>
      </c>
      <c r="H33" s="152">
        <v>0.80679999999999996</v>
      </c>
      <c r="I33" s="133">
        <v>0.96169000000000004</v>
      </c>
      <c r="J33" s="152">
        <v>0.88644999999999996</v>
      </c>
      <c r="K33" s="133">
        <v>3.8309999999999997E-2</v>
      </c>
      <c r="L33" s="134">
        <v>1</v>
      </c>
      <c r="M33" s="553">
        <v>0.13138</v>
      </c>
      <c r="N33" s="133">
        <v>0.23529</v>
      </c>
      <c r="O33" s="152">
        <v>0.5</v>
      </c>
      <c r="P33" s="133">
        <v>0.76471</v>
      </c>
      <c r="Q33" s="134">
        <v>1</v>
      </c>
      <c r="R33" s="152">
        <v>1.2359999999999999E-2</v>
      </c>
      <c r="S33" s="133">
        <v>0.625</v>
      </c>
      <c r="T33" s="152" t="s">
        <v>501</v>
      </c>
      <c r="U33" s="133">
        <v>0.375</v>
      </c>
      <c r="V33" s="134">
        <v>1</v>
      </c>
      <c r="W33" s="152">
        <v>2.009E-2</v>
      </c>
      <c r="X33" s="133" t="s">
        <v>501</v>
      </c>
      <c r="Y33" s="152" t="s">
        <v>501</v>
      </c>
      <c r="Z33" s="133">
        <v>1</v>
      </c>
      <c r="AA33" s="134">
        <v>1</v>
      </c>
      <c r="AB33" s="553">
        <v>2.937E-2</v>
      </c>
      <c r="AC33" s="133" t="s">
        <v>501</v>
      </c>
      <c r="AD33" s="152" t="s">
        <v>501</v>
      </c>
      <c r="AE33" s="133">
        <v>1</v>
      </c>
      <c r="AF33" s="134">
        <v>1</v>
      </c>
      <c r="AG33" s="152" t="s">
        <v>501</v>
      </c>
      <c r="AH33" s="133" t="s">
        <v>501</v>
      </c>
      <c r="AI33" s="152" t="s">
        <v>501</v>
      </c>
      <c r="AJ33" s="133" t="s">
        <v>501</v>
      </c>
      <c r="AK33" s="153" t="s">
        <v>501</v>
      </c>
    </row>
    <row r="34" spans="1:37" ht="12.75" customHeight="1">
      <c r="A34" s="731" t="s">
        <v>93</v>
      </c>
      <c r="B34" s="149">
        <v>162.69999999999999</v>
      </c>
      <c r="C34" s="150">
        <v>132.4</v>
      </c>
      <c r="D34" s="149">
        <v>125.1</v>
      </c>
      <c r="E34" s="163">
        <v>102.3</v>
      </c>
      <c r="F34" s="149">
        <v>37.6</v>
      </c>
      <c r="G34" s="150">
        <v>30.1</v>
      </c>
      <c r="H34" s="163">
        <v>73.900000000000006</v>
      </c>
      <c r="I34" s="149">
        <v>67.900000000000006</v>
      </c>
      <c r="J34" s="163">
        <v>57.6</v>
      </c>
      <c r="K34" s="149">
        <v>6</v>
      </c>
      <c r="L34" s="150">
        <v>4.5999999999999996</v>
      </c>
      <c r="M34" s="554">
        <v>23.5</v>
      </c>
      <c r="N34" s="149">
        <v>20</v>
      </c>
      <c r="O34" s="163">
        <v>14.5</v>
      </c>
      <c r="P34" s="149">
        <v>3.5</v>
      </c>
      <c r="Q34" s="150">
        <v>2.5</v>
      </c>
      <c r="R34" s="163">
        <v>8.8000000000000007</v>
      </c>
      <c r="S34" s="149">
        <v>8.1</v>
      </c>
      <c r="T34" s="163">
        <v>5.0999999999999996</v>
      </c>
      <c r="U34" s="149">
        <v>0.7</v>
      </c>
      <c r="V34" s="150">
        <v>0.7</v>
      </c>
      <c r="W34" s="163">
        <v>16.899999999999999</v>
      </c>
      <c r="X34" s="149">
        <v>2.8</v>
      </c>
      <c r="Y34" s="163">
        <v>2.8</v>
      </c>
      <c r="Z34" s="149">
        <v>14.1</v>
      </c>
      <c r="AA34" s="150">
        <v>10.8</v>
      </c>
      <c r="AB34" s="554">
        <v>19.399999999999999</v>
      </c>
      <c r="AC34" s="149">
        <v>14.9</v>
      </c>
      <c r="AD34" s="163">
        <v>11.4</v>
      </c>
      <c r="AE34" s="149">
        <v>4.5</v>
      </c>
      <c r="AF34" s="150">
        <v>4.5</v>
      </c>
      <c r="AG34" s="163">
        <v>20.2</v>
      </c>
      <c r="AH34" s="149">
        <v>11.4</v>
      </c>
      <c r="AI34" s="163">
        <v>10.9</v>
      </c>
      <c r="AJ34" s="149">
        <v>8.8000000000000007</v>
      </c>
      <c r="AK34" s="151">
        <v>7</v>
      </c>
    </row>
    <row r="35" spans="1:37">
      <c r="A35" s="731"/>
      <c r="B35" s="133">
        <v>1</v>
      </c>
      <c r="C35" s="152">
        <v>0.81376999999999999</v>
      </c>
      <c r="D35" s="133">
        <v>0.76890000000000003</v>
      </c>
      <c r="E35" s="152">
        <v>0.81774999999999998</v>
      </c>
      <c r="F35" s="133">
        <v>0.2311</v>
      </c>
      <c r="G35" s="134">
        <v>0.80052999999999996</v>
      </c>
      <c r="H35" s="152">
        <v>0.45421</v>
      </c>
      <c r="I35" s="133">
        <v>0.91881000000000002</v>
      </c>
      <c r="J35" s="152">
        <v>0.84831000000000001</v>
      </c>
      <c r="K35" s="133">
        <v>8.1189999999999998E-2</v>
      </c>
      <c r="L35" s="134">
        <v>0.76666999999999996</v>
      </c>
      <c r="M35" s="553">
        <v>0.14444000000000001</v>
      </c>
      <c r="N35" s="133">
        <v>0.85106000000000004</v>
      </c>
      <c r="O35" s="152">
        <v>0.72499999999999998</v>
      </c>
      <c r="P35" s="133">
        <v>0.14893999999999999</v>
      </c>
      <c r="Q35" s="134">
        <v>0.71428999999999998</v>
      </c>
      <c r="R35" s="152">
        <v>5.4089999999999999E-2</v>
      </c>
      <c r="S35" s="133">
        <v>0.92044999999999999</v>
      </c>
      <c r="T35" s="152">
        <v>0.62963000000000002</v>
      </c>
      <c r="U35" s="133">
        <v>7.9549999999999996E-2</v>
      </c>
      <c r="V35" s="134">
        <v>1</v>
      </c>
      <c r="W35" s="152">
        <v>0.10387</v>
      </c>
      <c r="X35" s="133">
        <v>0.16567999999999999</v>
      </c>
      <c r="Y35" s="152">
        <v>1</v>
      </c>
      <c r="Z35" s="133">
        <v>0.83431999999999995</v>
      </c>
      <c r="AA35" s="134">
        <v>0.76595999999999997</v>
      </c>
      <c r="AB35" s="553">
        <v>0.11924</v>
      </c>
      <c r="AC35" s="133">
        <v>0.76803999999999994</v>
      </c>
      <c r="AD35" s="152">
        <v>0.7651</v>
      </c>
      <c r="AE35" s="133">
        <v>0.23196</v>
      </c>
      <c r="AF35" s="134">
        <v>1</v>
      </c>
      <c r="AG35" s="152">
        <v>0.12415</v>
      </c>
      <c r="AH35" s="133">
        <v>0.56435999999999997</v>
      </c>
      <c r="AI35" s="152">
        <v>0.95613999999999999</v>
      </c>
      <c r="AJ35" s="133">
        <v>0.43564000000000003</v>
      </c>
      <c r="AK35" s="153">
        <v>0.79544999999999999</v>
      </c>
    </row>
    <row r="36" spans="1:37">
      <c r="A36" s="748" t="s">
        <v>94</v>
      </c>
      <c r="B36" s="149">
        <v>71.2</v>
      </c>
      <c r="C36" s="150">
        <v>54.4</v>
      </c>
      <c r="D36" s="149">
        <v>58.4</v>
      </c>
      <c r="E36" s="163">
        <v>43.4</v>
      </c>
      <c r="F36" s="149">
        <v>12.8</v>
      </c>
      <c r="G36" s="150">
        <v>11</v>
      </c>
      <c r="H36" s="163">
        <v>56.9</v>
      </c>
      <c r="I36" s="149">
        <v>52.1</v>
      </c>
      <c r="J36" s="163">
        <v>39.1</v>
      </c>
      <c r="K36" s="149">
        <v>4.8</v>
      </c>
      <c r="L36" s="150">
        <v>3.8</v>
      </c>
      <c r="M36" s="554">
        <v>7.1</v>
      </c>
      <c r="N36" s="149">
        <v>5.3</v>
      </c>
      <c r="O36" s="163">
        <v>3.3</v>
      </c>
      <c r="P36" s="149">
        <v>1.8</v>
      </c>
      <c r="Q36" s="150">
        <v>1.8</v>
      </c>
      <c r="R36" s="163">
        <v>0.8</v>
      </c>
      <c r="S36" s="149">
        <v>0</v>
      </c>
      <c r="T36" s="163">
        <v>0</v>
      </c>
      <c r="U36" s="149">
        <v>0.8</v>
      </c>
      <c r="V36" s="150">
        <v>0.8</v>
      </c>
      <c r="W36" s="163">
        <v>0</v>
      </c>
      <c r="X36" s="149">
        <v>0</v>
      </c>
      <c r="Y36" s="163">
        <v>0</v>
      </c>
      <c r="Z36" s="149">
        <v>0</v>
      </c>
      <c r="AA36" s="150">
        <v>0</v>
      </c>
      <c r="AB36" s="554">
        <v>4.4000000000000004</v>
      </c>
      <c r="AC36" s="149">
        <v>1</v>
      </c>
      <c r="AD36" s="163">
        <v>1</v>
      </c>
      <c r="AE36" s="149">
        <v>3.4</v>
      </c>
      <c r="AF36" s="150">
        <v>2.6</v>
      </c>
      <c r="AG36" s="163">
        <v>2</v>
      </c>
      <c r="AH36" s="149">
        <v>0</v>
      </c>
      <c r="AI36" s="163">
        <v>0</v>
      </c>
      <c r="AJ36" s="149">
        <v>2</v>
      </c>
      <c r="AK36" s="151">
        <v>2</v>
      </c>
    </row>
    <row r="37" spans="1:37">
      <c r="A37" s="733"/>
      <c r="B37" s="142">
        <v>1</v>
      </c>
      <c r="C37" s="152">
        <v>0.76404000000000005</v>
      </c>
      <c r="D37" s="142">
        <v>0.82021999999999995</v>
      </c>
      <c r="E37" s="152">
        <v>0.74314999999999998</v>
      </c>
      <c r="F37" s="142">
        <v>0.17978</v>
      </c>
      <c r="G37" s="134">
        <v>0.85938000000000003</v>
      </c>
      <c r="H37" s="192">
        <v>0.79915999999999998</v>
      </c>
      <c r="I37" s="142">
        <v>0.91564000000000001</v>
      </c>
      <c r="J37" s="152">
        <v>0.75048000000000004</v>
      </c>
      <c r="K37" s="142">
        <v>8.4360000000000004E-2</v>
      </c>
      <c r="L37" s="134">
        <v>0.79166999999999998</v>
      </c>
      <c r="M37" s="555">
        <v>9.9720000000000003E-2</v>
      </c>
      <c r="N37" s="142">
        <v>0.74648000000000003</v>
      </c>
      <c r="O37" s="152">
        <v>0.62263999999999997</v>
      </c>
      <c r="P37" s="142">
        <v>0.25352000000000002</v>
      </c>
      <c r="Q37" s="134">
        <v>1</v>
      </c>
      <c r="R37" s="192">
        <v>1.124E-2</v>
      </c>
      <c r="S37" s="142" t="s">
        <v>501</v>
      </c>
      <c r="T37" s="152" t="s">
        <v>501</v>
      </c>
      <c r="U37" s="142">
        <v>1</v>
      </c>
      <c r="V37" s="134">
        <v>1</v>
      </c>
      <c r="W37" s="192" t="s">
        <v>501</v>
      </c>
      <c r="X37" s="142" t="s">
        <v>501</v>
      </c>
      <c r="Y37" s="152" t="s">
        <v>501</v>
      </c>
      <c r="Z37" s="142" t="s">
        <v>501</v>
      </c>
      <c r="AA37" s="134" t="s">
        <v>501</v>
      </c>
      <c r="AB37" s="555">
        <v>6.1800000000000001E-2</v>
      </c>
      <c r="AC37" s="142">
        <v>0.22727</v>
      </c>
      <c r="AD37" s="152">
        <v>1</v>
      </c>
      <c r="AE37" s="142">
        <v>0.77273000000000003</v>
      </c>
      <c r="AF37" s="134">
        <v>0.76471</v>
      </c>
      <c r="AG37" s="192">
        <v>2.809E-2</v>
      </c>
      <c r="AH37" s="142" t="s">
        <v>501</v>
      </c>
      <c r="AI37" s="152" t="s">
        <v>501</v>
      </c>
      <c r="AJ37" s="142">
        <v>1</v>
      </c>
      <c r="AK37" s="153">
        <v>1</v>
      </c>
    </row>
    <row r="38" spans="1:37">
      <c r="A38" s="729" t="s">
        <v>109</v>
      </c>
      <c r="B38" s="157">
        <v>4249.8999999999996</v>
      </c>
      <c r="C38" s="158">
        <v>3312</v>
      </c>
      <c r="D38" s="157">
        <v>3333.7</v>
      </c>
      <c r="E38" s="158">
        <v>2603.6999999999998</v>
      </c>
      <c r="F38" s="157">
        <v>916.2</v>
      </c>
      <c r="G38" s="193">
        <v>708.3</v>
      </c>
      <c r="H38" s="158">
        <v>2350</v>
      </c>
      <c r="I38" s="157">
        <v>2125.3000000000002</v>
      </c>
      <c r="J38" s="158">
        <v>1654.5</v>
      </c>
      <c r="K38" s="157">
        <v>224.7</v>
      </c>
      <c r="L38" s="193">
        <v>175.2</v>
      </c>
      <c r="M38" s="556">
        <v>264.7</v>
      </c>
      <c r="N38" s="157">
        <v>176.1</v>
      </c>
      <c r="O38" s="158">
        <v>136.19999999999999</v>
      </c>
      <c r="P38" s="157">
        <v>88.6</v>
      </c>
      <c r="Q38" s="193">
        <v>67.5</v>
      </c>
      <c r="R38" s="158">
        <v>324.3</v>
      </c>
      <c r="S38" s="157">
        <v>285.8</v>
      </c>
      <c r="T38" s="158">
        <v>241.6</v>
      </c>
      <c r="U38" s="157">
        <v>38.5</v>
      </c>
      <c r="V38" s="193">
        <v>32.9</v>
      </c>
      <c r="W38" s="158">
        <v>524.1</v>
      </c>
      <c r="X38" s="157">
        <v>311.89999999999998</v>
      </c>
      <c r="Y38" s="158">
        <v>212.1</v>
      </c>
      <c r="Z38" s="157">
        <v>212.2</v>
      </c>
      <c r="AA38" s="193">
        <v>154.9</v>
      </c>
      <c r="AB38" s="556">
        <v>536.5</v>
      </c>
      <c r="AC38" s="157">
        <v>285.89999999999998</v>
      </c>
      <c r="AD38" s="158">
        <v>232.5</v>
      </c>
      <c r="AE38" s="157">
        <v>250.6</v>
      </c>
      <c r="AF38" s="193">
        <v>198.1</v>
      </c>
      <c r="AG38" s="158">
        <v>250.3</v>
      </c>
      <c r="AH38" s="157">
        <v>148.69999999999999</v>
      </c>
      <c r="AI38" s="158">
        <v>126.8</v>
      </c>
      <c r="AJ38" s="157">
        <v>101.6</v>
      </c>
      <c r="AK38" s="159">
        <v>79.7</v>
      </c>
    </row>
    <row r="39" spans="1:37" ht="13.5" thickBot="1">
      <c r="A39" s="730"/>
      <c r="B39" s="160">
        <v>1</v>
      </c>
      <c r="C39" s="161">
        <v>0.77930999999999995</v>
      </c>
      <c r="D39" s="160">
        <v>0.78442000000000001</v>
      </c>
      <c r="E39" s="161">
        <v>0.78102000000000005</v>
      </c>
      <c r="F39" s="160">
        <v>0.21557999999999999</v>
      </c>
      <c r="G39" s="194">
        <v>0.77307999999999999</v>
      </c>
      <c r="H39" s="161">
        <v>0.55295000000000005</v>
      </c>
      <c r="I39" s="160">
        <v>0.90437999999999996</v>
      </c>
      <c r="J39" s="161">
        <v>0.77847999999999995</v>
      </c>
      <c r="K39" s="160">
        <v>9.5619999999999997E-2</v>
      </c>
      <c r="L39" s="194">
        <v>0.77971000000000001</v>
      </c>
      <c r="M39" s="668">
        <v>6.2280000000000002E-2</v>
      </c>
      <c r="N39" s="160">
        <v>0.66527999999999998</v>
      </c>
      <c r="O39" s="161">
        <v>0.77342</v>
      </c>
      <c r="P39" s="160">
        <v>0.33472000000000002</v>
      </c>
      <c r="Q39" s="194">
        <v>0.76185000000000003</v>
      </c>
      <c r="R39" s="161">
        <v>7.6310000000000003E-2</v>
      </c>
      <c r="S39" s="160">
        <v>0.88127999999999995</v>
      </c>
      <c r="T39" s="161">
        <v>0.84535000000000005</v>
      </c>
      <c r="U39" s="160">
        <v>0.11872000000000001</v>
      </c>
      <c r="V39" s="194">
        <v>0.85455000000000003</v>
      </c>
      <c r="W39" s="161">
        <v>0.12332</v>
      </c>
      <c r="X39" s="160">
        <v>0.59511999999999998</v>
      </c>
      <c r="Y39" s="161">
        <v>0.68003000000000002</v>
      </c>
      <c r="Z39" s="160">
        <v>0.40488000000000002</v>
      </c>
      <c r="AA39" s="194">
        <v>0.72997000000000001</v>
      </c>
      <c r="AB39" s="557">
        <v>0.12623999999999999</v>
      </c>
      <c r="AC39" s="160">
        <v>0.53290000000000004</v>
      </c>
      <c r="AD39" s="161">
        <v>0.81322000000000005</v>
      </c>
      <c r="AE39" s="160">
        <v>0.46710000000000002</v>
      </c>
      <c r="AF39" s="194">
        <v>0.79049999999999998</v>
      </c>
      <c r="AG39" s="161">
        <v>5.8900000000000001E-2</v>
      </c>
      <c r="AH39" s="160">
        <v>0.59409000000000001</v>
      </c>
      <c r="AI39" s="161">
        <v>0.85272000000000003</v>
      </c>
      <c r="AJ39" s="160">
        <v>0.40590999999999999</v>
      </c>
      <c r="AK39" s="162">
        <v>0.78444999999999998</v>
      </c>
    </row>
    <row r="40" spans="1:37" s="500" customFormat="1">
      <c r="E40" s="1164"/>
      <c r="Q40" s="1164"/>
      <c r="AF40" s="1164"/>
    </row>
    <row r="41" spans="1:37" s="500" customFormat="1">
      <c r="A41" s="1158" t="str">
        <f>"Anmerkungen. Datengrundlage: Volkshochschul-Statistik "&amp;Hilfswerte!B2&amp;"; Basis: "&amp;Tabelle1!$C$36&amp;" VHS."</f>
        <v>Anmerkungen. Datengrundlage: Volkshochschul-Statistik ; Basis: 852 VHS.</v>
      </c>
      <c r="D41" s="1165"/>
      <c r="E41" s="1166"/>
      <c r="F41" s="1165"/>
      <c r="G41" s="1165"/>
      <c r="M41" s="1158" t="str">
        <f>"Anmerkungen. Datengrundlage: Volkshochschul-Statistik "&amp;Hilfswerte!N2&amp;"; Basis: "&amp;Tabelle1!$C$36&amp;" VHS."</f>
        <v>Anmerkungen. Datengrundlage: Volkshochschul-Statistik ; Basis: 852 VHS.</v>
      </c>
      <c r="P41" s="1165"/>
      <c r="Q41" s="1166"/>
      <c r="R41" s="1165"/>
      <c r="S41" s="1165"/>
      <c r="AB41" s="1158" t="str">
        <f>"Anmerkungen. Datengrundlage: Volkshochschul-Statistik "&amp;Hilfswerte!AC2&amp;"; Basis: "&amp;Tabelle1!$C$36&amp;" VHS."</f>
        <v>Anmerkungen. Datengrundlage: Volkshochschul-Statistik ; Basis: 852 VHS.</v>
      </c>
      <c r="AE41" s="1165"/>
      <c r="AF41" s="1166"/>
      <c r="AG41" s="1165"/>
      <c r="AH41" s="1165"/>
    </row>
    <row r="42" spans="1:37" s="500" customFormat="1" ht="6.75" customHeight="1"/>
    <row r="43" spans="1:37" s="500" customFormat="1">
      <c r="A43" s="1158" t="s">
        <v>518</v>
      </c>
      <c r="B43" s="1159"/>
      <c r="C43" s="1159"/>
      <c r="D43" s="1159"/>
      <c r="E43" s="1159"/>
      <c r="F43" s="1159"/>
      <c r="M43" s="1158" t="s">
        <v>518</v>
      </c>
      <c r="N43" s="1159"/>
      <c r="O43" s="1159"/>
      <c r="P43" s="1159"/>
      <c r="Q43" s="1159"/>
      <c r="R43" s="1159"/>
      <c r="AB43" s="1158" t="s">
        <v>518</v>
      </c>
      <c r="AC43" s="1159"/>
      <c r="AD43" s="1159"/>
      <c r="AE43" s="1159"/>
      <c r="AF43" s="1159"/>
      <c r="AG43" s="1159"/>
    </row>
    <row r="44" spans="1:37" s="500" customFormat="1">
      <c r="A44" s="1158" t="s">
        <v>519</v>
      </c>
      <c r="B44" s="1159"/>
      <c r="C44" s="1159"/>
      <c r="D44" s="1159"/>
      <c r="E44" s="1159"/>
      <c r="F44" s="1163" t="s">
        <v>506</v>
      </c>
      <c r="G44" s="1163"/>
      <c r="H44" s="1163"/>
      <c r="M44" s="1158" t="s">
        <v>519</v>
      </c>
      <c r="N44" s="1159"/>
      <c r="O44" s="1159"/>
      <c r="P44" s="1159"/>
      <c r="Q44" s="1159"/>
      <c r="R44" s="1163" t="s">
        <v>506</v>
      </c>
      <c r="S44" s="1163"/>
      <c r="T44" s="1163"/>
      <c r="AB44" s="1158" t="s">
        <v>519</v>
      </c>
      <c r="AC44" s="1159"/>
      <c r="AD44" s="1159"/>
      <c r="AE44" s="1159"/>
      <c r="AF44" s="1159"/>
      <c r="AG44" s="1163" t="s">
        <v>506</v>
      </c>
      <c r="AH44" s="1163"/>
      <c r="AI44" s="1163"/>
    </row>
    <row r="45" spans="1:37" s="500" customFormat="1">
      <c r="A45" s="1160"/>
      <c r="B45" s="1159"/>
      <c r="C45" s="1159"/>
      <c r="D45" s="1159"/>
      <c r="E45" s="1159"/>
      <c r="F45" s="1159"/>
      <c r="M45" s="1160"/>
      <c r="N45" s="1159"/>
      <c r="O45" s="1159"/>
      <c r="P45" s="1159"/>
      <c r="Q45" s="1159"/>
      <c r="R45" s="1159"/>
      <c r="AB45" s="1160"/>
      <c r="AC45" s="1159"/>
      <c r="AD45" s="1159"/>
      <c r="AE45" s="1159"/>
      <c r="AF45" s="1159"/>
      <c r="AG45" s="1159"/>
    </row>
    <row r="46" spans="1:37" s="500" customFormat="1">
      <c r="A46" s="1161" t="s">
        <v>520</v>
      </c>
      <c r="B46" s="1159"/>
      <c r="C46" s="1159"/>
      <c r="D46" s="1159"/>
      <c r="E46" s="1159"/>
      <c r="F46" s="1159"/>
      <c r="M46" s="1161" t="s">
        <v>520</v>
      </c>
      <c r="N46" s="1159"/>
      <c r="O46" s="1159"/>
      <c r="P46" s="1159"/>
      <c r="Q46" s="1159"/>
      <c r="R46" s="1159"/>
      <c r="AB46" s="1161" t="s">
        <v>520</v>
      </c>
      <c r="AC46" s="1159"/>
      <c r="AD46" s="1159"/>
      <c r="AE46" s="1159"/>
      <c r="AF46" s="1159"/>
      <c r="AG46" s="1159"/>
    </row>
  </sheetData>
  <mergeCells count="46">
    <mergeCell ref="AH4:AI4"/>
    <mergeCell ref="F44:H44"/>
    <mergeCell ref="R44:T44"/>
    <mergeCell ref="AG44:AI44"/>
    <mergeCell ref="AB1:AK1"/>
    <mergeCell ref="I4:J4"/>
    <mergeCell ref="K4:L4"/>
    <mergeCell ref="M4:M5"/>
    <mergeCell ref="A2:A5"/>
    <mergeCell ref="B2:AK2"/>
    <mergeCell ref="B3:G3"/>
    <mergeCell ref="H3:L3"/>
    <mergeCell ref="M3:Q3"/>
    <mergeCell ref="R3:V3"/>
    <mergeCell ref="W3:AA3"/>
    <mergeCell ref="AB3:AF3"/>
    <mergeCell ref="AG3:AK3"/>
    <mergeCell ref="AJ4:AK4"/>
    <mergeCell ref="U4:V4"/>
    <mergeCell ref="X4:Y4"/>
    <mergeCell ref="A14:A15"/>
    <mergeCell ref="A20:A21"/>
    <mergeCell ref="AC4:AD4"/>
    <mergeCell ref="AE4:AF4"/>
    <mergeCell ref="A12:A13"/>
    <mergeCell ref="A16:A17"/>
    <mergeCell ref="A18:A19"/>
    <mergeCell ref="A6:A7"/>
    <mergeCell ref="A8:A9"/>
    <mergeCell ref="N4:O4"/>
    <mergeCell ref="D4:E4"/>
    <mergeCell ref="F4:G4"/>
    <mergeCell ref="H4:H5"/>
    <mergeCell ref="A10:A11"/>
    <mergeCell ref="Z4:AA4"/>
    <mergeCell ref="P4:Q4"/>
    <mergeCell ref="S4:T4"/>
    <mergeCell ref="A34:A35"/>
    <mergeCell ref="A36:A37"/>
    <mergeCell ref="A30:A31"/>
    <mergeCell ref="A38:A39"/>
    <mergeCell ref="A22:A23"/>
    <mergeCell ref="A24:A25"/>
    <mergeCell ref="A26:A27"/>
    <mergeCell ref="A28:A29"/>
    <mergeCell ref="A32:A33"/>
  </mergeCells>
  <conditionalFormatting sqref="A6:AK6">
    <cfRule type="cellIs" dxfId="1164" priority="3" stopIfTrue="1" operator="equal">
      <formula>0</formula>
    </cfRule>
  </conditionalFormatting>
  <conditionalFormatting sqref="A7:AK7">
    <cfRule type="cellIs" dxfId="1163" priority="1" stopIfTrue="1" operator="equal">
      <formula>1</formula>
    </cfRule>
    <cfRule type="cellIs" dxfId="1162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1161" priority="28" stopIfTrue="1" operator="equal">
      <formula>1</formula>
    </cfRule>
    <cfRule type="cellIs" dxfId="1160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1159" priority="30" stopIfTrue="1" operator="equal">
      <formula>0</formula>
    </cfRule>
  </conditionalFormatting>
  <hyperlinks>
    <hyperlink ref="F44" r:id="rId1" xr:uid="{B0047055-AECF-4AA5-89DE-EA0682E7C122}"/>
    <hyperlink ref="F44:H44" r:id="rId2" display="http://dx.doi.org/10.4232/1.14582 " xr:uid="{1E1F635F-C6F7-437D-A53B-56E7744A99E4}"/>
    <hyperlink ref="A46" r:id="rId3" display="Publikation und Tabellen stehen unter der Lizenz CC BY-SA DEED 4.0." xr:uid="{F62B2957-9A12-4582-98FA-0E01AA2CF725}"/>
    <hyperlink ref="R44" r:id="rId4" xr:uid="{F40F2178-3954-40C4-A0B1-34DC15777172}"/>
    <hyperlink ref="R44:T44" r:id="rId5" display="http://dx.doi.org/10.4232/1.14582 " xr:uid="{EF509A14-3BF8-4286-8250-5B12907B1BA8}"/>
    <hyperlink ref="M46" r:id="rId6" display="Publikation und Tabellen stehen unter der Lizenz CC BY-SA DEED 4.0." xr:uid="{928042A7-0BC0-4013-A624-1A0A5569800B}"/>
    <hyperlink ref="AG44" r:id="rId7" xr:uid="{6699A5C2-4347-4E84-B144-55899DBCD9C7}"/>
    <hyperlink ref="AG44:AI44" r:id="rId8" display="http://dx.doi.org/10.4232/1.14582 " xr:uid="{8231B769-8CDC-433B-81E5-34DFB2BAE0FB}"/>
    <hyperlink ref="AB46" r:id="rId9" display="Publikation und Tabellen stehen unter der Lizenz CC BY-SA DEED 4.0." xr:uid="{701BD25C-C320-458A-ADEE-88F0DEE4CBF9}"/>
  </hyperlinks>
  <pageMargins left="0.7" right="0.7" top="0.78740157499999996" bottom="0.78740157499999996" header="0.3" footer="0.3"/>
  <pageSetup paperSize="9" scale="78" orientation="landscape" horizontalDpi="4294967295" verticalDpi="4294967295" r:id="rId10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7684-ABDA-4964-BDCE-DBB7383685FE}">
  <dimension ref="A1:I45"/>
  <sheetViews>
    <sheetView view="pageBreakPreview" zoomScaleNormal="100" zoomScaleSheetLayoutView="100" workbookViewId="0"/>
  </sheetViews>
  <sheetFormatPr baseColWidth="10" defaultRowHeight="12.75"/>
  <cols>
    <col min="1" max="1" width="13.7109375" style="24" customWidth="1"/>
    <col min="2" max="7" width="9.7109375" style="24" customWidth="1"/>
    <col min="8" max="8" width="11.42578125" style="500"/>
    <col min="9" max="9" width="11" style="500" customWidth="1"/>
    <col min="10" max="16384" width="11.42578125" style="24"/>
  </cols>
  <sheetData>
    <row r="1" spans="1:7" ht="39.950000000000003" customHeight="1" thickBot="1">
      <c r="A1" s="45" t="str">
        <f>"Tabelle 2.3: Hauptberufliches Verwaltungspersonal nach Ländern " &amp;Hilfswerte!B1</f>
        <v>Tabelle 2.3: Hauptberufliches Verwaltungspersonal nach Ländern 2020</v>
      </c>
      <c r="B1" s="45"/>
      <c r="C1" s="45"/>
      <c r="D1" s="45"/>
      <c r="E1" s="45"/>
      <c r="F1" s="45"/>
      <c r="G1" s="46"/>
    </row>
    <row r="2" spans="1:7" ht="18" customHeight="1">
      <c r="A2" s="749" t="s">
        <v>14</v>
      </c>
      <c r="B2" s="752" t="s">
        <v>64</v>
      </c>
      <c r="C2" s="753"/>
      <c r="D2" s="753"/>
      <c r="E2" s="753"/>
      <c r="F2" s="753"/>
      <c r="G2" s="754"/>
    </row>
    <row r="3" spans="1:7">
      <c r="A3" s="750"/>
      <c r="B3" s="767"/>
      <c r="C3" s="44"/>
      <c r="D3" s="781" t="s">
        <v>12</v>
      </c>
      <c r="E3" s="782"/>
      <c r="F3" s="781" t="s">
        <v>13</v>
      </c>
      <c r="G3" s="783"/>
    </row>
    <row r="4" spans="1:7" ht="22.5">
      <c r="A4" s="751"/>
      <c r="B4" s="780"/>
      <c r="C4" s="47" t="s">
        <v>461</v>
      </c>
      <c r="D4" s="48"/>
      <c r="E4" s="26" t="s">
        <v>461</v>
      </c>
      <c r="F4" s="48"/>
      <c r="G4" s="29" t="s">
        <v>461</v>
      </c>
    </row>
    <row r="5" spans="1:7" ht="12.75" customHeight="1">
      <c r="A5" s="747" t="s">
        <v>79</v>
      </c>
      <c r="B5" s="211">
        <v>603.1</v>
      </c>
      <c r="C5" s="212">
        <v>539.70000000000005</v>
      </c>
      <c r="D5" s="213">
        <v>559</v>
      </c>
      <c r="E5" s="214">
        <v>499.1</v>
      </c>
      <c r="F5" s="212">
        <v>44.1</v>
      </c>
      <c r="G5" s="215">
        <v>40.6</v>
      </c>
    </row>
    <row r="6" spans="1:7">
      <c r="A6" s="731"/>
      <c r="B6" s="195">
        <v>1</v>
      </c>
      <c r="C6" s="196">
        <v>0.89488000000000001</v>
      </c>
      <c r="D6" s="195">
        <v>0.92688000000000004</v>
      </c>
      <c r="E6" s="197">
        <v>0.89283999999999997</v>
      </c>
      <c r="F6" s="196">
        <v>7.3120000000000004E-2</v>
      </c>
      <c r="G6" s="198">
        <v>0.92062999999999995</v>
      </c>
    </row>
    <row r="7" spans="1:7">
      <c r="A7" s="731" t="s">
        <v>80</v>
      </c>
      <c r="B7" s="216">
        <v>657.2</v>
      </c>
      <c r="C7" s="217">
        <v>562.70000000000005</v>
      </c>
      <c r="D7" s="216">
        <v>621.4</v>
      </c>
      <c r="E7" s="218">
        <v>532</v>
      </c>
      <c r="F7" s="217">
        <v>35.799999999999997</v>
      </c>
      <c r="G7" s="219">
        <v>30.7</v>
      </c>
    </row>
    <row r="8" spans="1:7">
      <c r="A8" s="731"/>
      <c r="B8" s="199">
        <v>1</v>
      </c>
      <c r="C8" s="200">
        <v>0.85621000000000003</v>
      </c>
      <c r="D8" s="199">
        <v>0.94552999999999998</v>
      </c>
      <c r="E8" s="201">
        <v>0.85612999999999995</v>
      </c>
      <c r="F8" s="200">
        <v>5.4469999999999998E-2</v>
      </c>
      <c r="G8" s="202">
        <v>0.85753999999999997</v>
      </c>
    </row>
    <row r="9" spans="1:7">
      <c r="A9" s="731" t="s">
        <v>81</v>
      </c>
      <c r="B9" s="216">
        <v>101.4</v>
      </c>
      <c r="C9" s="217">
        <v>80.099999999999994</v>
      </c>
      <c r="D9" s="216">
        <v>93.6</v>
      </c>
      <c r="E9" s="218">
        <v>73.099999999999994</v>
      </c>
      <c r="F9" s="217">
        <v>7.8</v>
      </c>
      <c r="G9" s="219">
        <v>7</v>
      </c>
    </row>
    <row r="10" spans="1:7">
      <c r="A10" s="731"/>
      <c r="B10" s="199">
        <v>1</v>
      </c>
      <c r="C10" s="200">
        <v>0.78993999999999998</v>
      </c>
      <c r="D10" s="199">
        <v>0.92308000000000001</v>
      </c>
      <c r="E10" s="201">
        <v>0.78098000000000001</v>
      </c>
      <c r="F10" s="200">
        <v>7.6920000000000002E-2</v>
      </c>
      <c r="G10" s="202">
        <v>0.89744000000000002</v>
      </c>
    </row>
    <row r="11" spans="1:7" ht="12.75" customHeight="1">
      <c r="A11" s="731" t="s">
        <v>82</v>
      </c>
      <c r="B11" s="216">
        <v>59.3</v>
      </c>
      <c r="C11" s="217">
        <v>52</v>
      </c>
      <c r="D11" s="216">
        <v>55.7</v>
      </c>
      <c r="E11" s="218">
        <v>49.4</v>
      </c>
      <c r="F11" s="217">
        <v>3.6</v>
      </c>
      <c r="G11" s="219">
        <v>2.6</v>
      </c>
    </row>
    <row r="12" spans="1:7">
      <c r="A12" s="731"/>
      <c r="B12" s="199">
        <v>1</v>
      </c>
      <c r="C12" s="200">
        <v>0.87690000000000001</v>
      </c>
      <c r="D12" s="199">
        <v>0.93928999999999996</v>
      </c>
      <c r="E12" s="201">
        <v>0.88688999999999996</v>
      </c>
      <c r="F12" s="200">
        <v>6.071E-2</v>
      </c>
      <c r="G12" s="202">
        <v>0.72221999999999997</v>
      </c>
    </row>
    <row r="13" spans="1:7">
      <c r="A13" s="731" t="s">
        <v>83</v>
      </c>
      <c r="B13" s="216">
        <v>54.3</v>
      </c>
      <c r="C13" s="217">
        <v>39.5</v>
      </c>
      <c r="D13" s="216">
        <v>47.8</v>
      </c>
      <c r="E13" s="218">
        <v>36.4</v>
      </c>
      <c r="F13" s="217">
        <v>6.5</v>
      </c>
      <c r="G13" s="219">
        <v>3.1</v>
      </c>
    </row>
    <row r="14" spans="1:7">
      <c r="A14" s="731"/>
      <c r="B14" s="199">
        <v>1</v>
      </c>
      <c r="C14" s="200">
        <v>0.72743999999999998</v>
      </c>
      <c r="D14" s="199">
        <v>0.88029000000000002</v>
      </c>
      <c r="E14" s="201">
        <v>0.76151000000000002</v>
      </c>
      <c r="F14" s="200">
        <v>0.11971</v>
      </c>
      <c r="G14" s="202">
        <v>0.47692000000000001</v>
      </c>
    </row>
    <row r="15" spans="1:7">
      <c r="A15" s="731" t="s">
        <v>84</v>
      </c>
      <c r="B15" s="216">
        <v>96.3</v>
      </c>
      <c r="C15" s="217">
        <v>59.5</v>
      </c>
      <c r="D15" s="216">
        <v>89.3</v>
      </c>
      <c r="E15" s="218">
        <v>55</v>
      </c>
      <c r="F15" s="217">
        <v>7</v>
      </c>
      <c r="G15" s="219">
        <v>4.5</v>
      </c>
    </row>
    <row r="16" spans="1:7">
      <c r="A16" s="731"/>
      <c r="B16" s="199">
        <v>1</v>
      </c>
      <c r="C16" s="200">
        <v>0.61785999999999996</v>
      </c>
      <c r="D16" s="199">
        <v>0.92730999999999997</v>
      </c>
      <c r="E16" s="201">
        <v>0.6159</v>
      </c>
      <c r="F16" s="200">
        <v>7.2690000000000005E-2</v>
      </c>
      <c r="G16" s="202">
        <v>0.64285999999999999</v>
      </c>
    </row>
    <row r="17" spans="1:7">
      <c r="A17" s="731" t="s">
        <v>85</v>
      </c>
      <c r="B17" s="216">
        <v>302.8</v>
      </c>
      <c r="C17" s="217">
        <v>250.8</v>
      </c>
      <c r="D17" s="216">
        <v>284.10000000000002</v>
      </c>
      <c r="E17" s="218">
        <v>235.1</v>
      </c>
      <c r="F17" s="217">
        <v>18.7</v>
      </c>
      <c r="G17" s="219">
        <v>15.7</v>
      </c>
    </row>
    <row r="18" spans="1:7">
      <c r="A18" s="731"/>
      <c r="B18" s="199">
        <v>1</v>
      </c>
      <c r="C18" s="200">
        <v>0.82826999999999995</v>
      </c>
      <c r="D18" s="199">
        <v>0.93823999999999996</v>
      </c>
      <c r="E18" s="201">
        <v>0.82752999999999999</v>
      </c>
      <c r="F18" s="200">
        <v>6.1760000000000002E-2</v>
      </c>
      <c r="G18" s="202">
        <v>0.83957000000000004</v>
      </c>
    </row>
    <row r="19" spans="1:7" ht="12.75" customHeight="1">
      <c r="A19" s="731" t="s">
        <v>86</v>
      </c>
      <c r="B19" s="216">
        <v>32.799999999999997</v>
      </c>
      <c r="C19" s="217">
        <v>29</v>
      </c>
      <c r="D19" s="216">
        <v>32</v>
      </c>
      <c r="E19" s="218">
        <v>28.2</v>
      </c>
      <c r="F19" s="217">
        <v>0.8</v>
      </c>
      <c r="G19" s="219">
        <v>0.8</v>
      </c>
    </row>
    <row r="20" spans="1:7">
      <c r="A20" s="731"/>
      <c r="B20" s="199">
        <v>1</v>
      </c>
      <c r="C20" s="200">
        <v>0.88414999999999999</v>
      </c>
      <c r="D20" s="199">
        <v>0.97560999999999998</v>
      </c>
      <c r="E20" s="201">
        <v>0.88124999999999998</v>
      </c>
      <c r="F20" s="200">
        <v>2.4389999999999998E-2</v>
      </c>
      <c r="G20" s="202">
        <v>1</v>
      </c>
    </row>
    <row r="21" spans="1:7" ht="12.75" customHeight="1">
      <c r="A21" s="731" t="s">
        <v>87</v>
      </c>
      <c r="B21" s="216">
        <v>635</v>
      </c>
      <c r="C21" s="217">
        <v>486.4</v>
      </c>
      <c r="D21" s="216">
        <v>541.20000000000005</v>
      </c>
      <c r="E21" s="218">
        <v>416.7</v>
      </c>
      <c r="F21" s="217">
        <v>93.8</v>
      </c>
      <c r="G21" s="219">
        <v>69.7</v>
      </c>
    </row>
    <row r="22" spans="1:7">
      <c r="A22" s="731"/>
      <c r="B22" s="199">
        <v>1</v>
      </c>
      <c r="C22" s="200">
        <v>0.76597999999999999</v>
      </c>
      <c r="D22" s="199">
        <v>0.85228000000000004</v>
      </c>
      <c r="E22" s="201">
        <v>0.76995999999999998</v>
      </c>
      <c r="F22" s="200">
        <v>0.14771999999999999</v>
      </c>
      <c r="G22" s="202">
        <v>0.74307000000000001</v>
      </c>
    </row>
    <row r="23" spans="1:7" ht="12.75" customHeight="1">
      <c r="A23" s="731" t="s">
        <v>88</v>
      </c>
      <c r="B23" s="216">
        <v>797.2</v>
      </c>
      <c r="C23" s="217">
        <v>631.20000000000005</v>
      </c>
      <c r="D23" s="216">
        <v>759.4</v>
      </c>
      <c r="E23" s="218">
        <v>598.29999999999995</v>
      </c>
      <c r="F23" s="217">
        <v>37.799999999999997</v>
      </c>
      <c r="G23" s="219">
        <v>32.9</v>
      </c>
    </row>
    <row r="24" spans="1:7">
      <c r="A24" s="731"/>
      <c r="B24" s="199">
        <v>1</v>
      </c>
      <c r="C24" s="200">
        <v>0.79176999999999997</v>
      </c>
      <c r="D24" s="199">
        <v>0.95257999999999998</v>
      </c>
      <c r="E24" s="201">
        <v>0.78786</v>
      </c>
      <c r="F24" s="200">
        <v>4.7419999999999997E-2</v>
      </c>
      <c r="G24" s="202">
        <v>0.87036999999999998</v>
      </c>
    </row>
    <row r="25" spans="1:7" ht="12.75" customHeight="1">
      <c r="A25" s="731" t="s">
        <v>89</v>
      </c>
      <c r="B25" s="216">
        <v>179.1</v>
      </c>
      <c r="C25" s="217">
        <v>151.1</v>
      </c>
      <c r="D25" s="216">
        <v>166.8</v>
      </c>
      <c r="E25" s="218">
        <v>140.30000000000001</v>
      </c>
      <c r="F25" s="217">
        <v>12.3</v>
      </c>
      <c r="G25" s="219">
        <v>10.8</v>
      </c>
    </row>
    <row r="26" spans="1:7">
      <c r="A26" s="731"/>
      <c r="B26" s="199">
        <v>1</v>
      </c>
      <c r="C26" s="200">
        <v>0.84365999999999997</v>
      </c>
      <c r="D26" s="199">
        <v>0.93132000000000004</v>
      </c>
      <c r="E26" s="201">
        <v>0.84113000000000004</v>
      </c>
      <c r="F26" s="200">
        <v>6.8680000000000005E-2</v>
      </c>
      <c r="G26" s="202">
        <v>0.87805</v>
      </c>
    </row>
    <row r="27" spans="1:7">
      <c r="A27" s="731" t="s">
        <v>90</v>
      </c>
      <c r="B27" s="216">
        <v>41.9</v>
      </c>
      <c r="C27" s="217">
        <v>36.9</v>
      </c>
      <c r="D27" s="216">
        <v>41.2</v>
      </c>
      <c r="E27" s="218">
        <v>36.200000000000003</v>
      </c>
      <c r="F27" s="217">
        <v>0.7</v>
      </c>
      <c r="G27" s="219">
        <v>0.7</v>
      </c>
    </row>
    <row r="28" spans="1:7">
      <c r="A28" s="731"/>
      <c r="B28" s="199">
        <v>1</v>
      </c>
      <c r="C28" s="200">
        <v>0.88066999999999995</v>
      </c>
      <c r="D28" s="199">
        <v>0.98329</v>
      </c>
      <c r="E28" s="201">
        <v>0.87863999999999998</v>
      </c>
      <c r="F28" s="200">
        <v>1.6709999999999999E-2</v>
      </c>
      <c r="G28" s="202">
        <v>1</v>
      </c>
    </row>
    <row r="29" spans="1:7">
      <c r="A29" s="731" t="s">
        <v>91</v>
      </c>
      <c r="B29" s="216">
        <v>84.2</v>
      </c>
      <c r="C29" s="217">
        <v>72.900000000000006</v>
      </c>
      <c r="D29" s="216">
        <v>75.900000000000006</v>
      </c>
      <c r="E29" s="218">
        <v>65.599999999999994</v>
      </c>
      <c r="F29" s="217">
        <v>8.3000000000000007</v>
      </c>
      <c r="G29" s="219">
        <v>7.3</v>
      </c>
    </row>
    <row r="30" spans="1:7">
      <c r="A30" s="731"/>
      <c r="B30" s="199">
        <v>1</v>
      </c>
      <c r="C30" s="200">
        <v>0.86580000000000001</v>
      </c>
      <c r="D30" s="199">
        <v>0.90142999999999995</v>
      </c>
      <c r="E30" s="201">
        <v>0.86429999999999996</v>
      </c>
      <c r="F30" s="200">
        <v>9.8570000000000005E-2</v>
      </c>
      <c r="G30" s="202">
        <v>0.87951999999999997</v>
      </c>
    </row>
    <row r="31" spans="1:7" ht="12.75" customHeight="1">
      <c r="A31" s="731" t="s">
        <v>92</v>
      </c>
      <c r="B31" s="216">
        <v>50.8</v>
      </c>
      <c r="C31" s="217">
        <v>46.7</v>
      </c>
      <c r="D31" s="216">
        <v>44</v>
      </c>
      <c r="E31" s="218">
        <v>40.4</v>
      </c>
      <c r="F31" s="217">
        <v>6.8</v>
      </c>
      <c r="G31" s="219">
        <v>6.3</v>
      </c>
    </row>
    <row r="32" spans="1:7">
      <c r="A32" s="731"/>
      <c r="B32" s="199">
        <v>1</v>
      </c>
      <c r="C32" s="200">
        <v>0.91929000000000005</v>
      </c>
      <c r="D32" s="199">
        <v>0.86614000000000002</v>
      </c>
      <c r="E32" s="201">
        <v>0.91818</v>
      </c>
      <c r="F32" s="200">
        <v>0.13386000000000001</v>
      </c>
      <c r="G32" s="202">
        <v>0.92647000000000002</v>
      </c>
    </row>
    <row r="33" spans="1:8" ht="12.75" customHeight="1">
      <c r="A33" s="731" t="s">
        <v>93</v>
      </c>
      <c r="B33" s="216">
        <v>141.1</v>
      </c>
      <c r="C33" s="217">
        <v>125.1</v>
      </c>
      <c r="D33" s="216">
        <v>126.9</v>
      </c>
      <c r="E33" s="218">
        <v>112.1</v>
      </c>
      <c r="F33" s="217">
        <v>14.2</v>
      </c>
      <c r="G33" s="219">
        <v>13</v>
      </c>
    </row>
    <row r="34" spans="1:8">
      <c r="A34" s="731"/>
      <c r="B34" s="199">
        <v>1</v>
      </c>
      <c r="C34" s="200">
        <v>0.88661000000000001</v>
      </c>
      <c r="D34" s="199">
        <v>0.89936000000000005</v>
      </c>
      <c r="E34" s="201">
        <v>0.88336999999999999</v>
      </c>
      <c r="F34" s="200">
        <v>0.10063999999999999</v>
      </c>
      <c r="G34" s="202">
        <v>0.91549000000000003</v>
      </c>
    </row>
    <row r="35" spans="1:8">
      <c r="A35" s="748" t="s">
        <v>94</v>
      </c>
      <c r="B35" s="216">
        <v>67.599999999999994</v>
      </c>
      <c r="C35" s="217">
        <v>58.8</v>
      </c>
      <c r="D35" s="216">
        <v>58.2</v>
      </c>
      <c r="E35" s="218">
        <v>50.2</v>
      </c>
      <c r="F35" s="217">
        <v>9.4</v>
      </c>
      <c r="G35" s="219">
        <v>8.6</v>
      </c>
    </row>
    <row r="36" spans="1:8">
      <c r="A36" s="733"/>
      <c r="B36" s="220">
        <v>1</v>
      </c>
      <c r="C36" s="221">
        <v>0.86982000000000004</v>
      </c>
      <c r="D36" s="220">
        <v>0.86094999999999999</v>
      </c>
      <c r="E36" s="222">
        <v>0.86253999999999997</v>
      </c>
      <c r="F36" s="221">
        <v>0.13905000000000001</v>
      </c>
      <c r="G36" s="223">
        <v>0.91488999999999998</v>
      </c>
    </row>
    <row r="37" spans="1:8" ht="12.75" customHeight="1">
      <c r="A37" s="729" t="s">
        <v>109</v>
      </c>
      <c r="B37" s="224">
        <v>3904.1</v>
      </c>
      <c r="C37" s="225">
        <v>3222.4</v>
      </c>
      <c r="D37" s="224">
        <v>3596.5</v>
      </c>
      <c r="E37" s="226">
        <v>2968.1</v>
      </c>
      <c r="F37" s="225">
        <v>307.60000000000002</v>
      </c>
      <c r="G37" s="227">
        <v>254.3</v>
      </c>
    </row>
    <row r="38" spans="1:8" ht="13.5" thickBot="1">
      <c r="A38" s="730"/>
      <c r="B38" s="160">
        <v>1</v>
      </c>
      <c r="C38" s="161">
        <v>0.82538999999999996</v>
      </c>
      <c r="D38" s="160">
        <v>0.92120999999999997</v>
      </c>
      <c r="E38" s="194">
        <v>0.82526999999999995</v>
      </c>
      <c r="F38" s="161">
        <v>7.8789999999999999E-2</v>
      </c>
      <c r="G38" s="162">
        <v>0.82672000000000001</v>
      </c>
    </row>
    <row r="39" spans="1:8">
      <c r="A39" s="500"/>
      <c r="B39" s="500"/>
      <c r="C39" s="500"/>
      <c r="D39" s="500"/>
      <c r="E39" s="1164"/>
      <c r="F39" s="500"/>
      <c r="G39" s="500"/>
    </row>
    <row r="40" spans="1:8">
      <c r="A40" s="1158" t="str">
        <f>"Anmerkungen. Datengrundlage: Volkshochschul-Statistik "&amp;Hilfswerte!B1&amp;"; Basis: "&amp;Tabelle1!$C$36&amp;" VHS."</f>
        <v>Anmerkungen. Datengrundlage: Volkshochschul-Statistik 2020; Basis: 852 VHS.</v>
      </c>
      <c r="B40" s="500"/>
      <c r="C40" s="500"/>
      <c r="D40" s="1165"/>
      <c r="E40" s="1166"/>
      <c r="F40" s="1165"/>
      <c r="G40" s="1165"/>
    </row>
    <row r="41" spans="1:8">
      <c r="A41" s="500"/>
      <c r="B41" s="500"/>
      <c r="C41" s="500"/>
      <c r="D41" s="500"/>
      <c r="E41" s="500"/>
      <c r="F41" s="500"/>
      <c r="G41" s="500"/>
    </row>
    <row r="42" spans="1:8">
      <c r="A42" s="1158" t="s">
        <v>518</v>
      </c>
      <c r="B42" s="1159"/>
      <c r="C42" s="1159"/>
      <c r="D42" s="1159"/>
      <c r="E42" s="1159"/>
      <c r="F42" s="1159"/>
      <c r="G42" s="500"/>
    </row>
    <row r="43" spans="1:8">
      <c r="A43" s="1158" t="s">
        <v>519</v>
      </c>
      <c r="B43" s="1159"/>
      <c r="C43" s="1159"/>
      <c r="D43" s="1159"/>
      <c r="E43" s="1159"/>
      <c r="F43" s="1163" t="s">
        <v>506</v>
      </c>
      <c r="G43" s="1163"/>
      <c r="H43" s="1163"/>
    </row>
    <row r="44" spans="1:8">
      <c r="A44" s="1160"/>
      <c r="B44" s="1159"/>
      <c r="C44" s="1159"/>
      <c r="D44" s="1159"/>
      <c r="E44" s="1159"/>
      <c r="F44" s="1159"/>
      <c r="G44" s="500"/>
    </row>
    <row r="45" spans="1:8">
      <c r="A45" s="1161" t="s">
        <v>520</v>
      </c>
      <c r="B45" s="1159"/>
      <c r="C45" s="1159"/>
      <c r="D45" s="1159"/>
      <c r="E45" s="1159"/>
      <c r="F45" s="1159"/>
      <c r="G45" s="500"/>
    </row>
  </sheetData>
  <mergeCells count="23">
    <mergeCell ref="F43:H43"/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5:G5">
    <cfRule type="cellIs" dxfId="1158" priority="53" stopIfTrue="1" operator="equal">
      <formula>0</formula>
    </cfRule>
  </conditionalFormatting>
  <conditionalFormatting sqref="A6:G6 A8:G8">
    <cfRule type="cellIs" dxfId="1157" priority="51" stopIfTrue="1" operator="equal">
      <formula>1</formula>
    </cfRule>
    <cfRule type="cellIs" dxfId="1156" priority="52" stopIfTrue="1" operator="lessThan">
      <formula>0.0005</formula>
    </cfRule>
  </conditionalFormatting>
  <conditionalFormatting sqref="A10:G10">
    <cfRule type="cellIs" dxfId="1155" priority="43" stopIfTrue="1" operator="equal">
      <formula>1</formula>
    </cfRule>
    <cfRule type="cellIs" dxfId="1154" priority="44" stopIfTrue="1" operator="lessThan">
      <formula>0.0005</formula>
    </cfRule>
  </conditionalFormatting>
  <conditionalFormatting sqref="A12:G12">
    <cfRule type="cellIs" dxfId="1153" priority="40" stopIfTrue="1" operator="equal">
      <formula>1</formula>
    </cfRule>
    <cfRule type="cellIs" dxfId="1152" priority="41" stopIfTrue="1" operator="lessThan">
      <formula>0.0005</formula>
    </cfRule>
  </conditionalFormatting>
  <conditionalFormatting sqref="A14:G14">
    <cfRule type="cellIs" dxfId="1151" priority="37" stopIfTrue="1" operator="equal">
      <formula>1</formula>
    </cfRule>
    <cfRule type="cellIs" dxfId="1150" priority="38" stopIfTrue="1" operator="lessThan">
      <formula>0.0005</formula>
    </cfRule>
  </conditionalFormatting>
  <conditionalFormatting sqref="A16:G16">
    <cfRule type="cellIs" dxfId="1149" priority="34" stopIfTrue="1" operator="equal">
      <formula>1</formula>
    </cfRule>
    <cfRule type="cellIs" dxfId="1148" priority="35" stopIfTrue="1" operator="lessThan">
      <formula>0.0005</formula>
    </cfRule>
  </conditionalFormatting>
  <conditionalFormatting sqref="A18:G18">
    <cfRule type="cellIs" dxfId="1147" priority="31" stopIfTrue="1" operator="equal">
      <formula>1</formula>
    </cfRule>
    <cfRule type="cellIs" dxfId="1146" priority="32" stopIfTrue="1" operator="lessThan">
      <formula>0.0005</formula>
    </cfRule>
  </conditionalFormatting>
  <conditionalFormatting sqref="A20:G20">
    <cfRule type="cellIs" dxfId="1145" priority="28" stopIfTrue="1" operator="equal">
      <formula>1</formula>
    </cfRule>
    <cfRule type="cellIs" dxfId="1144" priority="29" stopIfTrue="1" operator="lessThan">
      <formula>0.0005</formula>
    </cfRule>
  </conditionalFormatting>
  <conditionalFormatting sqref="A22:G22">
    <cfRule type="cellIs" dxfId="1143" priority="25" stopIfTrue="1" operator="equal">
      <formula>1</formula>
    </cfRule>
    <cfRule type="cellIs" dxfId="1142" priority="26" stopIfTrue="1" operator="lessThan">
      <formula>0.0005</formula>
    </cfRule>
  </conditionalFormatting>
  <conditionalFormatting sqref="A24:G24">
    <cfRule type="cellIs" dxfId="1141" priority="22" stopIfTrue="1" operator="equal">
      <formula>1</formula>
    </cfRule>
    <cfRule type="cellIs" dxfId="1140" priority="23" stopIfTrue="1" operator="lessThan">
      <formula>0.0005</formula>
    </cfRule>
  </conditionalFormatting>
  <conditionalFormatting sqref="A26:G26">
    <cfRule type="cellIs" dxfId="1139" priority="19" stopIfTrue="1" operator="equal">
      <formula>1</formula>
    </cfRule>
    <cfRule type="cellIs" dxfId="1138" priority="20" stopIfTrue="1" operator="lessThan">
      <formula>0.0005</formula>
    </cfRule>
  </conditionalFormatting>
  <conditionalFormatting sqref="A28:G28">
    <cfRule type="cellIs" dxfId="1137" priority="16" stopIfTrue="1" operator="equal">
      <formula>1</formula>
    </cfRule>
    <cfRule type="cellIs" dxfId="1136" priority="17" stopIfTrue="1" operator="lessThan">
      <formula>0.0005</formula>
    </cfRule>
  </conditionalFormatting>
  <conditionalFormatting sqref="A30:G30">
    <cfRule type="cellIs" dxfId="1135" priority="13" stopIfTrue="1" operator="equal">
      <formula>1</formula>
    </cfRule>
    <cfRule type="cellIs" dxfId="1134" priority="14" stopIfTrue="1" operator="lessThan">
      <formula>0.0005</formula>
    </cfRule>
  </conditionalFormatting>
  <conditionalFormatting sqref="A32:G32">
    <cfRule type="cellIs" dxfId="1133" priority="10" stopIfTrue="1" operator="equal">
      <formula>1</formula>
    </cfRule>
    <cfRule type="cellIs" dxfId="1132" priority="11" stopIfTrue="1" operator="lessThan">
      <formula>0.0005</formula>
    </cfRule>
  </conditionalFormatting>
  <conditionalFormatting sqref="A34:G34">
    <cfRule type="cellIs" dxfId="1131" priority="7" stopIfTrue="1" operator="equal">
      <formula>1</formula>
    </cfRule>
    <cfRule type="cellIs" dxfId="1130" priority="8" stopIfTrue="1" operator="lessThan">
      <formula>0.0005</formula>
    </cfRule>
  </conditionalFormatting>
  <conditionalFormatting sqref="A35:G35">
    <cfRule type="cellIs" dxfId="1129" priority="6" stopIfTrue="1" operator="equal">
      <formula>0</formula>
    </cfRule>
  </conditionalFormatting>
  <conditionalFormatting sqref="A36:G36">
    <cfRule type="cellIs" dxfId="1128" priority="4" stopIfTrue="1" operator="equal">
      <formula>1</formula>
    </cfRule>
    <cfRule type="cellIs" dxfId="1127" priority="5" stopIfTrue="1" operator="lessThan">
      <formula>0.0005</formula>
    </cfRule>
  </conditionalFormatting>
  <conditionalFormatting sqref="A37:G37">
    <cfRule type="cellIs" dxfId="1126" priority="3" stopIfTrue="1" operator="equal">
      <formula>0</formula>
    </cfRule>
  </conditionalFormatting>
  <conditionalFormatting sqref="A38:G38">
    <cfRule type="cellIs" dxfId="1125" priority="1" stopIfTrue="1" operator="equal">
      <formula>1</formula>
    </cfRule>
    <cfRule type="cellIs" dxfId="1124" priority="2" stopIfTrue="1" operator="lessThan">
      <formula>0.0005</formula>
    </cfRule>
  </conditionalFormatting>
  <conditionalFormatting sqref="B7:G7">
    <cfRule type="cellIs" dxfId="1123" priority="59" stopIfTrue="1" operator="equal">
      <formula>0</formula>
    </cfRule>
  </conditionalFormatting>
  <conditionalFormatting sqref="B9:G9">
    <cfRule type="cellIs" dxfId="1122" priority="45" stopIfTrue="1" operator="equal">
      <formula>0</formula>
    </cfRule>
  </conditionalFormatting>
  <conditionalFormatting sqref="B11:G11">
    <cfRule type="cellIs" dxfId="1121" priority="42" stopIfTrue="1" operator="equal">
      <formula>0</formula>
    </cfRule>
  </conditionalFormatting>
  <conditionalFormatting sqref="B13:G13">
    <cfRule type="cellIs" dxfId="1120" priority="39" stopIfTrue="1" operator="equal">
      <formula>0</formula>
    </cfRule>
  </conditionalFormatting>
  <conditionalFormatting sqref="B15:G15">
    <cfRule type="cellIs" dxfId="1119" priority="36" stopIfTrue="1" operator="equal">
      <formula>0</formula>
    </cfRule>
  </conditionalFormatting>
  <conditionalFormatting sqref="B17:G17">
    <cfRule type="cellIs" dxfId="1118" priority="33" stopIfTrue="1" operator="equal">
      <formula>0</formula>
    </cfRule>
  </conditionalFormatting>
  <conditionalFormatting sqref="B19:G19">
    <cfRule type="cellIs" dxfId="1117" priority="30" stopIfTrue="1" operator="equal">
      <formula>0</formula>
    </cfRule>
  </conditionalFormatting>
  <conditionalFormatting sqref="B21:G21">
    <cfRule type="cellIs" dxfId="1116" priority="27" stopIfTrue="1" operator="equal">
      <formula>0</formula>
    </cfRule>
  </conditionalFormatting>
  <conditionalFormatting sqref="B23:G23">
    <cfRule type="cellIs" dxfId="1115" priority="24" stopIfTrue="1" operator="equal">
      <formula>0</formula>
    </cfRule>
  </conditionalFormatting>
  <conditionalFormatting sqref="B25:G25">
    <cfRule type="cellIs" dxfId="1114" priority="21" stopIfTrue="1" operator="equal">
      <formula>0</formula>
    </cfRule>
  </conditionalFormatting>
  <conditionalFormatting sqref="B27:G27">
    <cfRule type="cellIs" dxfId="1113" priority="18" stopIfTrue="1" operator="equal">
      <formula>0</formula>
    </cfRule>
  </conditionalFormatting>
  <conditionalFormatting sqref="B29:G29">
    <cfRule type="cellIs" dxfId="1112" priority="15" stopIfTrue="1" operator="equal">
      <formula>0</formula>
    </cfRule>
  </conditionalFormatting>
  <conditionalFormatting sqref="B31:G31">
    <cfRule type="cellIs" dxfId="1111" priority="12" stopIfTrue="1" operator="equal">
      <formula>0</formula>
    </cfRule>
  </conditionalFormatting>
  <conditionalFormatting sqref="B33:G33">
    <cfRule type="cellIs" dxfId="1110" priority="9" stopIfTrue="1" operator="equal">
      <formula>0</formula>
    </cfRule>
  </conditionalFormatting>
  <hyperlinks>
    <hyperlink ref="F43" r:id="rId1" xr:uid="{F3018583-D69E-48AD-B0C7-F30BCDBBC3F3}"/>
    <hyperlink ref="F43:H43" r:id="rId2" display="http://dx.doi.org/10.4232/1.14582 " xr:uid="{9EA6061B-8C9C-4C1C-9185-939F40D5260C}"/>
    <hyperlink ref="A45" r:id="rId3" display="Publikation und Tabellen stehen unter der Lizenz CC BY-SA DEED 4.0." xr:uid="{50206145-0FCA-4508-956D-60D0075834AD}"/>
  </hyperlinks>
  <pageMargins left="0.7" right="0.7" top="0.78740157499999996" bottom="0.78740157499999996" header="0.3" footer="0.3"/>
  <pageSetup paperSize="9" scale="93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53</vt:i4>
      </vt:variant>
      <vt:variant>
        <vt:lpstr>Benannte Bereiche</vt:lpstr>
      </vt:variant>
      <vt:variant>
        <vt:i4>49</vt:i4>
      </vt:variant>
    </vt:vector>
  </HeadingPairs>
  <TitlesOfParts>
    <vt:vector size="102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Abb. 10 Geschlecht (Spinnengraf</vt:lpstr>
      <vt:lpstr>'Abb. 10 Geschlecht (Spinnengraf'!Druckbereich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31'!Druckbereich</vt:lpstr>
      <vt:lpstr>'Tabelle 32'!Druckbereich</vt:lpstr>
      <vt:lpstr>'Tabelle 33'!Druckbereich</vt:lpstr>
      <vt:lpstr>'Tabelle 36'!Druckbereich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8.5'!Druckbereich</vt:lpstr>
      <vt:lpstr>'Tabelle 9'!Druckbereich</vt:lpstr>
      <vt:lpstr>'Tabelle 9.1'!Druckbereich</vt:lpstr>
      <vt:lpstr>Tabelle1!Druckbereich</vt:lpstr>
      <vt:lpstr>Vorblatt!Druckbereich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Lux, Thomas</cp:lastModifiedBy>
  <cp:lastPrinted>2019-09-13T09:02:03Z</cp:lastPrinted>
  <dcterms:created xsi:type="dcterms:W3CDTF">1998-07-28T08:35:22Z</dcterms:created>
  <dcterms:modified xsi:type="dcterms:W3CDTF">2025-10-08T15:11:18Z</dcterms:modified>
</cp:coreProperties>
</file>