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VHS_Statistik\Berichtsjahre\Planung_Doku_BJ2024\Jahresband\fuerHomepage\"/>
    </mc:Choice>
  </mc:AlternateContent>
  <xr:revisionPtr revIDLastSave="0" documentId="13_ncr:1_{E77E7CBF-9CFD-431D-8EBD-953F142A6608}" xr6:coauthVersionLast="47" xr6:coauthVersionMax="47" xr10:uidLastSave="{00000000-0000-0000-0000-000000000000}"/>
  <bookViews>
    <workbookView xWindow="-120" yWindow="-120" windowWidth="29040" windowHeight="17640" tabRatio="923" firstSheet="1" activeTab="1" xr2:uid="{4E49B5CB-F35A-4B33-A476-6C832FD3D02F}"/>
  </bookViews>
  <sheets>
    <sheet name="Hilfswerte" sheetId="104" state="hidden" r:id="rId1"/>
    <sheet name="Vorblatt" sheetId="169" r:id="rId2"/>
    <sheet name="Inhaltsverzeichnis" sheetId="168" r:id="rId3"/>
    <sheet name="Tabelle1" sheetId="1" r:id="rId4"/>
    <sheet name="Tabelle 1.1" sheetId="77" r:id="rId5"/>
    <sheet name="Tabelle 2" sheetId="105" r:id="rId6"/>
    <sheet name="Tabelle 2.1" sheetId="106" r:id="rId7"/>
    <sheet name="Tabelle 2.2 " sheetId="107" r:id="rId8"/>
    <sheet name="Tabelle 2.3" sheetId="108" r:id="rId9"/>
    <sheet name="Tabelle 2.4" sheetId="109" r:id="rId10"/>
    <sheet name="Tabelle 2.5" sheetId="110" r:id="rId11"/>
    <sheet name="Tabelle 3" sheetId="111" r:id="rId12"/>
    <sheet name="Tabelle 4" sheetId="112" r:id="rId13"/>
    <sheet name="Tabelle 5" sheetId="113" r:id="rId14"/>
    <sheet name="Tabelle 6" sheetId="114" r:id="rId15"/>
    <sheet name="Tabelle 7" sheetId="115" r:id="rId16"/>
    <sheet name="Tabelle 8" sheetId="116" r:id="rId17"/>
    <sheet name="Tabelle 8.1" sheetId="117" r:id="rId18"/>
    <sheet name="Tabelle 8.2" sheetId="118" r:id="rId19"/>
    <sheet name="Tabelle 8.3" sheetId="119" r:id="rId20"/>
    <sheet name="Tabelle 8.4" sheetId="120" r:id="rId21"/>
    <sheet name="Tabelle 8.5" sheetId="121" r:id="rId22"/>
    <sheet name="Tabelle 9" sheetId="122" r:id="rId23"/>
    <sheet name="Tabelle 9.1" sheetId="123" r:id="rId24"/>
    <sheet name="Tabelle 10" sheetId="124" r:id="rId25"/>
    <sheet name="Tabelle 11" sheetId="125" r:id="rId26"/>
    <sheet name="Tabelle 12" sheetId="126" r:id="rId27"/>
    <sheet name="Tabelle 13" sheetId="127" r:id="rId28"/>
    <sheet name="Tabelle 14" sheetId="128" r:id="rId29"/>
    <sheet name="Tabelle 15" sheetId="129" r:id="rId30"/>
    <sheet name="Tabelle 16" sheetId="130" r:id="rId31"/>
    <sheet name="Tabelle 17" sheetId="131" r:id="rId32"/>
    <sheet name="Tabelle 17.1" sheetId="132" r:id="rId33"/>
    <sheet name="Tabelle 18" sheetId="133" r:id="rId34"/>
    <sheet name="Tabelle 19" sheetId="134" r:id="rId35"/>
    <sheet name="Tabelle 20" sheetId="135" r:id="rId36"/>
    <sheet name="Tabelle 21" sheetId="136" r:id="rId37"/>
    <sheet name="Tabelle 22" sheetId="137" r:id="rId38"/>
    <sheet name="Tabelle 23" sheetId="139" r:id="rId39"/>
    <sheet name="Tabelle 24" sheetId="138" r:id="rId40"/>
    <sheet name="Tabelle 25" sheetId="140" r:id="rId41"/>
    <sheet name="Tabelle 26" sheetId="142" r:id="rId42"/>
    <sheet name="Tabelle 27" sheetId="141" r:id="rId43"/>
    <sheet name="Tabelle 28" sheetId="143" r:id="rId44"/>
    <sheet name="Tabelle 29" sheetId="144" r:id="rId45"/>
    <sheet name="Tabelle 30" sheetId="145" r:id="rId46"/>
    <sheet name="Tabelle 31" sheetId="146" r:id="rId47"/>
    <sheet name="Tabelle 32" sheetId="147" r:id="rId48"/>
    <sheet name="Tabelle 33" sheetId="148" r:id="rId49"/>
    <sheet name="Tabelle 34" sheetId="149" r:id="rId50"/>
    <sheet name="Tabelle 35" sheetId="150" r:id="rId51"/>
    <sheet name="Tabelle 36" sheetId="151" r:id="rId52"/>
    <sheet name="Abb. 10 Geschlecht (Spinnengraf" sheetId="162" state="hidden" r:id="rId53"/>
  </sheets>
  <definedNames>
    <definedName name="_xlnm.Print_Area" localSheetId="52">'Abb. 10 Geschlecht (Spinnengraf'!$A$1:$K$33</definedName>
    <definedName name="_xlnm.Print_Area" localSheetId="4">'Tabelle 1.1'!$A$1:$F$43</definedName>
    <definedName name="_xlnm.Print_Area" localSheetId="24">'Tabelle 10'!$A$1:$J$27</definedName>
    <definedName name="_xlnm.Print_Area" localSheetId="25">'Tabelle 11'!$A$1:$AQ$45</definedName>
    <definedName name="_xlnm.Print_Area" localSheetId="26">'Tabelle 12'!$A$1:$N$26</definedName>
    <definedName name="_xlnm.Print_Area" localSheetId="27">'Tabelle 13'!$A$1:$U$28</definedName>
    <definedName name="_xlnm.Print_Area" localSheetId="28">'Tabelle 14'!$A$1:$BK$28</definedName>
    <definedName name="_xlnm.Print_Area" localSheetId="29">'Tabelle 15'!$A$1:$L$28</definedName>
    <definedName name="_xlnm.Print_Area" localSheetId="30">'Tabelle 16'!$A$1:$S$45</definedName>
    <definedName name="_xlnm.Print_Area" localSheetId="31">'Tabelle 17'!$A$1:$AA$45</definedName>
    <definedName name="_xlnm.Print_Area" localSheetId="32">'Tabelle 17.1'!$A$1:$K$46</definedName>
    <definedName name="_xlnm.Print_Area" localSheetId="33">'Tabelle 18'!$A$1:$AA$45</definedName>
    <definedName name="_xlnm.Print_Area" localSheetId="34">'Tabelle 19'!$A$1:$AI$45</definedName>
    <definedName name="_xlnm.Print_Area" localSheetId="5">'Tabelle 2'!$A$1:$N$45</definedName>
    <definedName name="_xlnm.Print_Area" localSheetId="6">'Tabelle 2.1'!$A$1:$J$45</definedName>
    <definedName name="_xlnm.Print_Area" localSheetId="7">'Tabelle 2.2 '!$A$1:$AL$46</definedName>
    <definedName name="_xlnm.Print_Area" localSheetId="8">'Tabelle 2.3'!$A$1:$I$45</definedName>
    <definedName name="_xlnm.Print_Area" localSheetId="9">'Tabelle 2.4'!$A$1:$I$45</definedName>
    <definedName name="_xlnm.Print_Area" localSheetId="10">'Tabelle 2.5'!$A$1:$H$45</definedName>
    <definedName name="_xlnm.Print_Area" localSheetId="35">'Tabelle 20'!$A$1:$AA$45</definedName>
    <definedName name="_xlnm.Print_Area" localSheetId="36">'Tabelle 21'!$A$1:$AD$45</definedName>
    <definedName name="_xlnm.Print_Area" localSheetId="37">'Tabelle 22'!$A$1:$N$46</definedName>
    <definedName name="_xlnm.Print_Area" localSheetId="38">'Tabelle 23'!$A$1:$N$45</definedName>
    <definedName name="_xlnm.Print_Area" localSheetId="39">'Tabelle 24'!$A$1:$D$27</definedName>
    <definedName name="_xlnm.Print_Area" localSheetId="40">'Tabelle 25'!$A$1:$D$27</definedName>
    <definedName name="_xlnm.Print_Area" localSheetId="41">'Tabelle 26'!$A$1:$D$27</definedName>
    <definedName name="_xlnm.Print_Area" localSheetId="42">'Tabelle 27'!$A$1:$D$27</definedName>
    <definedName name="_xlnm.Print_Area" localSheetId="43">'Tabelle 28'!$A$1:$AL$48</definedName>
    <definedName name="_xlnm.Print_Area" localSheetId="44">'Tabelle 29'!$A$1:$R$28</definedName>
    <definedName name="_xlnm.Print_Area" localSheetId="11">'Tabelle 3'!$A$1:$N$45</definedName>
    <definedName name="_xlnm.Print_Area" localSheetId="45">'Tabelle 30'!$A$1:$J$27</definedName>
    <definedName name="_xlnm.Print_Area" localSheetId="46">'Tabelle 31'!$A$1:$J$26</definedName>
    <definedName name="_xlnm.Print_Area" localSheetId="47">'Tabelle 32'!$A$1:$Z$34</definedName>
    <definedName name="_xlnm.Print_Area" localSheetId="48">'Tabelle 33'!$A$1:$H$34</definedName>
    <definedName name="_xlnm.Print_Area" localSheetId="49">'Tabelle 34'!$A$1:$U$34</definedName>
    <definedName name="_xlnm.Print_Area" localSheetId="50">'Tabelle 35'!$A$1:$Z$34</definedName>
    <definedName name="_xlnm.Print_Area" localSheetId="51">'Tabelle 36'!$A$1:$W$34</definedName>
    <definedName name="_xlnm.Print_Area" localSheetId="12">'Tabelle 4'!$A$1:$T$47</definedName>
    <definedName name="_xlnm.Print_Area" localSheetId="13">'Tabelle 5'!$A$1:$N$45</definedName>
    <definedName name="_xlnm.Print_Area" localSheetId="14">'Tabelle 6'!$A$1:$F$43</definedName>
    <definedName name="_xlnm.Print_Area" localSheetId="15">'Tabelle 7'!$A$1:$R$44</definedName>
    <definedName name="_xlnm.Print_Area" localSheetId="16">'Tabelle 8'!$A$1:$AA$45</definedName>
    <definedName name="_xlnm.Print_Area" localSheetId="17">'Tabelle 8.1'!$A$1:$Q$46</definedName>
    <definedName name="_xlnm.Print_Area" localSheetId="18">'Tabelle 8.2'!$A$1:$AA$45</definedName>
    <definedName name="_xlnm.Print_Area" localSheetId="19">'Tabelle 8.3'!$A$1:$AA$45</definedName>
    <definedName name="_xlnm.Print_Area" localSheetId="20">'Tabelle 8.4'!$A$1:$AA$45</definedName>
    <definedName name="_xlnm.Print_Area" localSheetId="21">'Tabelle 8.5'!$A$1:$AA$45</definedName>
    <definedName name="_xlnm.Print_Area" localSheetId="22">'Tabelle 9'!$A$1:$K$112</definedName>
    <definedName name="_xlnm.Print_Area" localSheetId="23">'Tabelle 9.1'!$A$1:$N$46</definedName>
    <definedName name="_xlnm.Print_Area" localSheetId="3">Tabelle1!$A$1:$N$44</definedName>
    <definedName name="_xlnm.Print_Area" localSheetId="1">Vorblatt!$A$1:$G$26</definedName>
    <definedName name="_xlnm.Print_Titles" localSheetId="22">'Tabelle 9'!$1:$2</definedName>
    <definedName name="qms_rang_sortiert">#REF!</definedName>
    <definedName name="qms_sortie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136" l="1"/>
  <c r="A1" i="136"/>
  <c r="A45" i="106"/>
  <c r="A9" i="169" l="1"/>
  <c r="A60" i="168"/>
  <c r="A54" i="168"/>
  <c r="A51" i="168"/>
  <c r="A50" i="168"/>
  <c r="A43" i="168"/>
  <c r="A42" i="168"/>
  <c r="A38" i="168"/>
  <c r="A35" i="168"/>
  <c r="A34" i="168"/>
  <c r="A30" i="168"/>
  <c r="A29" i="168"/>
  <c r="A28" i="168"/>
  <c r="A24" i="168"/>
  <c r="A22" i="168"/>
  <c r="A13" i="168"/>
  <c r="A12" i="168"/>
  <c r="A7" i="168"/>
  <c r="A6" i="168"/>
  <c r="A34" i="149"/>
  <c r="A31" i="149"/>
  <c r="H39" i="162"/>
  <c r="F40" i="162"/>
  <c r="B39" i="162"/>
  <c r="AG23" i="128"/>
  <c r="A1" i="151"/>
  <c r="A66" i="168" s="1"/>
  <c r="A1" i="150"/>
  <c r="A65" i="168" s="1"/>
  <c r="A1" i="149"/>
  <c r="A64" i="168" s="1"/>
  <c r="A1" i="148"/>
  <c r="A63" i="168" s="1"/>
  <c r="A1" i="147"/>
  <c r="I40" i="162"/>
  <c r="E40" i="162"/>
  <c r="L23" i="127"/>
  <c r="A1" i="116"/>
  <c r="A21" i="168" s="1"/>
  <c r="A24" i="129"/>
  <c r="A22" i="129" s="1"/>
  <c r="C40" i="162"/>
  <c r="G40" i="162"/>
  <c r="E39" i="162"/>
  <c r="M41" i="107"/>
  <c r="A40" i="113"/>
  <c r="A40" i="118"/>
  <c r="A40" i="121"/>
  <c r="Q40" i="125"/>
  <c r="A40" i="133"/>
  <c r="A40" i="136"/>
  <c r="A22" i="142"/>
  <c r="A22" i="145"/>
  <c r="A29" i="149"/>
  <c r="A39" i="1"/>
  <c r="A40" i="108"/>
  <c r="A38" i="114"/>
  <c r="N40" i="118"/>
  <c r="N40" i="121"/>
  <c r="AD40" i="125"/>
  <c r="A40" i="130"/>
  <c r="N40" i="133"/>
  <c r="Q40" i="136"/>
  <c r="A22" i="141"/>
  <c r="A21" i="146"/>
  <c r="A29" i="150"/>
  <c r="A38" i="77"/>
  <c r="AV23" i="128" s="1"/>
  <c r="A40" i="109"/>
  <c r="A39" i="115"/>
  <c r="A40" i="119"/>
  <c r="A107" i="122"/>
  <c r="A23" i="127"/>
  <c r="I40" i="130"/>
  <c r="R40" i="134"/>
  <c r="A41" i="137"/>
  <c r="A41" i="143"/>
  <c r="A29" i="147"/>
  <c r="A29" i="151"/>
  <c r="I39" i="162"/>
  <c r="A40" i="105"/>
  <c r="A40" i="110"/>
  <c r="A40" i="116"/>
  <c r="N40" i="119"/>
  <c r="A41" i="123"/>
  <c r="A23" i="128"/>
  <c r="A40" i="131"/>
  <c r="A40" i="134"/>
  <c r="A40" i="139"/>
  <c r="K41" i="143"/>
  <c r="I29" i="147"/>
  <c r="A40" i="106"/>
  <c r="A40" i="111"/>
  <c r="N40" i="116"/>
  <c r="A40" i="120"/>
  <c r="A21" i="124"/>
  <c r="R23" i="128"/>
  <c r="N40" i="131"/>
  <c r="N40" i="135"/>
  <c r="A22" i="138"/>
  <c r="T41" i="143"/>
  <c r="S29" i="147"/>
  <c r="A41" i="107"/>
  <c r="A42" i="112"/>
  <c r="A40" i="117"/>
  <c r="N40" i="120"/>
  <c r="A40" i="125"/>
  <c r="A40" i="132"/>
  <c r="A40" i="135"/>
  <c r="A22" i="140"/>
  <c r="AC41" i="143"/>
  <c r="A29" i="148"/>
  <c r="A1" i="106"/>
  <c r="A1" i="125"/>
  <c r="A1" i="142"/>
  <c r="A1" i="133"/>
  <c r="A40" i="168" s="1"/>
  <c r="A1" i="122"/>
  <c r="A27" i="168" s="1"/>
  <c r="T1" i="143"/>
  <c r="R1" i="134"/>
  <c r="AV1" i="128"/>
  <c r="A1" i="107"/>
  <c r="A8" i="168" s="1"/>
  <c r="M1" i="107"/>
  <c r="AB1" i="107"/>
  <c r="A1" i="114"/>
  <c r="A18" i="168" s="1"/>
  <c r="C39" i="162"/>
  <c r="A1" i="77"/>
  <c r="A5" i="168" s="1"/>
  <c r="F39" i="162"/>
  <c r="A1" i="139"/>
  <c r="A47" i="168" s="1"/>
  <c r="A1" i="138"/>
  <c r="A48" i="168" s="1"/>
  <c r="B40" i="162"/>
  <c r="A1" i="141"/>
  <c r="A1" i="131"/>
  <c r="A1" i="162"/>
  <c r="AC1" i="143"/>
  <c r="A1" i="137"/>
  <c r="A46" i="168" s="1"/>
  <c r="A1" i="1"/>
  <c r="A4" i="168" s="1"/>
  <c r="A1" i="119"/>
  <c r="A1" i="111"/>
  <c r="A1" i="110"/>
  <c r="A11" i="168" s="1"/>
  <c r="L1" i="127"/>
  <c r="N1" i="135"/>
  <c r="D39" i="162"/>
  <c r="A1" i="130"/>
  <c r="A1" i="120"/>
  <c r="A25" i="168" s="1"/>
  <c r="I1" i="130"/>
  <c r="AD1" i="125"/>
  <c r="A1" i="129"/>
  <c r="A1" i="144"/>
  <c r="A55" i="168" s="1"/>
  <c r="N1" i="116"/>
  <c r="N1" i="118"/>
  <c r="A1" i="112"/>
  <c r="A16" i="168" s="1"/>
  <c r="A1" i="126"/>
  <c r="A31" i="168" s="1"/>
  <c r="A1" i="128"/>
  <c r="A33" i="168" s="1"/>
  <c r="A1" i="143"/>
  <c r="N1" i="120"/>
  <c r="K1" i="143"/>
  <c r="N1" i="133"/>
  <c r="N1" i="119"/>
  <c r="A1" i="124"/>
  <c r="A1" i="109"/>
  <c r="A10" i="168" s="1"/>
  <c r="A1" i="123"/>
  <c r="A1" i="117"/>
  <c r="A1" i="140"/>
  <c r="A49" i="168" s="1"/>
  <c r="A1" i="108"/>
  <c r="A9" i="168" s="1"/>
  <c r="A1" i="145"/>
  <c r="A56" i="168" s="1"/>
  <c r="Q1" i="125"/>
  <c r="AG1" i="128"/>
  <c r="A1" i="134"/>
  <c r="A41" i="168" s="1"/>
  <c r="A1" i="132"/>
  <c r="A39" i="168" s="1"/>
  <c r="C3" i="1"/>
  <c r="A1" i="121"/>
  <c r="A26" i="168" s="1"/>
  <c r="A1" i="115"/>
  <c r="N1" i="121"/>
  <c r="A1" i="135"/>
  <c r="A1" i="146"/>
  <c r="A59" i="168" s="1"/>
  <c r="R1" i="128"/>
  <c r="A32" i="162"/>
  <c r="G39" i="162"/>
  <c r="A1" i="105"/>
  <c r="A1" i="113"/>
  <c r="A17" i="168" s="1"/>
  <c r="A1" i="118"/>
  <c r="A23" i="168" s="1"/>
  <c r="A1" i="127"/>
  <c r="A32" i="168" s="1"/>
  <c r="N1" i="131"/>
  <c r="D40" i="162"/>
  <c r="H40" i="162"/>
  <c r="AB41" i="107" l="1"/>
  <c r="A21" i="126"/>
  <c r="A23" i="144"/>
</calcChain>
</file>

<file path=xl/sharedStrings.xml><?xml version="1.0" encoding="utf-8"?>
<sst xmlns="http://schemas.openxmlformats.org/spreadsheetml/2006/main" count="6440" uniqueCount="537">
  <si>
    <t>Einwohner</t>
  </si>
  <si>
    <t>Politik -
Gesellschaft -
Umwelt</t>
  </si>
  <si>
    <t>Kultur -
Gestalten</t>
  </si>
  <si>
    <t>Volkshochschulen</t>
  </si>
  <si>
    <t>Außenstellen</t>
  </si>
  <si>
    <t>Rechtsträger</t>
  </si>
  <si>
    <t>Anzahl</t>
  </si>
  <si>
    <t>davon haupt-beruflich geleitet</t>
  </si>
  <si>
    <t>Zweck-verband</t>
  </si>
  <si>
    <t xml:space="preserve"> </t>
  </si>
  <si>
    <t>davon unbefristet</t>
  </si>
  <si>
    <t>davon befristet</t>
  </si>
  <si>
    <t>Land</t>
  </si>
  <si>
    <t>davon</t>
  </si>
  <si>
    <t>EU-Mittel</t>
  </si>
  <si>
    <t>davon für</t>
  </si>
  <si>
    <t>Kurse</t>
  </si>
  <si>
    <t>Unter- richts- stunden</t>
  </si>
  <si>
    <t>Bele- gungen</t>
  </si>
  <si>
    <t>Gesundheit</t>
  </si>
  <si>
    <t>Sprachen</t>
  </si>
  <si>
    <t>Belegungen</t>
  </si>
  <si>
    <t>Bundesmittel</t>
  </si>
  <si>
    <t>Gemeinden</t>
  </si>
  <si>
    <t>Insgesamt</t>
  </si>
  <si>
    <t>Öffentliche Zuschüsse von (institutionelle Förderung)</t>
  </si>
  <si>
    <t>Einnahmen aus Auftrags- und Projektmitteln</t>
  </si>
  <si>
    <t>Sonstige Einnahmen</t>
  </si>
  <si>
    <t>Kreis(en)</t>
  </si>
  <si>
    <t>SGB-Mittel</t>
  </si>
  <si>
    <t>davon kommunale Zuschüsse</t>
  </si>
  <si>
    <t>davon kommunale Umlagen</t>
  </si>
  <si>
    <t>Teilnahme-entgelte/ 
-gebühren</t>
  </si>
  <si>
    <t>Andere Auftrags- und Vertrags-maßnahmen</t>
  </si>
  <si>
    <t>Ausgaben insgesamt
(1.000 Euro)</t>
  </si>
  <si>
    <t>Lehr- und Lernmittel; Bibliothek</t>
  </si>
  <si>
    <t>Wirtschafts-personal</t>
  </si>
  <si>
    <t>Geschäfts-ausgaben; Beschaffung/ Unterhaltung von Geräten</t>
  </si>
  <si>
    <t>Schulabschlüsse - Studienzugang und -begleitung</t>
  </si>
  <si>
    <t>Grundbildung</t>
  </si>
  <si>
    <t>Unterrichts-stunden</t>
  </si>
  <si>
    <t>Honorare/ Reisekosten für freie Mitarbeitende (Kursleiter/ innen, Referent/ innen)</t>
  </si>
  <si>
    <t>AZAV</t>
  </si>
  <si>
    <t>DIN ISO 9000 ff</t>
  </si>
  <si>
    <t>EFQM</t>
  </si>
  <si>
    <t>LQW</t>
  </si>
  <si>
    <t>QES</t>
  </si>
  <si>
    <t>QVB</t>
  </si>
  <si>
    <t>IWIS</t>
  </si>
  <si>
    <t>Regionales/ Landes-weites Zertifikat/ Gütesiegel</t>
  </si>
  <si>
    <t>Nationales Zertifikat/ Gütesiegel</t>
  </si>
  <si>
    <t>Inter-nationales Zertifikat/ Gütesiegel</t>
  </si>
  <si>
    <t>Auftrags- und Vertragsmaßnahmen</t>
  </si>
  <si>
    <t>Kurse mit digitalen Lernangeboten</t>
  </si>
  <si>
    <t>davon (Programmbereiche)</t>
  </si>
  <si>
    <t>Auftrags- und Vertragsmaßnahmen insgesamt</t>
  </si>
  <si>
    <t>Berufsbezogene Kurse insgesamt</t>
  </si>
  <si>
    <t>Kurse mit digitalen Lerninhalten insgesamt</t>
  </si>
  <si>
    <t>Abschlussbezogene Kurse insgesamt</t>
  </si>
  <si>
    <t>Gebäude/ Räume; Miete/ Mietneben-kosten</t>
  </si>
  <si>
    <t>Ermäßigte Belegungen insgesamt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</si>
  <si>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</si>
  <si>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</si>
  <si>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</si>
  <si>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</si>
  <si>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</si>
  <si>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</si>
  <si>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</si>
  <si>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</si>
  <si>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</si>
  <si>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</si>
  <si>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</si>
  <si>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</si>
  <si>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</si>
  <si>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</si>
  <si>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</si>
  <si>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</si>
  <si>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Einnahmen und Zuschüsse insgesamt (1.000 Euro)</t>
  </si>
  <si>
    <t>davon ehrenamt-lich geleitet</t>
  </si>
  <si>
    <t>Landesmittel</t>
  </si>
  <si>
    <t>Kommunale Mittel</t>
  </si>
  <si>
    <t>Öffentlichkeits-arbeit/ Werbung</t>
  </si>
  <si>
    <t>Fremd- und Dienstleistun-gen (soweit nicht in anderen Positionen enthalten)</t>
  </si>
  <si>
    <t>Kreis</t>
  </si>
  <si>
    <t>Ge-meinde</t>
  </si>
  <si>
    <t>DEU</t>
  </si>
  <si>
    <t>davon neben-/ freiberuf-lich geleitet</t>
  </si>
  <si>
    <t>Programmbereich/Fachgebiet</t>
  </si>
  <si>
    <t>Unterrichtsstunden</t>
  </si>
  <si>
    <t>Politik - Gesellschaft - Umwelt</t>
  </si>
  <si>
    <t xml:space="preserve"> 1.00</t>
  </si>
  <si>
    <t>Fachgebietsübergreifende/ sonstige Kurse</t>
  </si>
  <si>
    <t xml:space="preserve"> 1.01</t>
  </si>
  <si>
    <t>Geschichte/ Zeitgeschichte</t>
  </si>
  <si>
    <t xml:space="preserve"> 1.02</t>
  </si>
  <si>
    <t>Politik/ bürgerschaftliches Engagement</t>
  </si>
  <si>
    <t xml:space="preserve"> 1.03</t>
  </si>
  <si>
    <t>Ökonomie/ Recht/ Finanzen</t>
  </si>
  <si>
    <t xml:space="preserve"> 1.04</t>
  </si>
  <si>
    <t>Globales Lernen/ Bildung für nachhaltige Entwicklung/ Umweltbildung und Verbraucherfragen</t>
  </si>
  <si>
    <t xml:space="preserve"> 1.05</t>
  </si>
  <si>
    <t>Pädagogik/ Erziehung/ Familie</t>
  </si>
  <si>
    <t xml:space="preserve"> 1.06</t>
  </si>
  <si>
    <t>Persönlichkeitsentwicklung/ Psychologie</t>
  </si>
  <si>
    <t xml:space="preserve"> 1.07</t>
  </si>
  <si>
    <t>Diversity/ Gender/ Interkulturalität</t>
  </si>
  <si>
    <t xml:space="preserve"> 1.08</t>
  </si>
  <si>
    <t>Philosophie/ Religion/ Ethik</t>
  </si>
  <si>
    <t xml:space="preserve"> 1.09</t>
  </si>
  <si>
    <t>Länder- und Heimatkunde/ Stadtkultur</t>
  </si>
  <si>
    <t xml:space="preserve"> 1.10</t>
  </si>
  <si>
    <t>Naturwissenschaften</t>
  </si>
  <si>
    <t xml:space="preserve"> 1.11</t>
  </si>
  <si>
    <t>Kultur - Gestalten</t>
  </si>
  <si>
    <t xml:space="preserve"> 2.00</t>
  </si>
  <si>
    <t xml:space="preserve"> 2.01</t>
  </si>
  <si>
    <t>Literatur (Theorie)</t>
  </si>
  <si>
    <t xml:space="preserve"> 2.02</t>
  </si>
  <si>
    <t>Literarische Praxis</t>
  </si>
  <si>
    <t xml:space="preserve"> 2.03</t>
  </si>
  <si>
    <t>Theater/ Tanz (Theorie)</t>
  </si>
  <si>
    <t xml:space="preserve"> 2.04</t>
  </si>
  <si>
    <t>Theaterpraxis/ Kleinkunst</t>
  </si>
  <si>
    <t xml:space="preserve"> 2.05</t>
  </si>
  <si>
    <t>Tanzpraxis</t>
  </si>
  <si>
    <t xml:space="preserve"> 2.06</t>
  </si>
  <si>
    <t>Kunst-/ Kulturgeschichte</t>
  </si>
  <si>
    <t xml:space="preserve"> 2.07</t>
  </si>
  <si>
    <t>Malen/ Zeichnen/ Drucktechnik</t>
  </si>
  <si>
    <t xml:space="preserve"> 2.08</t>
  </si>
  <si>
    <t>Plastisches Gestalten</t>
  </si>
  <si>
    <t xml:space="preserve"> 2.09</t>
  </si>
  <si>
    <t>Textiles Gestalten</t>
  </si>
  <si>
    <t xml:space="preserve"> 2.10</t>
  </si>
  <si>
    <t>Handwerk/ Kunsthandwerk</t>
  </si>
  <si>
    <t xml:space="preserve"> 2.11</t>
  </si>
  <si>
    <t>Foto-, Film-, Audio- und sonstige Medienpraxis</t>
  </si>
  <si>
    <t xml:space="preserve"> 2.12</t>
  </si>
  <si>
    <t>Musik (Theorie)</t>
  </si>
  <si>
    <t xml:space="preserve"> 2.13</t>
  </si>
  <si>
    <t>Musikalische Praxis</t>
  </si>
  <si>
    <t xml:space="preserve"> 3.00</t>
  </si>
  <si>
    <t xml:space="preserve"> 3.01</t>
  </si>
  <si>
    <t>Entspannung/ Stressbewältigung</t>
  </si>
  <si>
    <t xml:space="preserve"> 3.02</t>
  </si>
  <si>
    <t>Bewegung/ Fitness</t>
  </si>
  <si>
    <t xml:space="preserve"> 3.03</t>
  </si>
  <si>
    <t>Prävention/ Krankheit/ Gesundheit</t>
  </si>
  <si>
    <t xml:space="preserve"> 3.04</t>
  </si>
  <si>
    <t>Gesundheitspflege</t>
  </si>
  <si>
    <t xml:space="preserve"> 3.05</t>
  </si>
  <si>
    <t>Essen und Trinken/ Ernährung</t>
  </si>
  <si>
    <t xml:space="preserve"> 3.06</t>
  </si>
  <si>
    <t>Gesundheit und Psyche</t>
  </si>
  <si>
    <t xml:space="preserve"> 4.00</t>
  </si>
  <si>
    <t xml:space="preserve"> 4.01</t>
  </si>
  <si>
    <t>Arabisch</t>
  </si>
  <si>
    <t xml:space="preserve"> 4.02</t>
  </si>
  <si>
    <t>Chinesisch</t>
  </si>
  <si>
    <t xml:space="preserve"> 4.03</t>
  </si>
  <si>
    <t>Dänisch</t>
  </si>
  <si>
    <t xml:space="preserve"> 4.04</t>
  </si>
  <si>
    <t>Deutsch als Fremdsprache</t>
  </si>
  <si>
    <t>4.04 (1)</t>
  </si>
  <si>
    <t>4.04 (1a)</t>
  </si>
  <si>
    <t>4.04 (2)</t>
  </si>
  <si>
    <t xml:space="preserve"> 4.05</t>
  </si>
  <si>
    <t>Deutsch als Muttersprache</t>
  </si>
  <si>
    <t xml:space="preserve"> 4.06</t>
  </si>
  <si>
    <t>Englisch</t>
  </si>
  <si>
    <t xml:space="preserve"> 4.07</t>
  </si>
  <si>
    <t>Finnisch</t>
  </si>
  <si>
    <t xml:space="preserve"> 4.08</t>
  </si>
  <si>
    <t>Französisch</t>
  </si>
  <si>
    <t xml:space="preserve"> 4.09</t>
  </si>
  <si>
    <t>Italienisch</t>
  </si>
  <si>
    <t xml:space="preserve"> 4.10</t>
  </si>
  <si>
    <t>Japanisch</t>
  </si>
  <si>
    <t xml:space="preserve"> 4.11</t>
  </si>
  <si>
    <t>Latein</t>
  </si>
  <si>
    <t xml:space="preserve"> 4.12</t>
  </si>
  <si>
    <t>Neugriechisch</t>
  </si>
  <si>
    <t xml:space="preserve"> 4.13</t>
  </si>
  <si>
    <t>Neuhebräisch</t>
  </si>
  <si>
    <t xml:space="preserve"> 4.14</t>
  </si>
  <si>
    <t>Niederländisch</t>
  </si>
  <si>
    <t xml:space="preserve"> 4.15</t>
  </si>
  <si>
    <t>Norwegisch</t>
  </si>
  <si>
    <t xml:space="preserve"> 4.16</t>
  </si>
  <si>
    <t>Persisch</t>
  </si>
  <si>
    <t xml:space="preserve"> 4.17</t>
  </si>
  <si>
    <t>Polnisch</t>
  </si>
  <si>
    <t xml:space="preserve"> 4.18</t>
  </si>
  <si>
    <t>Portugiesisch</t>
  </si>
  <si>
    <t xml:space="preserve"> 4.19</t>
  </si>
  <si>
    <t>Russisch</t>
  </si>
  <si>
    <t xml:space="preserve"> 4.20</t>
  </si>
  <si>
    <t>Schwedisch</t>
  </si>
  <si>
    <t xml:space="preserve"> 4.21</t>
  </si>
  <si>
    <t>Bosnisch, Kroatisch, Serbisch</t>
  </si>
  <si>
    <t xml:space="preserve"> 4.22</t>
  </si>
  <si>
    <t>Spanisch</t>
  </si>
  <si>
    <t xml:space="preserve"> 4.23</t>
  </si>
  <si>
    <t>Tschechisch</t>
  </si>
  <si>
    <t xml:space="preserve"> 4.24</t>
  </si>
  <si>
    <t>Türkisch</t>
  </si>
  <si>
    <t xml:space="preserve"> 4.25</t>
  </si>
  <si>
    <t>Ungarisch</t>
  </si>
  <si>
    <t xml:space="preserve"> 4.26</t>
  </si>
  <si>
    <t>Andere Fremdsprachen</t>
  </si>
  <si>
    <t xml:space="preserve"> 4.27</t>
  </si>
  <si>
    <t>Deutsche Dialekte</t>
  </si>
  <si>
    <t xml:space="preserve"> 4.28</t>
  </si>
  <si>
    <t>Gebärdensprache</t>
  </si>
  <si>
    <t xml:space="preserve"> 5.00</t>
  </si>
  <si>
    <t xml:space="preserve"> 5.01</t>
  </si>
  <si>
    <t xml:space="preserve"> 5.02</t>
  </si>
  <si>
    <t xml:space="preserve"> 5.03</t>
  </si>
  <si>
    <t xml:space="preserve"> 5.04</t>
  </si>
  <si>
    <t>Kaufmännische Grund- und Fachlehrgänge/ Rechnungswesen</t>
  </si>
  <si>
    <t xml:space="preserve"> 5.05</t>
  </si>
  <si>
    <t>Technische Grund- und Fachlehrgänge</t>
  </si>
  <si>
    <t xml:space="preserve"> 5.06</t>
  </si>
  <si>
    <t xml:space="preserve"> 5.07</t>
  </si>
  <si>
    <t>Organisation/ Management</t>
  </si>
  <si>
    <t xml:space="preserve"> 5.08</t>
  </si>
  <si>
    <t>Branchenspezifische Fachlehrgänge</t>
  </si>
  <si>
    <t xml:space="preserve"> 6.00</t>
  </si>
  <si>
    <t xml:space="preserve"> 6.01</t>
  </si>
  <si>
    <t>Hauptschulabschluss</t>
  </si>
  <si>
    <t xml:space="preserve"> 6.02</t>
  </si>
  <si>
    <t>Realschulabschluss</t>
  </si>
  <si>
    <t xml:space="preserve"> 6.03</t>
  </si>
  <si>
    <t xml:space="preserve"> 6.04</t>
  </si>
  <si>
    <t xml:space="preserve"> 6.05</t>
  </si>
  <si>
    <t xml:space="preserve"> 6.06</t>
  </si>
  <si>
    <t xml:space="preserve"> 6.07</t>
  </si>
  <si>
    <t>Schulabschlussbezogene Einzelangebote/ Schulabschluss- und Prüfungsvorbereitung</t>
  </si>
  <si>
    <t xml:space="preserve"> 6.08</t>
  </si>
  <si>
    <t>Studienvorbereitung und -begleitung</t>
  </si>
  <si>
    <t xml:space="preserve"> 7.00</t>
  </si>
  <si>
    <t xml:space="preserve"> 7.01</t>
  </si>
  <si>
    <t>Alphabetisierung</t>
  </si>
  <si>
    <t xml:space="preserve"> 7.02</t>
  </si>
  <si>
    <t>Rechnen</t>
  </si>
  <si>
    <t xml:space="preserve"> 7.03</t>
  </si>
  <si>
    <t>Erwerb von Alltagskompetenzen</t>
  </si>
  <si>
    <t>…davon für Migrant/inn/en</t>
  </si>
  <si>
    <t>7.04</t>
  </si>
  <si>
    <t>Berufliche Orientierung und Vorbereitung</t>
  </si>
  <si>
    <t>4.04 (1a) (Programmbereich Sprachen)</t>
  </si>
  <si>
    <t>4.04 (2) (Programmbereich Sprachen)</t>
  </si>
  <si>
    <t>7.01 (Programmbereich Grundbildung)</t>
  </si>
  <si>
    <t>Deutsch als Fremdsprache, Integrationskurse mit dem Schwerpunkt Alphabetisierung</t>
  </si>
  <si>
    <t>Deutsch als Fremdsprache mit dem Schwerpunkt Alphabetisierung (keine Integrationskurse)</t>
  </si>
  <si>
    <t>Programmbereich</t>
  </si>
  <si>
    <t>Einmal pro Woche</t>
  </si>
  <si>
    <t>Mehrmals pro Woche</t>
  </si>
  <si>
    <t>Tages-
kurs</t>
  </si>
  <si>
    <t>Abend-
kurs</t>
  </si>
  <si>
    <t>davon in Zusammenarbeit mit</t>
  </si>
  <si>
    <t>Hörfunk</t>
  </si>
  <si>
    <t>anderen Einrichtungen der Erwachsenenbildung</t>
  </si>
  <si>
    <t>Vereinen/ Initiativen</t>
  </si>
  <si>
    <t>Kultureinrichtungen</t>
  </si>
  <si>
    <t>Universitäten/ Forschungs- einrichtungen</t>
  </si>
  <si>
    <t>Ämtern/ Behörden</t>
  </si>
  <si>
    <t>sonstigen Einrichtungen</t>
  </si>
  <si>
    <t>Ältere</t>
  </si>
  <si>
    <t>Menschen mit Migrations-hintergrund</t>
  </si>
  <si>
    <t>Menschen 
mit 
Behinderung</t>
  </si>
  <si>
    <t>Frauen</t>
  </si>
  <si>
    <t>Männer</t>
  </si>
  <si>
    <t>Jugendliche</t>
  </si>
  <si>
    <t>Kinder</t>
  </si>
  <si>
    <t>Nach Geschlecht differenzierte Belegungen insgesamt</t>
  </si>
  <si>
    <t>Anteile von Frauen und Männern in Programmbereichen</t>
  </si>
  <si>
    <t>Politik - 
Gesellschaft - 
Umwelt</t>
  </si>
  <si>
    <t>Kultur - 
Gestalten</t>
  </si>
  <si>
    <t>Anteil an allen Belegungen</t>
  </si>
  <si>
    <t>Nach Alter differenzierte Belegungen insgesamt</t>
  </si>
  <si>
    <t>Anteile der Altersgruppen in Programmbereichen</t>
  </si>
  <si>
    <t>unter 18</t>
  </si>
  <si>
    <t>18-24</t>
  </si>
  <si>
    <t>25-34</t>
  </si>
  <si>
    <t>35-49</t>
  </si>
  <si>
    <t>50-64</t>
  </si>
  <si>
    <t>65-74</t>
  </si>
  <si>
    <t>75 u. älter</t>
  </si>
  <si>
    <t>Anteile der Altersgruppen</t>
  </si>
  <si>
    <t>Programmbereiche</t>
  </si>
  <si>
    <t>Geschlecht</t>
  </si>
  <si>
    <t>Haupt- schulab- schluss</t>
  </si>
  <si>
    <t>Einzelveranstaltungen insgesamt</t>
  </si>
  <si>
    <t>Einzel-veranstal-tungen</t>
  </si>
  <si>
    <t>Unter-richts-stunden</t>
  </si>
  <si>
    <t>Einzelveranstaltungen mit digitalen Lernangeboten</t>
  </si>
  <si>
    <t>Teilnehmende</t>
  </si>
  <si>
    <t>Teilneh- mende</t>
  </si>
  <si>
    <t>Tage</t>
  </si>
  <si>
    <t>Dauer in Tagen</t>
  </si>
  <si>
    <t>Besucher/ innen</t>
  </si>
  <si>
    <t>Veran-staltungen</t>
  </si>
  <si>
    <t>Bele-gungen</t>
  </si>
  <si>
    <t>Kurseinstufungs-beratung</t>
  </si>
  <si>
    <t>Integrations-kursberatung</t>
  </si>
  <si>
    <t>Bildungs- und Lern-beratung</t>
  </si>
  <si>
    <t>Beratungs-stunden (45 Min)</t>
  </si>
  <si>
    <t>Beratene</t>
  </si>
  <si>
    <t>Maßnahmen zur Vermittlung in Arbeit</t>
  </si>
  <si>
    <t>Beratungs-stunden</t>
  </si>
  <si>
    <t>Sozialpädagogische Betreuung von Weiterbildungs-teilnehmer/innen/n</t>
  </si>
  <si>
    <t>Anzahl Kurse, Gruppen</t>
  </si>
  <si>
    <t>Teilnahme-fälle</t>
  </si>
  <si>
    <t>Betreuungs-stunden</t>
  </si>
  <si>
    <t>Maßnahmen der Lernförderung</t>
  </si>
  <si>
    <t>Teilnahmefälle</t>
  </si>
  <si>
    <t>Selbstlernzentren/ Lern-Cafés</t>
  </si>
  <si>
    <t>Einzel- veran- stal- tungen</t>
  </si>
  <si>
    <t>Finanzierung</t>
  </si>
  <si>
    <t>Angebot</t>
  </si>
  <si>
    <t>Finanzierung (€) pro Einwohner</t>
  </si>
  <si>
    <t>öffentliche Mittel insgesamt (€) pro Einwohner</t>
  </si>
  <si>
    <t>Landeszuschüsse (€) pro Einwohner</t>
  </si>
  <si>
    <t>Kommunale Zuschüsse (€) pro Einwohner</t>
  </si>
  <si>
    <t>Weiterbildungsdichte in Kursen (Unterrichtsstunden pro 1.000 Einwohner)</t>
  </si>
  <si>
    <t>Versorgungsgrad für das Gesamtangebot (Unterrichtsstunden in Kursen, Einzelveranstaltungen, Studienfahrten, Studienreisen) (Unterrichtsstunden pro 1.000 Einwohner)</t>
  </si>
  <si>
    <t>Finanzierung (absolut)</t>
  </si>
  <si>
    <t>Finanzierung (Anteile)</t>
  </si>
  <si>
    <t>Jahr</t>
  </si>
  <si>
    <t>Einnahmen und 
 Zuschüsse in 1000 EUR</t>
  </si>
  <si>
    <t xml:space="preserve">
Einnah-
men aus Auftrags-/ Projektmitteln</t>
  </si>
  <si>
    <t>darunter Ausgaben für hauptberufliches Personal</t>
  </si>
  <si>
    <t>davon von
Ländern</t>
  </si>
  <si>
    <t>von
Kommunen</t>
  </si>
  <si>
    <t>von
Ländern</t>
  </si>
  <si>
    <t>Personal</t>
  </si>
  <si>
    <t>Neben- oder freiberufliches und ehrenamtliches Personal (Beschäftigungsverhältnisse)</t>
  </si>
  <si>
    <t>Hauptberufliches pädagogisches Personal</t>
  </si>
  <si>
    <t>Neben-/ frei-berufliche/ ehrenamtliche Leitungen von Kursen/ Lehrgängen</t>
  </si>
  <si>
    <t>Weiterbildungsveranstaltungen</t>
  </si>
  <si>
    <t>Weitere Leistungen</t>
  </si>
  <si>
    <t>Einzelveranstaltungen</t>
  </si>
  <si>
    <t>Studienfahrten und Studienreisen</t>
  </si>
  <si>
    <t>Veranstaltungen für 
Weiterbildungspersonal</t>
  </si>
  <si>
    <t xml:space="preserve">Beratung </t>
  </si>
  <si>
    <t>Betreuung</t>
  </si>
  <si>
    <t>Unterstützung bei der Vermittlung in Arbeit</t>
  </si>
  <si>
    <t>Kurse (Anteile)</t>
  </si>
  <si>
    <t>davon Programmbereiche</t>
  </si>
  <si>
    <t>Qualifikationen für das Arbeitsleben - IT - Organisation/Management</t>
  </si>
  <si>
    <t>Anteil Kurse</t>
  </si>
  <si>
    <t>Anteil Belegungen</t>
  </si>
  <si>
    <t>Kurse (Anteile) nach Kursmerkmalen</t>
  </si>
  <si>
    <t>Anzahl Mitglieder in Landes-verbänden</t>
  </si>
  <si>
    <t>Eingetra-gener Verein</t>
  </si>
  <si>
    <t>GmbH, gGmbH oder sonstiger privater Träger</t>
  </si>
  <si>
    <t>Mit-arbeitenden-fortbildung</t>
  </si>
  <si>
    <t>Personenbezogen ermäßigte Belegungen</t>
  </si>
  <si>
    <t>Volkshoch-schulen mit mindestens einem extern zertifizierten Qualitäts-manage-mentsystem</t>
  </si>
  <si>
    <t>Volkshoch-schulen mit mindestens einem intern oder extern zertifizierten Qualitäts-manage-mentsystem</t>
  </si>
  <si>
    <t>Fachgebietsübergreifende/sonstige Kurse</t>
  </si>
  <si>
    <t>Einmalige Tages-veranstaltung</t>
  </si>
  <si>
    <t>Einmaliger Mehrtages-/ Wochenkurs</t>
  </si>
  <si>
    <t>Analphabet/ inn/en</t>
  </si>
  <si>
    <t>Schulabschlüsse - Studienzugang und
-begleitung</t>
  </si>
  <si>
    <t>Realschul-abschluss/ erweiterter Sekundar-abschluss/ Fach-schulreife</t>
  </si>
  <si>
    <t>Fachhoch-schulreife/ Fach-oberschul-abschluss</t>
  </si>
  <si>
    <t>Abitur/ allgemeine Hoch-schulreife</t>
  </si>
  <si>
    <t>Hochschul-zugang ohne Abitur</t>
  </si>
  <si>
    <t>Teil-nehmende</t>
  </si>
  <si>
    <t>Einzel-veran-staltungen</t>
  </si>
  <si>
    <t>Beratungsstunden</t>
  </si>
  <si>
    <t>Veran-staltungen für Weiter-bildungs-personal</t>
  </si>
  <si>
    <t>Einzel- veran-staltungen</t>
  </si>
  <si>
    <t>Bele-gungen/ Kurs</t>
  </si>
  <si>
    <t>Lern-förderung</t>
  </si>
  <si>
    <t>Anteil Bele-gungen</t>
  </si>
  <si>
    <t>Anteil Unterrichts-stunden</t>
  </si>
  <si>
    <t xml:space="preserve">Insgesamt </t>
  </si>
  <si>
    <t>Kompetenz- und Potenzialanalysen</t>
  </si>
  <si>
    <t>darunter Ausgaben für nebenberufliche/freiberufliche/ ehrenamtliche Mitarbeitende</t>
  </si>
  <si>
    <t>Hauptberufliches Verwaltungs-personal</t>
  </si>
  <si>
    <t>Sonstiges neben-/ freiberufliches/ ehrenamtliches
Personal</t>
  </si>
  <si>
    <t>n.e.</t>
  </si>
  <si>
    <t>Summe</t>
  </si>
  <si>
    <t>Prozentangaben</t>
  </si>
  <si>
    <t>Qualifikationen für das Arbeitsleben - IT - Organisation/ Management</t>
  </si>
  <si>
    <t>Deutschtest für Zuwanderer (BAMF-Prüfung)</t>
  </si>
  <si>
    <t>Fachhochschulreife/ Fachoberschulabschluss</t>
  </si>
  <si>
    <t>Abitur/ allgemeine Hochschulreife</t>
  </si>
  <si>
    <t>Hochschulzugang ohne Abitur</t>
  </si>
  <si>
    <t>Hilfstabelle Abb. 10</t>
  </si>
  <si>
    <t>Kursbezogen ermäßigte Belegungen</t>
  </si>
  <si>
    <t xml:space="preserve"> LV-VHS</t>
  </si>
  <si>
    <t>Andere(s), extern zertifi-zierte(s) Qualitäts-manage-ment-system(e)</t>
  </si>
  <si>
    <t>Verfahren zur Selbst-evaluation/ interne(s) Qualitäts-manage-ment-system(e)</t>
  </si>
  <si>
    <t>Kein Qualitäts-manage-ment-system</t>
  </si>
  <si>
    <t>Schulabschlüsse - Studienzugang und 
-begleitung</t>
  </si>
  <si>
    <t>IT-/ Medien-Grundlagen/ allg. Anwendungen</t>
  </si>
  <si>
    <t>Kaufmännische IT-/ Medienanwendungen</t>
  </si>
  <si>
    <t>Technische IT-/ Medienanwendungen</t>
  </si>
  <si>
    <t>Kommunikation/ Medien</t>
  </si>
  <si>
    <t>Softskills/ Bewerbungstrainings</t>
  </si>
  <si>
    <t>Ein-/ mehrmaliger Wochen-endkurs</t>
  </si>
  <si>
    <t>Agentur für Arbeit (nur individuelle Förderung)</t>
  </si>
  <si>
    <t>Fernsehen/ Online-Medien</t>
  </si>
  <si>
    <t>Unternehmen/ Betrieben (keine Auftrags-/ Vertragsmaßnahmen)</t>
  </si>
  <si>
    <t>Schulen und vorschulischen Bildungseinrichtungen</t>
  </si>
  <si>
    <t>sonstige externe Institutionen (ohne Sprach-prüfungen)</t>
  </si>
  <si>
    <t>Sprach-prüfungen externer Anbieter</t>
  </si>
  <si>
    <t>Betreuung von Kindern von Weiterbildungsteilnehmer
/inne/n</t>
  </si>
  <si>
    <t>Studien- fahrten/
-reisen</t>
  </si>
  <si>
    <t xml:space="preserve">
Teilnah-
meentgelte/
-gebühren</t>
  </si>
  <si>
    <t>Einnahmen und 
 Zuschüsse in 1.000 EUR</t>
  </si>
  <si>
    <t>Ausgaben in 1.000 Euro</t>
  </si>
  <si>
    <t>Sonstiges hauptberufliches Personal und Wirtschafts-personal</t>
  </si>
  <si>
    <t>Kompetenz-
 und Potential-analysen</t>
  </si>
  <si>
    <t>Hauptberufliches Personal (Stellen - Vollzeitäquivalente zum Stichtag 31.12. des Berichtsjahres)</t>
  </si>
  <si>
    <t>…darunter Integrationskurse</t>
  </si>
  <si>
    <t>…darunter Integrationskurse mit dem Schwerpunkt Alphabetisierung</t>
  </si>
  <si>
    <t>…darunter mit dem Schwerpunkt Alphabetisierung (keine Integrationskurse)</t>
  </si>
  <si>
    <t>darunter Frauen</t>
  </si>
  <si>
    <r>
      <t xml:space="preserve">darunter </t>
    </r>
    <r>
      <rPr>
        <b/>
        <vertAlign val="superscript"/>
        <sz val="9"/>
        <rFont val="Arial"/>
        <family val="2"/>
      </rPr>
      <t>a</t>
    </r>
  </si>
  <si>
    <t>…darunter Auftrags- / Vertragsmaßnahmen</t>
  </si>
  <si>
    <t>…darunter berufsbezogen</t>
  </si>
  <si>
    <t>...darunter mit digitalen Lernangeboten</t>
  </si>
  <si>
    <t>…darunter abschlussbezogen</t>
  </si>
  <si>
    <t>…darunter Kurse zur Alphabetisierung</t>
  </si>
  <si>
    <t>Versorgungsgrad für das offene Gesamtangebot ohne Integrationskurse (Unterrichtsstunden in Kursen, Einzelveranstaltungen, Studienfahrten, Studienreisen (Unterrichtsstunden pro 1.000 Einwohner)</t>
  </si>
  <si>
    <t>Weiterbildungsdichte für das offene Kursangebot ohne Integrationskurse    (Unterrichtsstunden pro 1.000 Einwohner)</t>
  </si>
  <si>
    <t>darunter BAMF-Mittel</t>
  </si>
  <si>
    <t>darunter sonstige Mittel zur Sprach-förderung</t>
  </si>
  <si>
    <t>darunter ESF-Mittel</t>
  </si>
  <si>
    <t>Angaben in Prozent; Abweichungen durch Rundungsdifferenzen möglich.</t>
  </si>
  <si>
    <t>Prüfungen (inkl. telc)</t>
  </si>
  <si>
    <t>Sozialpädagogische Beratung</t>
  </si>
  <si>
    <r>
      <t xml:space="preserve">Insgesamt </t>
    </r>
    <r>
      <rPr>
        <vertAlign val="superscript"/>
        <sz val="9"/>
        <rFont val="Arial"/>
        <family val="2"/>
      </rPr>
      <t>a</t>
    </r>
  </si>
  <si>
    <t>Zertifikate der telc</t>
  </si>
  <si>
    <r>
      <t xml:space="preserve">Zertifizierungen 
</t>
    </r>
    <r>
      <rPr>
        <sz val="9"/>
        <rFont val="Arial"/>
        <family val="2"/>
      </rPr>
      <t>(Weiterbildungseinrichtungen nach Nutzung von Qualitätsmanagementsystemen nach Ländern
Mehrfachnennungen möglich; Angaben in Prozent beziehen sich auf die Anzahl der Einrichtungen mit Meldungen zu institutionellen Daten)</t>
    </r>
  </si>
  <si>
    <t>davon von
Kommunen/
Kreisen</t>
  </si>
  <si>
    <t>davon (Fachgebiete)</t>
  </si>
  <si>
    <t>haupt-berufliches Personal (ohne Wirtschafts-personal)</t>
  </si>
  <si>
    <t>alle sonstigen Ausgaben</t>
  </si>
  <si>
    <t>berufsbezogene Kurse</t>
  </si>
  <si>
    <t>abschlussbezogene Kurse</t>
  </si>
  <si>
    <t>Sonstige Schulabschlüsse</t>
  </si>
  <si>
    <t>andere 
Adressaten-
gruppen</t>
  </si>
  <si>
    <t>berufsbezogene Einzelveranstaltungen</t>
  </si>
  <si>
    <t>davon nicht programmbereichsbezogene oder programmbereichsüber-greifende Veranstaltungen</t>
  </si>
  <si>
    <t>davon Veranstaltungen mit Bezug auf Tätigkeit für (Programmbereiche)</t>
  </si>
  <si>
    <t>darunter gesetzlich gefordert bzw. gefördert</t>
  </si>
  <si>
    <t xml:space="preserve">
Öffentliche Zuschüsse</t>
  </si>
  <si>
    <t xml:space="preserve">
Sonstige 
Einnah-
men</t>
  </si>
  <si>
    <t>Digitale
Lern-
infra-struktur</t>
  </si>
  <si>
    <t>Päda-gogische Betreuungs- stunden</t>
  </si>
  <si>
    <t>Beratungs-stunden (ohne Kursein-stufungs-beratungen)</t>
  </si>
  <si>
    <t>Allgemeine Betreuungsleistungen für Kinder; Bildung und Betreuung an Schulen</t>
  </si>
  <si>
    <t>Insgesamt (ohne Kurseinstufungs-beratung)</t>
  </si>
  <si>
    <t>Stellen (Vollzeitäquivalente) insgesamt</t>
  </si>
  <si>
    <t>hauptberufliches Verwaltungspersonal</t>
  </si>
  <si>
    <t>hauptberufliches Wirtschaftspersonal</t>
  </si>
  <si>
    <t>sonstiges hauptberufliches Personal</t>
  </si>
  <si>
    <t>hauptberufliches pädagogisches Personal</t>
  </si>
  <si>
    <t>hauptberufliche vhs-Leitung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</si>
  <si>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Anmerkung: Für einen Kurs können mehrere dieser Merkmale gleichzeitig zutreffen.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</si>
  <si>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Summe der Kurse, die einer der vorhandenen Kategorien zugeordnet wurden.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</si>
  <si>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Für eine Einzelveranstaltung können mehrere dieser Merkmale gleichzeitig zutreffen.</t>
    </r>
  </si>
  <si>
    <r>
      <rPr>
        <vertAlign val="superscript"/>
        <sz val="8"/>
        <rFont val="Arial"/>
        <family val="2"/>
      </rPr>
      <t xml:space="preserve">a </t>
    </r>
    <r>
      <rPr>
        <sz val="8"/>
        <rFont val="Arial"/>
        <family val="2"/>
      </rPr>
      <t>Die Spalte „Insgesamt“ enthält auch alle Veranstaltungen für Weiterbildungspersonal.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</si>
  <si>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Programmbereiche ohne zugeordnete Veranstaltungen für Weiterbildungspersonal (siehe Tabelle 21). </t>
    </r>
  </si>
  <si>
    <t xml:space="preserve"> Stellen (Vollzeitäquivalente) insgesamt</t>
  </si>
  <si>
    <t>Leitungstätigkeit</t>
  </si>
  <si>
    <t>pädagogisch-planende Tätigkeit in der vhs</t>
  </si>
  <si>
    <t>andere Tätigkeit beim Träger (Personalunion)</t>
  </si>
  <si>
    <t>vhs in Stadt-staat</t>
  </si>
  <si>
    <t>vhs als Amt oder Teil eines Amts in kommunale Verwaltung eingegliedert</t>
  </si>
  <si>
    <t>vhs als Einrichtung ein gesonderter Teil der Verwaltung</t>
  </si>
  <si>
    <t>vhs als Einrichtung mit eigener Rechtsperson nur mittelbarer Teil der Verwaltung</t>
  </si>
  <si>
    <t>vhs in Trägerschaft einer kommunalen Gebietskörperschaft oder eines Stadtstaats insgesamt</t>
  </si>
  <si>
    <t>vorwiegend planende hauptberufliche pädagogische Mitarbeitende</t>
  </si>
  <si>
    <t>vorwiegend lehrende hauptberufliche pädagogische Mitarbeitende</t>
  </si>
  <si>
    <t>Programmassistenzen</t>
  </si>
  <si>
    <t>Weiterbildungslehrende</t>
  </si>
  <si>
    <t>Sozialpädagog/inn/en</t>
  </si>
  <si>
    <t>Bildungsberatende</t>
  </si>
  <si>
    <t>unbefristet</t>
  </si>
  <si>
    <t>befristet</t>
  </si>
  <si>
    <t xml:space="preserve"> Beschäftigungs-verhältnisse insgesamt</t>
  </si>
  <si>
    <t xml:space="preserve">neben-/ freiberufliche Leitungen von Kursen/Lehrgängen </t>
  </si>
  <si>
    <t>Vortragende in Einzelveranstaltungen und sonstiges neben-/ freiberufliches Personal</t>
  </si>
  <si>
    <t>ehrenamtliche Leitungen von Kursen/Lehrgängen</t>
  </si>
  <si>
    <t>sonstiges ehrenamtliches Personal</t>
  </si>
  <si>
    <t>nebenberufliche/ ehrenamtliche Leiter/innen von vhs</t>
  </si>
  <si>
    <t>Unterrichts- stunden</t>
  </si>
  <si>
    <t>Alphabetisierungskurse
 insgesamt</t>
  </si>
  <si>
    <t>Abend-kurs</t>
  </si>
  <si>
    <t>andere/r/n vhs</t>
  </si>
  <si>
    <t>landeseinheit- liche vhs- Prüfungen</t>
  </si>
  <si>
    <t>sonst. vhs-Prüfungen</t>
  </si>
  <si>
    <t>Einbürgerungs-test</t>
  </si>
  <si>
    <t>Industrie- u. Handels-kammer/ Handwerks- kammer/ Berufs- verbände</t>
  </si>
  <si>
    <t>Unter-richts-stunden/ Kurs</t>
  </si>
  <si>
    <t>vhs-Leitung</t>
  </si>
  <si>
    <t>davon schulische Prüfungen</t>
  </si>
  <si>
    <t>insgesamt</t>
  </si>
  <si>
    <t xml:space="preserve">davon nicht-schulische Prüfungen </t>
  </si>
  <si>
    <t>Arbeitslose/ Arbeitsuchende</t>
  </si>
  <si>
    <r>
      <t>Nach Alter und Geschlecht differenzierte Belegungen insgesamt</t>
    </r>
    <r>
      <rPr>
        <b/>
        <vertAlign val="superscript"/>
        <sz val="9"/>
        <rFont val="Arial"/>
        <family val="2"/>
      </rPr>
      <t>a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</si>
  <si>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Die Kombination von Alter und Geschlecht wird in Bayern nicht erfasst.</t>
    </r>
  </si>
  <si>
    <r>
      <t>darunter</t>
    </r>
    <r>
      <rPr>
        <b/>
        <vertAlign val="superscript"/>
        <sz val="9"/>
        <rFont val="Arial"/>
        <family val="2"/>
      </rPr>
      <t>a</t>
    </r>
  </si>
  <si>
    <t>Pädagogische Betreuungsstunden</t>
  </si>
  <si>
    <r>
      <t>Insgesamt</t>
    </r>
    <r>
      <rPr>
        <b/>
        <vertAlign val="superscript"/>
        <sz val="10"/>
        <rFont val="Arial"/>
        <family val="2"/>
      </rPr>
      <t>a</t>
    </r>
  </si>
  <si>
    <r>
      <t>Programmbereiche</t>
    </r>
    <r>
      <rPr>
        <b/>
        <vertAlign val="superscript"/>
        <sz val="9"/>
        <rFont val="Arial"/>
        <family val="2"/>
      </rPr>
      <t>b</t>
    </r>
  </si>
  <si>
    <r>
      <t xml:space="preserve">Das Werk wie auch alle Tabellen in dieser Datei stehen unter der </t>
    </r>
    <r>
      <rPr>
        <u/>
        <sz val="8"/>
        <color indexed="12"/>
        <rFont val="Arial"/>
        <family val="2"/>
      </rPr>
      <t>Lizenz CC BY-SA 3.0.</t>
    </r>
  </si>
  <si>
    <t>Berichtsjahr</t>
  </si>
  <si>
    <t>-</t>
  </si>
  <si>
    <t/>
  </si>
  <si>
    <t>Verzeichnis der Tabellen</t>
  </si>
  <si>
    <t>Institutionelle Merkmale</t>
  </si>
  <si>
    <t>Kurse/Lehrgänge</t>
  </si>
  <si>
    <t>Weitere Veranstaltungsarten</t>
  </si>
  <si>
    <t>Gesamtübersicht und Strukturdaten</t>
  </si>
  <si>
    <t>Veränderungen zum Vorjahr</t>
  </si>
  <si>
    <t>Zeitreihen ab Revision der Statistik</t>
  </si>
  <si>
    <t>Tabellen zur</t>
  </si>
  <si>
    <t>Volkshochschul-Statistik</t>
  </si>
  <si>
    <t>Veröffentlichung 2.0.0</t>
  </si>
  <si>
    <t xml:space="preserve">Diese Veröffentlichung basiert auf folgender Datengrundlage: Deutsches Institut für Erwachsenenbildung DIE (2025). „Basisdaten Volkshochschul-Statistik (seit 2018)“
(ZA6276; Version 2.0.0) [Data set]. GESIS, Köln. </t>
  </si>
  <si>
    <t xml:space="preserve">http://dx.doi.org/10.4232/1.14582 </t>
  </si>
  <si>
    <t>Informationen zu Änderungen/Korrekturen in den genutzten</t>
  </si>
  <si>
    <t xml:space="preserve">Basisdaten (Version 2.0.0) finden Sie </t>
  </si>
  <si>
    <t>hier.</t>
  </si>
  <si>
    <t>Datengrundlage: Deutsches Institut für Erwachsenenbildung DIE (2025). „Basisdaten Volkshochschul-Statistik (seit 2018)“</t>
  </si>
  <si>
    <t xml:space="preserve">(ZA6276; Version 2.0.0) [Data set]. GESIS, Köln. </t>
  </si>
  <si>
    <r>
      <rPr>
        <sz val="8"/>
        <rFont val="Arial"/>
        <family val="2"/>
      </rPr>
      <t xml:space="preserve">Die Tabellen stehen unter der Lizenz </t>
    </r>
    <r>
      <rPr>
        <u/>
        <sz val="8"/>
        <color indexed="12"/>
        <rFont val="Arial"/>
        <family val="2"/>
      </rPr>
      <t>CC BY-SA DEED 4.0.</t>
    </r>
  </si>
  <si>
    <t>Die Tabellen stehen unter der Lizenz CC BY-SA DEED 4.0.</t>
  </si>
  <si>
    <t>Vergütungen/ Aufwands-entschä-digungen für nebenberuf-liche/ ehrenamtliche vhs-Mitarbeitende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</si>
</sst>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0\ _D_M_-;\-* #,##0.00\ _D_M_-;_-* &quot;-&quot;??\ _D_M_-;_-@_-"/>
    <numFmt numFmtId="166" formatCode="0.0%"/>
    <numFmt numFmtId="167" formatCode="#,##0.0"/>
    <numFmt numFmtId="168" formatCode="#,##0_ ;\-#,##0\ "/>
    <numFmt numFmtId="169" formatCode="0.0%__"/>
  </numFmts>
  <fonts count="48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36"/>
      <name val="Arial"/>
      <family val="2"/>
    </font>
    <font>
      <b/>
      <sz val="36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u/>
      <sz val="8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6"/>
      <name val="Arial Narrow"/>
      <family val="2"/>
    </font>
    <font>
      <b/>
      <sz val="10"/>
      <name val="Arial Narrow"/>
      <family val="2"/>
    </font>
    <font>
      <b/>
      <sz val="36"/>
      <name val="Arial Narrow"/>
      <family val="2"/>
    </font>
    <font>
      <sz val="20"/>
      <name val="Arial Narrow"/>
      <family val="2"/>
    </font>
    <font>
      <b/>
      <sz val="18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sz val="11"/>
      <name val="Aptos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36"/>
      <color rgb="FFFF0000"/>
      <name val="Arial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0"/>
      <color theme="0" tint="-0.3499862666707357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u/>
      <sz val="12"/>
      <color theme="10"/>
      <name val="Arial Narrow"/>
      <family val="2"/>
    </font>
    <font>
      <i/>
      <u/>
      <sz val="12"/>
      <color theme="10"/>
      <name val="Arial Narrow"/>
      <family val="2"/>
    </font>
    <font>
      <sz val="12"/>
      <color theme="1"/>
      <name val="Arial Narrow"/>
      <family val="2"/>
    </font>
    <font>
      <sz val="11"/>
      <color rgb="FF000000"/>
      <name val="Arial Narrow"/>
      <family val="2"/>
    </font>
    <font>
      <sz val="12"/>
      <color rgb="FF000000"/>
      <name val="Arial Narrow"/>
      <family val="2"/>
    </font>
    <font>
      <strike/>
      <sz val="12"/>
      <color rgb="FFFF0000"/>
      <name val="Arial Narrow"/>
      <family val="2"/>
    </font>
    <font>
      <u/>
      <sz val="8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4F4FF"/>
        <bgColor indexed="64"/>
      </patternFill>
    </fill>
    <fill>
      <patternFill patternType="solid">
        <fgColor rgb="FFB8CCE4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0" fontId="1" fillId="0" borderId="0"/>
    <xf numFmtId="0" fontId="32" fillId="0" borderId="0"/>
  </cellStyleXfs>
  <cellXfs count="1171">
    <xf numFmtId="0" fontId="0" fillId="0" borderId="0" xfId="0"/>
    <xf numFmtId="0" fontId="2" fillId="0" borderId="0" xfId="0" applyFont="1" applyAlignment="1">
      <alignment horizontal="center"/>
    </xf>
    <xf numFmtId="166" fontId="3" fillId="0" borderId="0" xfId="0" applyNumberFormat="1" applyFont="1"/>
    <xf numFmtId="0" fontId="7" fillId="0" borderId="0" xfId="0" applyFont="1" applyAlignment="1">
      <alignment horizontal="left" vertical="top"/>
    </xf>
    <xf numFmtId="0" fontId="8" fillId="0" borderId="0" xfId="0" applyFont="1"/>
    <xf numFmtId="0" fontId="6" fillId="0" borderId="0" xfId="0" applyFont="1"/>
    <xf numFmtId="3" fontId="6" fillId="0" borderId="0" xfId="0" applyNumberFormat="1" applyFont="1"/>
    <xf numFmtId="166" fontId="3" fillId="0" borderId="1" xfId="1" applyNumberFormat="1" applyFont="1" applyBorder="1" applyAlignment="1">
      <alignment horizontal="right"/>
    </xf>
    <xf numFmtId="166" fontId="3" fillId="0" borderId="2" xfId="1" applyNumberFormat="1" applyFont="1" applyBorder="1" applyAlignment="1">
      <alignment horizontal="right"/>
    </xf>
    <xf numFmtId="0" fontId="1" fillId="0" borderId="0" xfId="0" applyFont="1"/>
    <xf numFmtId="167" fontId="2" fillId="0" borderId="3" xfId="1" applyNumberFormat="1" applyFont="1" applyBorder="1" applyAlignment="1">
      <alignment horizontal="right"/>
    </xf>
    <xf numFmtId="167" fontId="2" fillId="0" borderId="0" xfId="1" applyNumberFormat="1" applyFont="1" applyBorder="1" applyAlignment="1">
      <alignment horizontal="right"/>
    </xf>
    <xf numFmtId="166" fontId="3" fillId="0" borderId="3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167" fontId="9" fillId="0" borderId="4" xfId="1" applyNumberFormat="1" applyFont="1" applyBorder="1" applyAlignment="1">
      <alignment horizontal="right"/>
    </xf>
    <xf numFmtId="167" fontId="9" fillId="0" borderId="5" xfId="1" applyNumberFormat="1" applyFont="1" applyBorder="1" applyAlignment="1">
      <alignment horizontal="right"/>
    </xf>
    <xf numFmtId="166" fontId="3" fillId="0" borderId="6" xfId="1" applyNumberFormat="1" applyFont="1" applyBorder="1" applyAlignment="1">
      <alignment horizontal="right"/>
    </xf>
    <xf numFmtId="166" fontId="3" fillId="0" borderId="7" xfId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7" applyFont="1" applyAlignment="1">
      <alignment horizontal="left" vertical="top"/>
    </xf>
    <xf numFmtId="0" fontId="1" fillId="0" borderId="0" xfId="7"/>
    <xf numFmtId="0" fontId="2" fillId="0" borderId="8" xfId="7" applyFont="1" applyBorder="1" applyAlignment="1">
      <alignment horizontal="center" vertical="top" wrapText="1"/>
    </xf>
    <xf numFmtId="3" fontId="1" fillId="0" borderId="0" xfId="7" applyNumberFormat="1"/>
    <xf numFmtId="166" fontId="3" fillId="0" borderId="0" xfId="7" applyNumberFormat="1" applyFont="1"/>
    <xf numFmtId="3" fontId="5" fillId="0" borderId="0" xfId="7" applyNumberFormat="1" applyFont="1" applyAlignment="1">
      <alignment horizontal="left" vertical="top" wrapText="1"/>
    </xf>
    <xf numFmtId="3" fontId="8" fillId="0" borderId="0" xfId="7" applyNumberFormat="1" applyFont="1"/>
    <xf numFmtId="166" fontId="3" fillId="0" borderId="9" xfId="7" applyNumberFormat="1" applyFont="1" applyBorder="1" applyAlignment="1">
      <alignment horizontal="right"/>
    </xf>
    <xf numFmtId="166" fontId="3" fillId="0" borderId="10" xfId="7" applyNumberFormat="1" applyFont="1" applyBorder="1" applyAlignment="1">
      <alignment horizontal="right"/>
    </xf>
    <xf numFmtId="0" fontId="8" fillId="0" borderId="0" xfId="7" applyFont="1"/>
    <xf numFmtId="0" fontId="11" fillId="0" borderId="0" xfId="7" applyFont="1"/>
    <xf numFmtId="166" fontId="3" fillId="0" borderId="11" xfId="7" applyNumberFormat="1" applyFont="1" applyBorder="1" applyAlignment="1">
      <alignment horizontal="right"/>
    </xf>
    <xf numFmtId="166" fontId="3" fillId="0" borderId="12" xfId="7" applyNumberFormat="1" applyFont="1" applyBorder="1" applyAlignment="1">
      <alignment horizontal="right"/>
    </xf>
    <xf numFmtId="0" fontId="1" fillId="0" borderId="0" xfId="7" applyAlignment="1">
      <alignment horizontal="center"/>
    </xf>
    <xf numFmtId="0" fontId="7" fillId="0" borderId="10" xfId="7" applyFont="1" applyBorder="1" applyAlignment="1">
      <alignment vertical="top"/>
    </xf>
    <xf numFmtId="0" fontId="7" fillId="0" borderId="13" xfId="7" applyFont="1" applyBorder="1" applyAlignment="1">
      <alignment vertical="top"/>
    </xf>
    <xf numFmtId="0" fontId="2" fillId="0" borderId="14" xfId="7" applyFont="1" applyBorder="1" applyAlignment="1">
      <alignment horizontal="center" vertical="top" wrapText="1"/>
    </xf>
    <xf numFmtId="0" fontId="7" fillId="0" borderId="0" xfId="7" applyFont="1" applyAlignment="1">
      <alignment vertical="top" wrapText="1"/>
    </xf>
    <xf numFmtId="0" fontId="7" fillId="0" borderId="0" xfId="7" applyFont="1" applyAlignment="1">
      <alignment horizontal="left" vertical="top" wrapText="1"/>
    </xf>
    <xf numFmtId="0" fontId="2" fillId="0" borderId="0" xfId="7" applyFont="1" applyAlignment="1">
      <alignment horizontal="center"/>
    </xf>
    <xf numFmtId="1" fontId="1" fillId="0" borderId="0" xfId="7" applyNumberFormat="1"/>
    <xf numFmtId="0" fontId="7" fillId="0" borderId="0" xfId="7" applyFont="1" applyAlignment="1">
      <alignment wrapText="1"/>
    </xf>
    <xf numFmtId="166" fontId="3" fillId="0" borderId="1" xfId="7" applyNumberFormat="1" applyFont="1" applyBorder="1" applyAlignment="1">
      <alignment horizontal="right" vertical="top" wrapText="1"/>
    </xf>
    <xf numFmtId="0" fontId="5" fillId="0" borderId="0" xfId="7" applyFont="1" applyAlignment="1">
      <alignment horizontal="left" vertical="top"/>
    </xf>
    <xf numFmtId="9" fontId="3" fillId="0" borderId="2" xfId="7" applyNumberFormat="1" applyFont="1" applyBorder="1" applyAlignment="1">
      <alignment horizontal="right" vertical="top" wrapText="1"/>
    </xf>
    <xf numFmtId="9" fontId="3" fillId="0" borderId="1" xfId="7" applyNumberFormat="1" applyFont="1" applyBorder="1" applyAlignment="1">
      <alignment horizontal="right" vertical="top" wrapText="1"/>
    </xf>
    <xf numFmtId="166" fontId="3" fillId="0" borderId="2" xfId="7" applyNumberFormat="1" applyFont="1" applyBorder="1" applyAlignment="1">
      <alignment horizontal="right" vertical="top" wrapText="1"/>
    </xf>
    <xf numFmtId="166" fontId="3" fillId="0" borderId="15" xfId="7" applyNumberFormat="1" applyFont="1" applyBorder="1" applyAlignment="1">
      <alignment horizontal="right" vertical="top" wrapText="1"/>
    </xf>
    <xf numFmtId="3" fontId="11" fillId="0" borderId="0" xfId="7" applyNumberFormat="1" applyFont="1" applyAlignment="1">
      <alignment horizontal="right"/>
    </xf>
    <xf numFmtId="0" fontId="11" fillId="0" borderId="0" xfId="7" applyFont="1" applyAlignment="1">
      <alignment horizontal="right"/>
    </xf>
    <xf numFmtId="166" fontId="3" fillId="0" borderId="16" xfId="7" applyNumberFormat="1" applyFont="1" applyBorder="1" applyAlignment="1">
      <alignment horizontal="right" vertical="top" wrapText="1"/>
    </xf>
    <xf numFmtId="0" fontId="33" fillId="0" borderId="0" xfId="7" applyFont="1"/>
    <xf numFmtId="0" fontId="13" fillId="0" borderId="0" xfId="7" applyFont="1"/>
    <xf numFmtId="0" fontId="0" fillId="0" borderId="0" xfId="0" applyAlignment="1">
      <alignment vertical="center"/>
    </xf>
    <xf numFmtId="166" fontId="7" fillId="0" borderId="0" xfId="1" applyNumberFormat="1" applyFont="1" applyFill="1" applyBorder="1" applyAlignment="1">
      <alignment horizontal="left" vertical="top"/>
    </xf>
    <xf numFmtId="3" fontId="0" fillId="0" borderId="0" xfId="0" applyNumberFormat="1"/>
    <xf numFmtId="0" fontId="7" fillId="0" borderId="0" xfId="0" applyFont="1" applyAlignment="1">
      <alignment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3" fontId="1" fillId="0" borderId="0" xfId="0" applyNumberFormat="1" applyFont="1"/>
    <xf numFmtId="3" fontId="11" fillId="0" borderId="0" xfId="0" applyNumberFormat="1" applyFont="1"/>
    <xf numFmtId="0" fontId="11" fillId="0" borderId="0" xfId="0" applyFont="1"/>
    <xf numFmtId="0" fontId="1" fillId="0" borderId="0" xfId="0" applyFont="1" applyAlignment="1">
      <alignment horizontal="center"/>
    </xf>
    <xf numFmtId="166" fontId="7" fillId="2" borderId="0" xfId="1" applyNumberFormat="1" applyFont="1" applyFill="1" applyBorder="1" applyAlignment="1">
      <alignment horizontal="left" vertical="top"/>
    </xf>
    <xf numFmtId="166" fontId="3" fillId="0" borderId="2" xfId="0" applyNumberFormat="1" applyFont="1" applyBorder="1" applyAlignment="1">
      <alignment horizontal="right" vertical="center" wrapText="1"/>
    </xf>
    <xf numFmtId="166" fontId="3" fillId="0" borderId="18" xfId="0" applyNumberFormat="1" applyFont="1" applyBorder="1" applyAlignment="1">
      <alignment horizontal="right" vertical="center" wrapText="1"/>
    </xf>
    <xf numFmtId="166" fontId="3" fillId="0" borderId="19" xfId="0" applyNumberFormat="1" applyFont="1" applyBorder="1" applyAlignment="1">
      <alignment horizontal="right" vertical="center" wrapText="1"/>
    </xf>
    <xf numFmtId="3" fontId="8" fillId="0" borderId="0" xfId="0" applyNumberFormat="1" applyFont="1"/>
    <xf numFmtId="166" fontId="3" fillId="0" borderId="1" xfId="0" applyNumberFormat="1" applyFont="1" applyBorder="1" applyAlignment="1">
      <alignment horizontal="right" vertical="center" wrapText="1"/>
    </xf>
    <xf numFmtId="166" fontId="3" fillId="0" borderId="20" xfId="0" applyNumberFormat="1" applyFont="1" applyBorder="1" applyAlignment="1">
      <alignment horizontal="right" vertical="center" wrapText="1"/>
    </xf>
    <xf numFmtId="166" fontId="3" fillId="0" borderId="21" xfId="0" applyNumberFormat="1" applyFont="1" applyBorder="1" applyAlignment="1">
      <alignment horizontal="right" vertical="center" wrapText="1"/>
    </xf>
    <xf numFmtId="3" fontId="9" fillId="0" borderId="22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wrapText="1"/>
    </xf>
    <xf numFmtId="168" fontId="2" fillId="0" borderId="5" xfId="1" applyNumberFormat="1" applyFont="1" applyBorder="1" applyAlignment="1">
      <alignment horizontal="right" wrapText="1"/>
    </xf>
    <xf numFmtId="3" fontId="9" fillId="0" borderId="23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wrapText="1"/>
    </xf>
    <xf numFmtId="168" fontId="2" fillId="0" borderId="0" xfId="1" applyNumberFormat="1" applyFont="1" applyBorder="1" applyAlignment="1">
      <alignment horizontal="right" wrapText="1"/>
    </xf>
    <xf numFmtId="0" fontId="13" fillId="0" borderId="0" xfId="0" applyFont="1"/>
    <xf numFmtId="0" fontId="33" fillId="0" borderId="0" xfId="0" applyFont="1"/>
    <xf numFmtId="0" fontId="14" fillId="0" borderId="0" xfId="0" applyFont="1"/>
    <xf numFmtId="3" fontId="5" fillId="0" borderId="24" xfId="7" applyNumberFormat="1" applyFont="1" applyBorder="1" applyAlignment="1">
      <alignment horizontal="left" vertical="center" wrapText="1"/>
    </xf>
    <xf numFmtId="3" fontId="5" fillId="0" borderId="25" xfId="0" applyNumberFormat="1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right" vertical="center"/>
    </xf>
    <xf numFmtId="3" fontId="2" fillId="0" borderId="26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3" fillId="0" borderId="15" xfId="0" applyNumberFormat="1" applyFont="1" applyBorder="1" applyAlignment="1">
      <alignment horizontal="right" vertical="center"/>
    </xf>
    <xf numFmtId="3" fontId="2" fillId="0" borderId="3" xfId="1" applyNumberFormat="1" applyFont="1" applyBorder="1" applyAlignment="1">
      <alignment horizontal="right" vertical="center"/>
    </xf>
    <xf numFmtId="3" fontId="2" fillId="0" borderId="23" xfId="1" applyNumberFormat="1" applyFont="1" applyBorder="1" applyAlignment="1">
      <alignment horizontal="right" vertical="center"/>
    </xf>
    <xf numFmtId="3" fontId="2" fillId="0" borderId="27" xfId="0" applyNumberFormat="1" applyFont="1" applyBorder="1" applyAlignment="1">
      <alignment horizontal="right" vertical="center"/>
    </xf>
    <xf numFmtId="166" fontId="3" fillId="0" borderId="2" xfId="1" applyNumberFormat="1" applyFont="1" applyBorder="1" applyAlignment="1">
      <alignment horizontal="right" vertical="center"/>
    </xf>
    <xf numFmtId="166" fontId="3" fillId="0" borderId="15" xfId="1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166" fontId="3" fillId="0" borderId="16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wrapText="1"/>
    </xf>
    <xf numFmtId="166" fontId="2" fillId="0" borderId="0" xfId="4" applyNumberFormat="1" applyFont="1" applyFill="1" applyBorder="1" applyAlignment="1">
      <alignment horizontal="right" vertical="center" wrapText="1"/>
    </xf>
    <xf numFmtId="166" fontId="2" fillId="0" borderId="0" xfId="0" applyNumberFormat="1" applyFont="1" applyAlignment="1">
      <alignment horizontal="right" vertical="center" wrapText="1"/>
    </xf>
    <xf numFmtId="3" fontId="9" fillId="0" borderId="23" xfId="1" applyNumberFormat="1" applyFont="1" applyBorder="1" applyAlignment="1">
      <alignment horizontal="right" vertical="center"/>
    </xf>
    <xf numFmtId="3" fontId="9" fillId="0" borderId="27" xfId="0" applyNumberFormat="1" applyFont="1" applyBorder="1" applyAlignment="1">
      <alignment horizontal="right" vertical="center"/>
    </xf>
    <xf numFmtId="166" fontId="3" fillId="0" borderId="28" xfId="1" applyNumberFormat="1" applyFont="1" applyBorder="1" applyAlignment="1">
      <alignment horizontal="right" vertical="center"/>
    </xf>
    <xf numFmtId="3" fontId="9" fillId="0" borderId="29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3" fontId="2" fillId="0" borderId="0" xfId="1" applyNumberFormat="1" applyFont="1" applyBorder="1" applyAlignment="1">
      <alignment horizontal="right" vertical="center"/>
    </xf>
    <xf numFmtId="167" fontId="2" fillId="0" borderId="3" xfId="1" applyNumberFormat="1" applyFont="1" applyBorder="1" applyAlignment="1">
      <alignment horizontal="right" vertical="center"/>
    </xf>
    <xf numFmtId="167" fontId="2" fillId="0" borderId="23" xfId="1" applyNumberFormat="1" applyFont="1" applyBorder="1" applyAlignment="1">
      <alignment horizontal="right" vertical="center"/>
    </xf>
    <xf numFmtId="167" fontId="2" fillId="0" borderId="27" xfId="1" applyNumberFormat="1" applyFont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 vertical="center"/>
    </xf>
    <xf numFmtId="166" fontId="3" fillId="0" borderId="16" xfId="1" applyNumberFormat="1" applyFont="1" applyBorder="1" applyAlignment="1">
      <alignment horizontal="right" vertical="center"/>
    </xf>
    <xf numFmtId="166" fontId="3" fillId="0" borderId="3" xfId="1" applyNumberFormat="1" applyFont="1" applyBorder="1" applyAlignment="1">
      <alignment horizontal="right" vertical="center"/>
    </xf>
    <xf numFmtId="3" fontId="9" fillId="0" borderId="4" xfId="1" applyNumberFormat="1" applyFont="1" applyBorder="1" applyAlignment="1">
      <alignment horizontal="right" vertical="center"/>
    </xf>
    <xf numFmtId="3" fontId="9" fillId="0" borderId="5" xfId="1" applyNumberFormat="1" applyFont="1" applyBorder="1" applyAlignment="1">
      <alignment horizontal="right" vertical="center"/>
    </xf>
    <xf numFmtId="167" fontId="9" fillId="0" borderId="4" xfId="1" applyNumberFormat="1" applyFont="1" applyBorder="1" applyAlignment="1">
      <alignment horizontal="right" vertical="center"/>
    </xf>
    <xf numFmtId="167" fontId="9" fillId="0" borderId="5" xfId="1" applyNumberFormat="1" applyFont="1" applyBorder="1" applyAlignment="1">
      <alignment horizontal="right" vertical="center"/>
    </xf>
    <xf numFmtId="167" fontId="9" fillId="0" borderId="29" xfId="1" applyNumberFormat="1" applyFont="1" applyBorder="1" applyAlignment="1">
      <alignment horizontal="right" vertical="center"/>
    </xf>
    <xf numFmtId="166" fontId="3" fillId="0" borderId="9" xfId="7" applyNumberFormat="1" applyFont="1" applyBorder="1" applyAlignment="1">
      <alignment horizontal="right" vertical="center"/>
    </xf>
    <xf numFmtId="166" fontId="3" fillId="0" borderId="10" xfId="7" applyNumberFormat="1" applyFont="1" applyBorder="1" applyAlignment="1">
      <alignment horizontal="right" vertical="center"/>
    </xf>
    <xf numFmtId="166" fontId="3" fillId="0" borderId="31" xfId="7" applyNumberFormat="1" applyFont="1" applyBorder="1" applyAlignment="1">
      <alignment horizontal="right" vertical="center"/>
    </xf>
    <xf numFmtId="167" fontId="2" fillId="0" borderId="0" xfId="1" applyNumberFormat="1" applyFont="1" applyBorder="1" applyAlignment="1">
      <alignment horizontal="right" vertical="center"/>
    </xf>
    <xf numFmtId="167" fontId="9" fillId="0" borderId="0" xfId="7" applyNumberFormat="1" applyFont="1" applyAlignment="1">
      <alignment horizontal="right" vertical="center" wrapText="1"/>
    </xf>
    <xf numFmtId="167" fontId="2" fillId="0" borderId="30" xfId="1" applyNumberFormat="1" applyFont="1" applyBorder="1" applyAlignment="1">
      <alignment horizontal="right"/>
    </xf>
    <xf numFmtId="167" fontId="2" fillId="0" borderId="32" xfId="1" applyNumberFormat="1" applyFont="1" applyBorder="1" applyAlignment="1">
      <alignment horizontal="right"/>
    </xf>
    <xf numFmtId="167" fontId="9" fillId="0" borderId="33" xfId="1" applyNumberFormat="1" applyFont="1" applyBorder="1" applyAlignment="1">
      <alignment horizontal="right"/>
    </xf>
    <xf numFmtId="167" fontId="9" fillId="0" borderId="34" xfId="1" applyNumberFormat="1" applyFont="1" applyBorder="1" applyAlignment="1">
      <alignment horizontal="right"/>
    </xf>
    <xf numFmtId="166" fontId="3" fillId="0" borderId="23" xfId="1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23" xfId="0" applyNumberFormat="1" applyFont="1" applyBorder="1" applyAlignment="1">
      <alignment horizontal="right" vertical="center"/>
    </xf>
    <xf numFmtId="166" fontId="3" fillId="0" borderId="27" xfId="0" applyNumberFormat="1" applyFont="1" applyBorder="1" applyAlignment="1">
      <alignment horizontal="right" vertical="center"/>
    </xf>
    <xf numFmtId="3" fontId="9" fillId="0" borderId="22" xfId="1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22" xfId="0" applyNumberFormat="1" applyFont="1" applyBorder="1" applyAlignment="1">
      <alignment horizontal="right" vertical="center"/>
    </xf>
    <xf numFmtId="166" fontId="3" fillId="0" borderId="6" xfId="0" applyNumberFormat="1" applyFont="1" applyBorder="1" applyAlignment="1">
      <alignment horizontal="right" vertical="center"/>
    </xf>
    <xf numFmtId="166" fontId="3" fillId="0" borderId="9" xfId="0" applyNumberFormat="1" applyFont="1" applyBorder="1" applyAlignment="1">
      <alignment horizontal="right" vertical="center"/>
    </xf>
    <xf numFmtId="166" fontId="3" fillId="0" borderId="11" xfId="0" applyNumberFormat="1" applyFont="1" applyBorder="1" applyAlignment="1">
      <alignment horizontal="right" vertical="center"/>
    </xf>
    <xf numFmtId="166" fontId="3" fillId="0" borderId="31" xfId="0" applyNumberFormat="1" applyFont="1" applyBorder="1" applyAlignment="1">
      <alignment horizontal="right" vertical="center"/>
    </xf>
    <xf numFmtId="166" fontId="3" fillId="0" borderId="1" xfId="7" applyNumberFormat="1" applyFont="1" applyBorder="1" applyAlignment="1">
      <alignment horizontal="right" vertical="center" wrapText="1"/>
    </xf>
    <xf numFmtId="167" fontId="2" fillId="0" borderId="0" xfId="7" applyNumberFormat="1" applyFont="1" applyAlignment="1">
      <alignment horizontal="right" vertical="center" wrapText="1"/>
    </xf>
    <xf numFmtId="167" fontId="9" fillId="0" borderId="3" xfId="1" applyNumberFormat="1" applyFont="1" applyBorder="1" applyAlignment="1">
      <alignment horizontal="right" vertical="center"/>
    </xf>
    <xf numFmtId="167" fontId="9" fillId="0" borderId="0" xfId="1" applyNumberFormat="1" applyFont="1" applyBorder="1" applyAlignment="1">
      <alignment horizontal="right" vertical="center"/>
    </xf>
    <xf numFmtId="167" fontId="9" fillId="0" borderId="23" xfId="1" applyNumberFormat="1" applyFont="1" applyBorder="1" applyAlignment="1">
      <alignment horizontal="right" vertical="center"/>
    </xf>
    <xf numFmtId="167" fontId="9" fillId="0" borderId="27" xfId="1" applyNumberFormat="1" applyFont="1" applyBorder="1" applyAlignment="1">
      <alignment horizontal="right" vertical="center"/>
    </xf>
    <xf numFmtId="166" fontId="3" fillId="0" borderId="28" xfId="7" applyNumberFormat="1" applyFont="1" applyBorder="1" applyAlignment="1">
      <alignment horizontal="right" vertical="center" wrapText="1"/>
    </xf>
    <xf numFmtId="166" fontId="3" fillId="0" borderId="35" xfId="7" applyNumberFormat="1" applyFont="1" applyBorder="1" applyAlignment="1">
      <alignment horizontal="right" vertical="center" wrapText="1"/>
    </xf>
    <xf numFmtId="166" fontId="3" fillId="0" borderId="35" xfId="1" applyNumberFormat="1" applyFont="1" applyBorder="1" applyAlignment="1">
      <alignment horizontal="right" vertical="center"/>
    </xf>
    <xf numFmtId="166" fontId="3" fillId="0" borderId="36" xfId="1" applyNumberFormat="1" applyFont="1" applyBorder="1" applyAlignment="1">
      <alignment horizontal="right" vertical="center"/>
    </xf>
    <xf numFmtId="0" fontId="1" fillId="0" borderId="0" xfId="7" applyAlignment="1">
      <alignment vertical="center"/>
    </xf>
    <xf numFmtId="166" fontId="3" fillId="0" borderId="0" xfId="1" applyNumberFormat="1" applyFont="1" applyBorder="1" applyAlignment="1">
      <alignment horizontal="right" vertical="center"/>
    </xf>
    <xf numFmtId="167" fontId="9" fillId="0" borderId="22" xfId="1" applyNumberFormat="1" applyFont="1" applyBorder="1" applyAlignment="1">
      <alignment horizontal="right" vertical="center"/>
    </xf>
    <xf numFmtId="166" fontId="3" fillId="0" borderId="13" xfId="7" applyNumberFormat="1" applyFont="1" applyBorder="1" applyAlignment="1">
      <alignment horizontal="right" vertical="center"/>
    </xf>
    <xf numFmtId="166" fontId="3" fillId="0" borderId="3" xfId="7" applyNumberFormat="1" applyFont="1" applyBorder="1" applyAlignment="1">
      <alignment horizontal="right" vertical="center" wrapText="1"/>
    </xf>
    <xf numFmtId="166" fontId="3" fillId="0" borderId="0" xfId="7" applyNumberFormat="1" applyFont="1" applyAlignment="1">
      <alignment horizontal="right" vertical="center" wrapText="1"/>
    </xf>
    <xf numFmtId="166" fontId="3" fillId="0" borderId="23" xfId="7" applyNumberFormat="1" applyFont="1" applyBorder="1" applyAlignment="1">
      <alignment horizontal="right" vertical="center" wrapText="1"/>
    </xf>
    <xf numFmtId="166" fontId="3" fillId="0" borderId="27" xfId="7" applyNumberFormat="1" applyFont="1" applyBorder="1" applyAlignment="1">
      <alignment horizontal="right" vertical="center" wrapText="1"/>
    </xf>
    <xf numFmtId="166" fontId="3" fillId="0" borderId="2" xfId="7" applyNumberFormat="1" applyFont="1" applyBorder="1" applyAlignment="1">
      <alignment horizontal="right" vertical="center"/>
    </xf>
    <xf numFmtId="166" fontId="3" fillId="0" borderId="1" xfId="7" applyNumberFormat="1" applyFont="1" applyBorder="1" applyAlignment="1">
      <alignment horizontal="right" vertical="center"/>
    </xf>
    <xf numFmtId="166" fontId="3" fillId="0" borderId="15" xfId="7" applyNumberFormat="1" applyFont="1" applyBorder="1" applyAlignment="1">
      <alignment horizontal="right" vertical="center"/>
    </xf>
    <xf numFmtId="166" fontId="3" fillId="0" borderId="16" xfId="7" applyNumberFormat="1" applyFont="1" applyBorder="1" applyAlignment="1">
      <alignment horizontal="right" vertical="center"/>
    </xf>
    <xf numFmtId="166" fontId="3" fillId="0" borderId="0" xfId="7" applyNumberFormat="1" applyFont="1" applyAlignment="1">
      <alignment horizontal="right" vertical="center"/>
    </xf>
    <xf numFmtId="166" fontId="3" fillId="0" borderId="27" xfId="7" applyNumberFormat="1" applyFont="1" applyBorder="1" applyAlignment="1">
      <alignment horizontal="right" vertical="center"/>
    </xf>
    <xf numFmtId="3" fontId="2" fillId="0" borderId="37" xfId="7" applyNumberFormat="1" applyFont="1" applyBorder="1" applyAlignment="1">
      <alignment horizontal="right" vertical="center"/>
    </xf>
    <xf numFmtId="3" fontId="2" fillId="0" borderId="38" xfId="7" applyNumberFormat="1" applyFont="1" applyBorder="1" applyAlignment="1">
      <alignment horizontal="right" vertical="center"/>
    </xf>
    <xf numFmtId="3" fontId="2" fillId="0" borderId="39" xfId="7" applyNumberFormat="1" applyFont="1" applyBorder="1" applyAlignment="1">
      <alignment horizontal="right" vertical="center"/>
    </xf>
    <xf numFmtId="3" fontId="2" fillId="0" borderId="3" xfId="7" applyNumberFormat="1" applyFont="1" applyBorder="1" applyAlignment="1">
      <alignment horizontal="right" vertical="center"/>
    </xf>
    <xf numFmtId="3" fontId="2" fillId="0" borderId="0" xfId="7" applyNumberFormat="1" applyFont="1" applyAlignment="1">
      <alignment horizontal="right" vertical="center"/>
    </xf>
    <xf numFmtId="3" fontId="2" fillId="0" borderId="27" xfId="7" applyNumberFormat="1" applyFont="1" applyBorder="1" applyAlignment="1">
      <alignment horizontal="right" vertical="center"/>
    </xf>
    <xf numFmtId="167" fontId="2" fillId="0" borderId="3" xfId="7" applyNumberFormat="1" applyFont="1" applyBorder="1" applyAlignment="1">
      <alignment horizontal="right" vertical="center" wrapText="1"/>
    </xf>
    <xf numFmtId="167" fontId="2" fillId="0" borderId="5" xfId="7" applyNumberFormat="1" applyFont="1" applyBorder="1" applyAlignment="1">
      <alignment horizontal="right" vertical="center" wrapText="1"/>
    </xf>
    <xf numFmtId="167" fontId="2" fillId="0" borderId="4" xfId="7" applyNumberFormat="1" applyFont="1" applyBorder="1" applyAlignment="1">
      <alignment horizontal="right" vertical="center" wrapText="1"/>
    </xf>
    <xf numFmtId="167" fontId="2" fillId="0" borderId="22" xfId="7" applyNumberFormat="1" applyFont="1" applyBorder="1" applyAlignment="1">
      <alignment horizontal="right" vertical="center" wrapText="1"/>
    </xf>
    <xf numFmtId="167" fontId="2" fillId="0" borderId="29" xfId="7" applyNumberFormat="1" applyFont="1" applyBorder="1" applyAlignment="1">
      <alignment horizontal="right" vertical="center" wrapText="1"/>
    </xf>
    <xf numFmtId="167" fontId="2" fillId="0" borderId="37" xfId="7" applyNumberFormat="1" applyFont="1" applyBorder="1" applyAlignment="1">
      <alignment horizontal="right" vertical="center"/>
    </xf>
    <xf numFmtId="167" fontId="2" fillId="0" borderId="38" xfId="7" applyNumberFormat="1" applyFont="1" applyBorder="1" applyAlignment="1">
      <alignment horizontal="right" vertical="center"/>
    </xf>
    <xf numFmtId="167" fontId="2" fillId="0" borderId="26" xfId="7" applyNumberFormat="1" applyFont="1" applyBorder="1" applyAlignment="1">
      <alignment horizontal="right" vertical="center"/>
    </xf>
    <xf numFmtId="167" fontId="2" fillId="0" borderId="39" xfId="7" applyNumberFormat="1" applyFont="1" applyBorder="1" applyAlignment="1">
      <alignment horizontal="right" vertical="center"/>
    </xf>
    <xf numFmtId="166" fontId="3" fillId="0" borderId="28" xfId="7" applyNumberFormat="1" applyFont="1" applyBorder="1" applyAlignment="1">
      <alignment horizontal="right" vertical="center"/>
    </xf>
    <xf numFmtId="166" fontId="3" fillId="0" borderId="35" xfId="7" applyNumberFormat="1" applyFont="1" applyBorder="1" applyAlignment="1">
      <alignment horizontal="right" vertical="center"/>
    </xf>
    <xf numFmtId="166" fontId="3" fillId="0" borderId="40" xfId="7" applyNumberFormat="1" applyFont="1" applyBorder="1" applyAlignment="1">
      <alignment horizontal="right" vertical="center"/>
    </xf>
    <xf numFmtId="166" fontId="3" fillId="0" borderId="36" xfId="7" applyNumberFormat="1" applyFont="1" applyBorder="1" applyAlignment="1">
      <alignment horizontal="right" vertical="center"/>
    </xf>
    <xf numFmtId="167" fontId="9" fillId="0" borderId="3" xfId="7" applyNumberFormat="1" applyFont="1" applyBorder="1" applyAlignment="1">
      <alignment horizontal="right" vertical="center"/>
    </xf>
    <xf numFmtId="167" fontId="9" fillId="0" borderId="0" xfId="7" applyNumberFormat="1" applyFont="1" applyAlignment="1">
      <alignment horizontal="right" vertical="center"/>
    </xf>
    <xf numFmtId="167" fontId="9" fillId="0" borderId="23" xfId="7" applyNumberFormat="1" applyFont="1" applyBorder="1" applyAlignment="1">
      <alignment horizontal="right" vertical="center"/>
    </xf>
    <xf numFmtId="167" fontId="9" fillId="0" borderId="27" xfId="7" applyNumberFormat="1" applyFont="1" applyBorder="1" applyAlignment="1">
      <alignment horizontal="right" vertical="center"/>
    </xf>
    <xf numFmtId="3" fontId="2" fillId="0" borderId="27" xfId="1" applyNumberFormat="1" applyFont="1" applyBorder="1" applyAlignment="1">
      <alignment horizontal="right" vertical="center"/>
    </xf>
    <xf numFmtId="3" fontId="9" fillId="0" borderId="0" xfId="1" applyNumberFormat="1" applyFont="1" applyBorder="1" applyAlignment="1">
      <alignment horizontal="right" vertical="center"/>
    </xf>
    <xf numFmtId="3" fontId="9" fillId="0" borderId="0" xfId="7" applyNumberFormat="1" applyFont="1" applyAlignment="1">
      <alignment horizontal="right" vertical="center" wrapText="1"/>
    </xf>
    <xf numFmtId="3" fontId="2" fillId="0" borderId="0" xfId="7" applyNumberFormat="1" applyFont="1" applyAlignment="1">
      <alignment horizontal="right" vertical="center" wrapText="1"/>
    </xf>
    <xf numFmtId="3" fontId="3" fillId="0" borderId="1" xfId="7" applyNumberFormat="1" applyFont="1" applyBorder="1" applyAlignment="1">
      <alignment horizontal="right" vertical="center" wrapText="1"/>
    </xf>
    <xf numFmtId="3" fontId="9" fillId="0" borderId="4" xfId="7" applyNumberFormat="1" applyFont="1" applyBorder="1" applyAlignment="1">
      <alignment horizontal="right" vertical="center" wrapText="1"/>
    </xf>
    <xf numFmtId="3" fontId="9" fillId="0" borderId="5" xfId="7" applyNumberFormat="1" applyFont="1" applyBorder="1" applyAlignment="1">
      <alignment horizontal="right" vertical="center" wrapText="1"/>
    </xf>
    <xf numFmtId="3" fontId="9" fillId="0" borderId="29" xfId="1" applyNumberFormat="1" applyFont="1" applyBorder="1" applyAlignment="1">
      <alignment horizontal="right" vertical="center"/>
    </xf>
    <xf numFmtId="3" fontId="2" fillId="0" borderId="37" xfId="7" applyNumberFormat="1" applyFont="1" applyBorder="1" applyAlignment="1">
      <alignment horizontal="right" vertical="center" wrapText="1"/>
    </xf>
    <xf numFmtId="3" fontId="2" fillId="0" borderId="26" xfId="7" applyNumberFormat="1" applyFont="1" applyBorder="1" applyAlignment="1">
      <alignment horizontal="right" vertical="center" wrapText="1"/>
    </xf>
    <xf numFmtId="3" fontId="3" fillId="0" borderId="2" xfId="7" applyNumberFormat="1" applyFont="1" applyBorder="1" applyAlignment="1">
      <alignment horizontal="right" vertical="center" wrapText="1"/>
    </xf>
    <xf numFmtId="166" fontId="3" fillId="0" borderId="15" xfId="7" applyNumberFormat="1" applyFont="1" applyBorder="1" applyAlignment="1">
      <alignment horizontal="right" vertical="center" wrapText="1"/>
    </xf>
    <xf numFmtId="3" fontId="2" fillId="0" borderId="3" xfId="7" applyNumberFormat="1" applyFont="1" applyBorder="1" applyAlignment="1">
      <alignment horizontal="right" vertical="center" wrapText="1"/>
    </xf>
    <xf numFmtId="3" fontId="2" fillId="0" borderId="23" xfId="7" applyNumberFormat="1" applyFont="1" applyBorder="1" applyAlignment="1">
      <alignment horizontal="right" vertical="center" wrapText="1"/>
    </xf>
    <xf numFmtId="3" fontId="3" fillId="0" borderId="28" xfId="7" applyNumberFormat="1" applyFont="1" applyBorder="1" applyAlignment="1">
      <alignment horizontal="right" vertical="center" wrapText="1"/>
    </xf>
    <xf numFmtId="166" fontId="3" fillId="0" borderId="40" xfId="7" applyNumberFormat="1" applyFont="1" applyBorder="1" applyAlignment="1">
      <alignment horizontal="right" vertical="center" wrapText="1"/>
    </xf>
    <xf numFmtId="3" fontId="9" fillId="0" borderId="22" xfId="7" applyNumberFormat="1" applyFont="1" applyBorder="1" applyAlignment="1">
      <alignment horizontal="right" vertical="center" wrapText="1"/>
    </xf>
    <xf numFmtId="3" fontId="9" fillId="0" borderId="30" xfId="7" applyNumberFormat="1" applyFont="1" applyBorder="1" applyAlignment="1">
      <alignment horizontal="right" vertical="center" wrapText="1"/>
    </xf>
    <xf numFmtId="168" fontId="9" fillId="0" borderId="3" xfId="1" applyNumberFormat="1" applyFont="1" applyBorder="1" applyAlignment="1">
      <alignment horizontal="right" vertical="center" wrapText="1"/>
    </xf>
    <xf numFmtId="166" fontId="3" fillId="0" borderId="6" xfId="7" applyNumberFormat="1" applyFont="1" applyBorder="1" applyAlignment="1">
      <alignment horizontal="right" vertical="center" wrapText="1"/>
    </xf>
    <xf numFmtId="166" fontId="3" fillId="0" borderId="2" xfId="7" applyNumberFormat="1" applyFont="1" applyBorder="1" applyAlignment="1">
      <alignment horizontal="right" vertical="center" wrapText="1"/>
    </xf>
    <xf numFmtId="3" fontId="2" fillId="0" borderId="38" xfId="7" applyNumberFormat="1" applyFont="1" applyBorder="1" applyAlignment="1">
      <alignment horizontal="right" vertical="center" wrapText="1"/>
    </xf>
    <xf numFmtId="166" fontId="3" fillId="0" borderId="41" xfId="7" applyNumberFormat="1" applyFont="1" applyBorder="1" applyAlignment="1">
      <alignment horizontal="right" vertical="center" wrapText="1"/>
    </xf>
    <xf numFmtId="3" fontId="2" fillId="0" borderId="30" xfId="1" applyNumberFormat="1" applyFont="1" applyBorder="1" applyAlignment="1">
      <alignment horizontal="right" vertical="center"/>
    </xf>
    <xf numFmtId="3" fontId="2" fillId="0" borderId="30" xfId="7" applyNumberFormat="1" applyFont="1" applyBorder="1" applyAlignment="1">
      <alignment horizontal="right" vertical="center"/>
    </xf>
    <xf numFmtId="3" fontId="2" fillId="0" borderId="38" xfId="1" applyNumberFormat="1" applyFont="1" applyBorder="1" applyAlignment="1">
      <alignment horizontal="right" vertical="center"/>
    </xf>
    <xf numFmtId="3" fontId="2" fillId="0" borderId="42" xfId="1" applyNumberFormat="1" applyFont="1" applyBorder="1" applyAlignment="1">
      <alignment horizontal="right" vertical="center"/>
    </xf>
    <xf numFmtId="3" fontId="2" fillId="0" borderId="26" xfId="1" applyNumberFormat="1" applyFont="1" applyBorder="1" applyAlignment="1">
      <alignment horizontal="right" vertical="center"/>
    </xf>
    <xf numFmtId="3" fontId="2" fillId="0" borderId="42" xfId="7" applyNumberFormat="1" applyFont="1" applyBorder="1" applyAlignment="1">
      <alignment horizontal="right" vertical="center"/>
    </xf>
    <xf numFmtId="3" fontId="2" fillId="0" borderId="30" xfId="7" applyNumberFormat="1" applyFont="1" applyBorder="1" applyAlignment="1">
      <alignment horizontal="right" vertical="center" wrapText="1"/>
    </xf>
    <xf numFmtId="3" fontId="9" fillId="0" borderId="30" xfId="1" applyNumberFormat="1" applyFont="1" applyBorder="1" applyAlignment="1">
      <alignment horizontal="right" vertical="center"/>
    </xf>
    <xf numFmtId="3" fontId="9" fillId="0" borderId="3" xfId="7" applyNumberFormat="1" applyFont="1" applyBorder="1" applyAlignment="1">
      <alignment horizontal="right" vertical="center"/>
    </xf>
    <xf numFmtId="3" fontId="9" fillId="0" borderId="0" xfId="7" applyNumberFormat="1" applyFont="1" applyAlignment="1">
      <alignment horizontal="right" vertical="center"/>
    </xf>
    <xf numFmtId="3" fontId="9" fillId="0" borderId="30" xfId="7" applyNumberFormat="1" applyFont="1" applyBorder="1" applyAlignment="1">
      <alignment horizontal="right" vertical="center"/>
    </xf>
    <xf numFmtId="3" fontId="2" fillId="0" borderId="42" xfId="7" applyNumberFormat="1" applyFont="1" applyBorder="1" applyAlignment="1">
      <alignment horizontal="right" vertical="center" wrapText="1"/>
    </xf>
    <xf numFmtId="3" fontId="9" fillId="0" borderId="27" xfId="7" applyNumberFormat="1" applyFont="1" applyBorder="1" applyAlignment="1">
      <alignment horizontal="right" vertical="center"/>
    </xf>
    <xf numFmtId="3" fontId="2" fillId="0" borderId="22" xfId="1" applyNumberFormat="1" applyFont="1" applyBorder="1" applyAlignment="1">
      <alignment horizontal="right" vertical="center"/>
    </xf>
    <xf numFmtId="3" fontId="2" fillId="0" borderId="34" xfId="1" applyNumberFormat="1" applyFont="1" applyBorder="1" applyAlignment="1">
      <alignment horizontal="right" vertical="center"/>
    </xf>
    <xf numFmtId="166" fontId="3" fillId="0" borderId="15" xfId="1" applyNumberFormat="1" applyFont="1" applyBorder="1" applyAlignment="1">
      <alignment horizontal="right" vertical="center" wrapText="1"/>
    </xf>
    <xf numFmtId="166" fontId="3" fillId="0" borderId="7" xfId="1" applyNumberFormat="1" applyFont="1" applyBorder="1" applyAlignment="1">
      <alignment horizontal="right" vertical="center" wrapText="1"/>
    </xf>
    <xf numFmtId="3" fontId="2" fillId="0" borderId="32" xfId="1" applyNumberFormat="1" applyFont="1" applyBorder="1" applyAlignment="1">
      <alignment horizontal="right" vertical="center"/>
    </xf>
    <xf numFmtId="166" fontId="3" fillId="0" borderId="7" xfId="1" applyNumberFormat="1" applyFont="1" applyBorder="1" applyAlignment="1">
      <alignment horizontal="right" vertical="center"/>
    </xf>
    <xf numFmtId="166" fontId="3" fillId="0" borderId="32" xfId="1" applyNumberFormat="1" applyFont="1" applyBorder="1" applyAlignment="1">
      <alignment horizontal="right" vertical="center"/>
    </xf>
    <xf numFmtId="3" fontId="9" fillId="0" borderId="34" xfId="1" applyNumberFormat="1" applyFont="1" applyBorder="1" applyAlignment="1">
      <alignment horizontal="right" vertical="center"/>
    </xf>
    <xf numFmtId="166" fontId="3" fillId="0" borderId="12" xfId="7" applyNumberFormat="1" applyFont="1" applyBorder="1" applyAlignment="1">
      <alignment horizontal="right" vertical="center"/>
    </xf>
    <xf numFmtId="3" fontId="2" fillId="0" borderId="43" xfId="7" applyNumberFormat="1" applyFont="1" applyBorder="1" applyAlignment="1">
      <alignment horizontal="right" vertical="center" wrapText="1"/>
    </xf>
    <xf numFmtId="3" fontId="2" fillId="0" borderId="44" xfId="7" applyNumberFormat="1" applyFont="1" applyBorder="1" applyAlignment="1">
      <alignment horizontal="right" vertical="center" wrapText="1"/>
    </xf>
    <xf numFmtId="3" fontId="2" fillId="0" borderId="27" xfId="7" applyNumberFormat="1" applyFont="1" applyBorder="1" applyAlignment="1">
      <alignment horizontal="right" vertical="center" wrapText="1"/>
    </xf>
    <xf numFmtId="166" fontId="3" fillId="0" borderId="45" xfId="7" applyNumberFormat="1" applyFont="1" applyBorder="1" applyAlignment="1">
      <alignment horizontal="right" vertical="center" wrapText="1"/>
    </xf>
    <xf numFmtId="3" fontId="9" fillId="0" borderId="46" xfId="7" applyNumberFormat="1" applyFont="1" applyBorder="1" applyAlignment="1">
      <alignment horizontal="right" vertical="center" wrapText="1"/>
    </xf>
    <xf numFmtId="166" fontId="3" fillId="0" borderId="47" xfId="7" applyNumberFormat="1" applyFont="1" applyBorder="1" applyAlignment="1">
      <alignment horizontal="right" vertical="center" wrapText="1"/>
    </xf>
    <xf numFmtId="166" fontId="3" fillId="0" borderId="16" xfId="7" applyNumberFormat="1" applyFont="1" applyBorder="1" applyAlignment="1">
      <alignment horizontal="right" vertical="center" wrapText="1"/>
    </xf>
    <xf numFmtId="3" fontId="9" fillId="0" borderId="27" xfId="7" applyNumberFormat="1" applyFont="1" applyBorder="1" applyAlignment="1">
      <alignment horizontal="right" vertical="center" wrapText="1"/>
    </xf>
    <xf numFmtId="166" fontId="3" fillId="0" borderId="43" xfId="7" applyNumberFormat="1" applyFont="1" applyBorder="1" applyAlignment="1">
      <alignment horizontal="right" vertical="center" wrapText="1"/>
    </xf>
    <xf numFmtId="166" fontId="3" fillId="0" borderId="44" xfId="7" applyNumberFormat="1" applyFont="1" applyBorder="1" applyAlignment="1">
      <alignment horizontal="right" vertical="center" wrapText="1"/>
    </xf>
    <xf numFmtId="3" fontId="9" fillId="0" borderId="48" xfId="7" applyNumberFormat="1" applyFont="1" applyBorder="1" applyAlignment="1">
      <alignment horizontal="right" vertical="center" wrapText="1"/>
    </xf>
    <xf numFmtId="3" fontId="9" fillId="0" borderId="29" xfId="7" applyNumberFormat="1" applyFont="1" applyBorder="1" applyAlignment="1">
      <alignment horizontal="right" vertical="center" wrapText="1"/>
    </xf>
    <xf numFmtId="3" fontId="2" fillId="0" borderId="22" xfId="7" applyNumberFormat="1" applyFont="1" applyBorder="1" applyAlignment="1">
      <alignment horizontal="right" vertical="center" wrapText="1"/>
    </xf>
    <xf numFmtId="9" fontId="3" fillId="0" borderId="28" xfId="7" applyNumberFormat="1" applyFont="1" applyBorder="1" applyAlignment="1">
      <alignment horizontal="right" vertical="top" wrapText="1"/>
    </xf>
    <xf numFmtId="9" fontId="3" fillId="0" borderId="35" xfId="7" applyNumberFormat="1" applyFont="1" applyBorder="1" applyAlignment="1">
      <alignment horizontal="right" vertical="top" wrapText="1"/>
    </xf>
    <xf numFmtId="166" fontId="3" fillId="0" borderId="28" xfId="7" applyNumberFormat="1" applyFont="1" applyBorder="1" applyAlignment="1">
      <alignment horizontal="right" vertical="top" wrapText="1"/>
    </xf>
    <xf numFmtId="166" fontId="3" fillId="0" borderId="35" xfId="7" applyNumberFormat="1" applyFont="1" applyBorder="1" applyAlignment="1">
      <alignment horizontal="right" vertical="top" wrapText="1"/>
    </xf>
    <xf numFmtId="166" fontId="3" fillId="0" borderId="40" xfId="7" applyNumberFormat="1" applyFont="1" applyBorder="1" applyAlignment="1">
      <alignment horizontal="right" vertical="top" wrapText="1"/>
    </xf>
    <xf numFmtId="3" fontId="9" fillId="0" borderId="23" xfId="7" applyNumberFormat="1" applyFont="1" applyBorder="1" applyAlignment="1">
      <alignment horizontal="right" vertical="center" wrapText="1"/>
    </xf>
    <xf numFmtId="166" fontId="3" fillId="0" borderId="3" xfId="7" applyNumberFormat="1" applyFont="1" applyBorder="1" applyAlignment="1">
      <alignment horizontal="right" vertical="top" wrapText="1"/>
    </xf>
    <xf numFmtId="166" fontId="3" fillId="0" borderId="0" xfId="7" applyNumberFormat="1" applyFont="1" applyAlignment="1">
      <alignment horizontal="right" vertical="top" wrapText="1"/>
    </xf>
    <xf numFmtId="9" fontId="3" fillId="0" borderId="9" xfId="7" applyNumberFormat="1" applyFont="1" applyBorder="1" applyAlignment="1">
      <alignment horizontal="right" vertical="top" wrapText="1"/>
    </xf>
    <xf numFmtId="9" fontId="3" fillId="0" borderId="10" xfId="7" applyNumberFormat="1" applyFont="1" applyBorder="1" applyAlignment="1">
      <alignment horizontal="right" vertical="top" wrapText="1"/>
    </xf>
    <xf numFmtId="166" fontId="3" fillId="0" borderId="9" xfId="7" applyNumberFormat="1" applyFont="1" applyBorder="1" applyAlignment="1">
      <alignment horizontal="right" vertical="top" wrapText="1"/>
    </xf>
    <xf numFmtId="166" fontId="3" fillId="0" borderId="10" xfId="7" applyNumberFormat="1" applyFont="1" applyBorder="1" applyAlignment="1">
      <alignment horizontal="right" vertical="top" wrapText="1"/>
    </xf>
    <xf numFmtId="3" fontId="2" fillId="0" borderId="39" xfId="7" applyNumberFormat="1" applyFont="1" applyBorder="1" applyAlignment="1">
      <alignment horizontal="right" vertical="center" wrapText="1"/>
    </xf>
    <xf numFmtId="166" fontId="3" fillId="0" borderId="36" xfId="7" applyNumberFormat="1" applyFont="1" applyBorder="1" applyAlignment="1">
      <alignment horizontal="right" vertical="top" wrapText="1"/>
    </xf>
    <xf numFmtId="166" fontId="3" fillId="0" borderId="31" xfId="7" applyNumberFormat="1" applyFont="1" applyBorder="1" applyAlignment="1">
      <alignment horizontal="right" vertical="top" wrapText="1"/>
    </xf>
    <xf numFmtId="3" fontId="2" fillId="0" borderId="3" xfId="1" applyNumberFormat="1" applyFont="1" applyFill="1" applyBorder="1" applyAlignment="1">
      <alignment horizontal="right" vertical="center" wrapText="1"/>
    </xf>
    <xf numFmtId="166" fontId="2" fillId="0" borderId="27" xfId="0" applyNumberFormat="1" applyFont="1" applyBorder="1" applyAlignment="1">
      <alignment horizontal="right" vertical="center" wrapText="1"/>
    </xf>
    <xf numFmtId="3" fontId="2" fillId="0" borderId="3" xfId="1" applyNumberFormat="1" applyFont="1" applyFill="1" applyBorder="1" applyAlignment="1">
      <alignment vertical="center" wrapText="1"/>
    </xf>
    <xf numFmtId="16" fontId="2" fillId="0" borderId="49" xfId="0" applyNumberFormat="1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49" fontId="2" fillId="0" borderId="49" xfId="0" applyNumberFormat="1" applyFont="1" applyBorder="1" applyAlignment="1">
      <alignment horizontal="left" vertical="center"/>
    </xf>
    <xf numFmtId="3" fontId="5" fillId="0" borderId="50" xfId="7" applyNumberFormat="1" applyFont="1" applyBorder="1" applyAlignment="1">
      <alignment horizontal="left" vertical="center" wrapText="1"/>
    </xf>
    <xf numFmtId="3" fontId="5" fillId="0" borderId="51" xfId="7" applyNumberFormat="1" applyFont="1" applyBorder="1" applyAlignment="1">
      <alignment horizontal="left" vertical="center" wrapText="1"/>
    </xf>
    <xf numFmtId="3" fontId="5" fillId="0" borderId="51" xfId="0" applyNumberFormat="1" applyFont="1" applyBorder="1" applyAlignment="1">
      <alignment horizontal="left" vertical="top" wrapText="1"/>
    </xf>
    <xf numFmtId="0" fontId="2" fillId="0" borderId="49" xfId="0" applyFont="1" applyBorder="1" applyAlignment="1">
      <alignment horizontal="left" vertical="center" wrapText="1"/>
    </xf>
    <xf numFmtId="16" fontId="2" fillId="0" borderId="49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/>
    </xf>
    <xf numFmtId="49" fontId="2" fillId="0" borderId="49" xfId="0" applyNumberFormat="1" applyFont="1" applyBorder="1" applyAlignment="1">
      <alignment horizontal="left"/>
    </xf>
    <xf numFmtId="3" fontId="2" fillId="0" borderId="3" xfId="1" applyNumberFormat="1" applyFont="1" applyFill="1" applyBorder="1" applyAlignment="1">
      <alignment horizontal="right" vertical="center"/>
    </xf>
    <xf numFmtId="3" fontId="5" fillId="0" borderId="49" xfId="7" applyNumberFormat="1" applyFont="1" applyBorder="1" applyAlignment="1">
      <alignment horizontal="left" vertical="center" wrapText="1"/>
    </xf>
    <xf numFmtId="3" fontId="2" fillId="0" borderId="5" xfId="1" applyNumberFormat="1" applyFont="1" applyFill="1" applyBorder="1" applyAlignment="1">
      <alignment horizontal="right" vertical="center" wrapText="1"/>
    </xf>
    <xf numFmtId="3" fontId="2" fillId="0" borderId="29" xfId="1" applyNumberFormat="1" applyFont="1" applyFill="1" applyBorder="1" applyAlignment="1">
      <alignment horizontal="right" vertical="center" wrapText="1"/>
    </xf>
    <xf numFmtId="3" fontId="2" fillId="0" borderId="33" xfId="1" applyNumberFormat="1" applyFont="1" applyFill="1" applyBorder="1" applyAlignment="1">
      <alignment vertical="center" wrapText="1"/>
    </xf>
    <xf numFmtId="3" fontId="2" fillId="0" borderId="5" xfId="1" applyNumberFormat="1" applyFont="1" applyFill="1" applyBorder="1" applyAlignment="1">
      <alignment vertical="center" wrapText="1"/>
    </xf>
    <xf numFmtId="3" fontId="2" fillId="0" borderId="29" xfId="1" applyNumberFormat="1" applyFont="1" applyFill="1" applyBorder="1" applyAlignment="1">
      <alignment vertical="center" wrapText="1"/>
    </xf>
    <xf numFmtId="9" fontId="3" fillId="0" borderId="52" xfId="1" applyNumberFormat="1" applyFont="1" applyFill="1" applyBorder="1" applyAlignment="1">
      <alignment vertical="center" wrapText="1"/>
    </xf>
    <xf numFmtId="3" fontId="2" fillId="0" borderId="53" xfId="1" applyNumberFormat="1" applyFont="1" applyFill="1" applyBorder="1" applyAlignment="1">
      <alignment vertical="center" wrapText="1"/>
    </xf>
    <xf numFmtId="3" fontId="2" fillId="0" borderId="54" xfId="1" applyNumberFormat="1" applyFont="1" applyFill="1" applyBorder="1" applyAlignment="1">
      <alignment vertical="center" wrapText="1"/>
    </xf>
    <xf numFmtId="3" fontId="2" fillId="0" borderId="55" xfId="1" applyNumberFormat="1" applyFont="1" applyFill="1" applyBorder="1" applyAlignment="1">
      <alignment vertical="center" wrapText="1"/>
    </xf>
    <xf numFmtId="3" fontId="2" fillId="0" borderId="30" xfId="1" applyNumberFormat="1" applyFont="1" applyFill="1" applyBorder="1" applyAlignment="1">
      <alignment vertical="center" wrapText="1"/>
    </xf>
    <xf numFmtId="3" fontId="2" fillId="0" borderId="0" xfId="1" applyNumberFormat="1" applyFont="1" applyFill="1" applyBorder="1" applyAlignment="1">
      <alignment vertical="center" wrapText="1"/>
    </xf>
    <xf numFmtId="3" fontId="2" fillId="0" borderId="27" xfId="1" applyNumberFormat="1" applyFont="1" applyFill="1" applyBorder="1" applyAlignment="1">
      <alignment vertical="center" wrapText="1"/>
    </xf>
    <xf numFmtId="9" fontId="3" fillId="0" borderId="30" xfId="1" applyNumberFormat="1" applyFont="1" applyFill="1" applyBorder="1" applyAlignment="1">
      <alignment vertical="center" wrapText="1"/>
    </xf>
    <xf numFmtId="9" fontId="3" fillId="0" borderId="11" xfId="1" applyNumberFormat="1" applyFont="1" applyFill="1" applyBorder="1" applyAlignment="1">
      <alignment vertical="center" wrapText="1"/>
    </xf>
    <xf numFmtId="3" fontId="9" fillId="0" borderId="33" xfId="1" applyNumberFormat="1" applyFont="1" applyFill="1" applyBorder="1" applyAlignment="1">
      <alignment vertical="center" wrapText="1"/>
    </xf>
    <xf numFmtId="3" fontId="9" fillId="0" borderId="5" xfId="1" applyNumberFormat="1" applyFont="1" applyFill="1" applyBorder="1" applyAlignment="1">
      <alignment vertical="center" wrapText="1"/>
    </xf>
    <xf numFmtId="3" fontId="9" fillId="0" borderId="29" xfId="1" applyNumberFormat="1" applyFont="1" applyFill="1" applyBorder="1" applyAlignment="1">
      <alignment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22" xfId="0" applyNumberFormat="1" applyFont="1" applyBorder="1" applyAlignment="1">
      <alignment horizontal="right" vertical="center" wrapText="1"/>
    </xf>
    <xf numFmtId="3" fontId="2" fillId="0" borderId="29" xfId="0" applyNumberFormat="1" applyFont="1" applyBorder="1" applyAlignment="1">
      <alignment horizontal="right" vertical="center" wrapText="1"/>
    </xf>
    <xf numFmtId="9" fontId="3" fillId="0" borderId="2" xfId="0" applyNumberFormat="1" applyFont="1" applyBorder="1" applyAlignment="1">
      <alignment horizontal="right" vertical="center" wrapText="1"/>
    </xf>
    <xf numFmtId="9" fontId="3" fillId="0" borderId="1" xfId="0" applyNumberFormat="1" applyFont="1" applyBorder="1" applyAlignment="1">
      <alignment horizontal="right" vertical="center" wrapText="1"/>
    </xf>
    <xf numFmtId="9" fontId="3" fillId="0" borderId="15" xfId="0" applyNumberFormat="1" applyFont="1" applyBorder="1" applyAlignment="1">
      <alignment horizontal="right" vertical="center" wrapText="1"/>
    </xf>
    <xf numFmtId="166" fontId="3" fillId="0" borderId="15" xfId="0" applyNumberFormat="1" applyFont="1" applyBorder="1" applyAlignment="1">
      <alignment horizontal="right" vertical="center" wrapText="1"/>
    </xf>
    <xf numFmtId="166" fontId="3" fillId="0" borderId="16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23" xfId="0" applyNumberFormat="1" applyFont="1" applyBorder="1" applyAlignment="1">
      <alignment horizontal="right" vertical="center" wrapText="1"/>
    </xf>
    <xf numFmtId="3" fontId="2" fillId="0" borderId="27" xfId="0" applyNumberFormat="1" applyFont="1" applyBorder="1" applyAlignment="1">
      <alignment horizontal="right" vertical="center" wrapText="1"/>
    </xf>
    <xf numFmtId="9" fontId="3" fillId="0" borderId="28" xfId="0" applyNumberFormat="1" applyFont="1" applyBorder="1" applyAlignment="1">
      <alignment horizontal="right" vertical="center" wrapText="1"/>
    </xf>
    <xf numFmtId="9" fontId="3" fillId="0" borderId="35" xfId="0" applyNumberFormat="1" applyFont="1" applyBorder="1" applyAlignment="1">
      <alignment horizontal="right" vertical="center" wrapText="1"/>
    </xf>
    <xf numFmtId="9" fontId="3" fillId="0" borderId="40" xfId="0" applyNumberFormat="1" applyFont="1" applyBorder="1" applyAlignment="1">
      <alignment horizontal="right" vertical="center" wrapText="1"/>
    </xf>
    <xf numFmtId="166" fontId="3" fillId="0" borderId="35" xfId="0" applyNumberFormat="1" applyFont="1" applyBorder="1" applyAlignment="1">
      <alignment horizontal="right" vertical="center" wrapText="1"/>
    </xf>
    <xf numFmtId="166" fontId="3" fillId="0" borderId="40" xfId="0" applyNumberFormat="1" applyFont="1" applyBorder="1" applyAlignment="1">
      <alignment horizontal="right" vertical="center" wrapText="1"/>
    </xf>
    <xf numFmtId="166" fontId="3" fillId="0" borderId="36" xfId="0" applyNumberFormat="1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3" fontId="9" fillId="0" borderId="29" xfId="0" applyNumberFormat="1" applyFont="1" applyBorder="1" applyAlignment="1">
      <alignment horizontal="right" vertical="center" wrapText="1"/>
    </xf>
    <xf numFmtId="9" fontId="3" fillId="0" borderId="9" xfId="0" applyNumberFormat="1" applyFont="1" applyBorder="1" applyAlignment="1">
      <alignment horizontal="right" vertical="center"/>
    </xf>
    <xf numFmtId="9" fontId="3" fillId="0" borderId="10" xfId="0" applyNumberFormat="1" applyFont="1" applyBorder="1" applyAlignment="1">
      <alignment horizontal="right" vertical="center"/>
    </xf>
    <xf numFmtId="9" fontId="3" fillId="0" borderId="13" xfId="0" applyNumberFormat="1" applyFont="1" applyBorder="1" applyAlignment="1">
      <alignment horizontal="right" vertical="center"/>
    </xf>
    <xf numFmtId="166" fontId="3" fillId="0" borderId="10" xfId="0" applyNumberFormat="1" applyFont="1" applyBorder="1" applyAlignment="1">
      <alignment horizontal="right" vertical="center"/>
    </xf>
    <xf numFmtId="166" fontId="3" fillId="0" borderId="13" xfId="0" applyNumberFormat="1" applyFont="1" applyBorder="1" applyAlignment="1">
      <alignment horizontal="right" vertical="center"/>
    </xf>
    <xf numFmtId="3" fontId="2" fillId="0" borderId="38" xfId="1" applyNumberFormat="1" applyFont="1" applyFill="1" applyBorder="1" applyAlignment="1">
      <alignment horizontal="right" vertical="center" wrapText="1"/>
    </xf>
    <xf numFmtId="3" fontId="2" fillId="0" borderId="39" xfId="1" applyNumberFormat="1" applyFont="1" applyFill="1" applyBorder="1" applyAlignment="1">
      <alignment horizontal="right" vertical="center" wrapText="1"/>
    </xf>
    <xf numFmtId="9" fontId="3" fillId="0" borderId="10" xfId="1" applyNumberFormat="1" applyFont="1" applyFill="1" applyBorder="1" applyAlignment="1">
      <alignment horizontal="right" vertical="center" wrapText="1"/>
    </xf>
    <xf numFmtId="9" fontId="3" fillId="0" borderId="31" xfId="1" applyNumberFormat="1" applyFont="1" applyFill="1" applyBorder="1" applyAlignment="1">
      <alignment horizontal="right" vertical="center" wrapText="1"/>
    </xf>
    <xf numFmtId="3" fontId="2" fillId="0" borderId="18" xfId="7" applyNumberFormat="1" applyFont="1" applyBorder="1" applyAlignment="1">
      <alignment vertical="center" wrapText="1"/>
    </xf>
    <xf numFmtId="166" fontId="3" fillId="0" borderId="56" xfId="0" applyNumberFormat="1" applyFont="1" applyBorder="1" applyAlignment="1">
      <alignment horizontal="right" vertical="center" wrapText="1"/>
    </xf>
    <xf numFmtId="3" fontId="2" fillId="0" borderId="28" xfId="7" applyNumberFormat="1" applyFont="1" applyBorder="1" applyAlignment="1">
      <alignment vertical="center" wrapText="1"/>
    </xf>
    <xf numFmtId="166" fontId="3" fillId="0" borderId="57" xfId="0" applyNumberFormat="1" applyFont="1" applyBorder="1" applyAlignment="1">
      <alignment horizontal="right" vertical="center" wrapText="1"/>
    </xf>
    <xf numFmtId="3" fontId="9" fillId="0" borderId="10" xfId="7" applyNumberFormat="1" applyFont="1" applyBorder="1" applyAlignment="1">
      <alignment vertical="center" wrapText="1"/>
    </xf>
    <xf numFmtId="166" fontId="3" fillId="0" borderId="10" xfId="0" applyNumberFormat="1" applyFont="1" applyBorder="1" applyAlignment="1">
      <alignment horizontal="right" vertical="center" wrapText="1"/>
    </xf>
    <xf numFmtId="166" fontId="3" fillId="0" borderId="13" xfId="0" applyNumberFormat="1" applyFont="1" applyBorder="1" applyAlignment="1">
      <alignment horizontal="right" vertical="center" wrapText="1"/>
    </xf>
    <xf numFmtId="166" fontId="3" fillId="0" borderId="31" xfId="0" applyNumberFormat="1" applyFont="1" applyBorder="1" applyAlignment="1">
      <alignment horizontal="right" vertical="center" wrapText="1"/>
    </xf>
    <xf numFmtId="3" fontId="2" fillId="0" borderId="2" xfId="7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5" fillId="0" borderId="51" xfId="0" applyNumberFormat="1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wrapText="1"/>
    </xf>
    <xf numFmtId="168" fontId="9" fillId="0" borderId="0" xfId="1" applyNumberFormat="1" applyFont="1" applyBorder="1" applyAlignment="1">
      <alignment horizontal="right" wrapText="1"/>
    </xf>
    <xf numFmtId="3" fontId="2" fillId="0" borderId="29" xfId="1" applyNumberFormat="1" applyFont="1" applyBorder="1"/>
    <xf numFmtId="3" fontId="2" fillId="0" borderId="27" xfId="1" applyNumberFormat="1" applyFont="1" applyBorder="1"/>
    <xf numFmtId="3" fontId="9" fillId="0" borderId="27" xfId="1" applyNumberFormat="1" applyFont="1" applyBorder="1"/>
    <xf numFmtId="3" fontId="9" fillId="0" borderId="3" xfId="0" applyNumberFormat="1" applyFont="1" applyBorder="1" applyAlignment="1">
      <alignment horizontal="right" wrapText="1"/>
    </xf>
    <xf numFmtId="166" fontId="3" fillId="0" borderId="28" xfId="0" applyNumberFormat="1" applyFont="1" applyBorder="1" applyAlignment="1">
      <alignment horizontal="right" vertical="center" wrapText="1"/>
    </xf>
    <xf numFmtId="3" fontId="2" fillId="0" borderId="26" xfId="0" applyNumberFormat="1" applyFont="1" applyBorder="1" applyAlignment="1">
      <alignment horizontal="right" vertical="center" wrapText="1"/>
    </xf>
    <xf numFmtId="3" fontId="2" fillId="0" borderId="4" xfId="1" applyNumberFormat="1" applyFont="1" applyBorder="1" applyAlignment="1">
      <alignment horizontal="left" vertical="center" wrapText="1"/>
    </xf>
    <xf numFmtId="3" fontId="2" fillId="0" borderId="37" xfId="1" applyNumberFormat="1" applyFont="1" applyBorder="1" applyAlignment="1">
      <alignment horizontal="left" vertical="center" wrapText="1"/>
    </xf>
    <xf numFmtId="3" fontId="9" fillId="0" borderId="27" xfId="0" applyNumberFormat="1" applyFont="1" applyBorder="1" applyAlignment="1">
      <alignment horizontal="right" vertical="center" wrapText="1"/>
    </xf>
    <xf numFmtId="9" fontId="3" fillId="0" borderId="9" xfId="0" applyNumberFormat="1" applyFont="1" applyBorder="1" applyAlignment="1">
      <alignment horizontal="right" vertical="center" wrapText="1"/>
    </xf>
    <xf numFmtId="9" fontId="3" fillId="0" borderId="10" xfId="0" applyNumberFormat="1" applyFont="1" applyBorder="1" applyAlignment="1">
      <alignment horizontal="right" vertical="center" wrapText="1"/>
    </xf>
    <xf numFmtId="9" fontId="3" fillId="0" borderId="13" xfId="0" applyNumberFormat="1" applyFont="1" applyBorder="1" applyAlignment="1">
      <alignment horizontal="right" vertical="center" wrapText="1"/>
    </xf>
    <xf numFmtId="166" fontId="3" fillId="0" borderId="9" xfId="0" applyNumberFormat="1" applyFont="1" applyBorder="1" applyAlignment="1">
      <alignment horizontal="right" vertical="center" wrapText="1"/>
    </xf>
    <xf numFmtId="3" fontId="2" fillId="0" borderId="5" xfId="7" applyNumberFormat="1" applyFont="1" applyBorder="1" applyAlignment="1">
      <alignment horizontal="right" vertical="center" wrapText="1"/>
    </xf>
    <xf numFmtId="3" fontId="2" fillId="0" borderId="4" xfId="7" applyNumberFormat="1" applyFont="1" applyBorder="1" applyAlignment="1">
      <alignment horizontal="right" vertical="center" wrapText="1"/>
    </xf>
    <xf numFmtId="3" fontId="2" fillId="0" borderId="29" xfId="7" applyNumberFormat="1" applyFont="1" applyBorder="1" applyAlignment="1">
      <alignment horizontal="right" vertical="center" wrapText="1"/>
    </xf>
    <xf numFmtId="9" fontId="3" fillId="0" borderId="2" xfId="7" applyNumberFormat="1" applyFont="1" applyBorder="1" applyAlignment="1">
      <alignment horizontal="right" vertical="center" wrapText="1"/>
    </xf>
    <xf numFmtId="9" fontId="3" fillId="0" borderId="1" xfId="7" applyNumberFormat="1" applyFont="1" applyBorder="1" applyAlignment="1">
      <alignment horizontal="right" vertical="center" wrapText="1"/>
    </xf>
    <xf numFmtId="9" fontId="3" fillId="0" borderId="15" xfId="7" applyNumberFormat="1" applyFont="1" applyBorder="1" applyAlignment="1">
      <alignment horizontal="right" vertical="center" wrapText="1"/>
    </xf>
    <xf numFmtId="9" fontId="3" fillId="0" borderId="28" xfId="7" applyNumberFormat="1" applyFont="1" applyBorder="1" applyAlignment="1">
      <alignment horizontal="right" vertical="center" wrapText="1"/>
    </xf>
    <xf numFmtId="9" fontId="3" fillId="0" borderId="35" xfId="7" applyNumberFormat="1" applyFont="1" applyBorder="1" applyAlignment="1">
      <alignment horizontal="right" vertical="center" wrapText="1"/>
    </xf>
    <xf numFmtId="9" fontId="3" fillId="0" borderId="40" xfId="7" applyNumberFormat="1" applyFont="1" applyBorder="1" applyAlignment="1">
      <alignment horizontal="right" vertical="center" wrapText="1"/>
    </xf>
    <xf numFmtId="166" fontId="3" fillId="0" borderId="36" xfId="7" applyNumberFormat="1" applyFont="1" applyBorder="1" applyAlignment="1">
      <alignment horizontal="right" vertical="center" wrapText="1"/>
    </xf>
    <xf numFmtId="9" fontId="3" fillId="0" borderId="9" xfId="7" applyNumberFormat="1" applyFont="1" applyBorder="1" applyAlignment="1">
      <alignment horizontal="right" vertical="center" wrapText="1"/>
    </xf>
    <xf numFmtId="9" fontId="3" fillId="0" borderId="10" xfId="7" applyNumberFormat="1" applyFont="1" applyBorder="1" applyAlignment="1">
      <alignment horizontal="right" vertical="center" wrapText="1"/>
    </xf>
    <xf numFmtId="9" fontId="3" fillId="0" borderId="13" xfId="7" applyNumberFormat="1" applyFont="1" applyBorder="1" applyAlignment="1">
      <alignment horizontal="right" vertical="center" wrapText="1"/>
    </xf>
    <xf numFmtId="166" fontId="3" fillId="0" borderId="10" xfId="7" applyNumberFormat="1" applyFont="1" applyBorder="1" applyAlignment="1">
      <alignment horizontal="right" vertical="center" wrapText="1"/>
    </xf>
    <xf numFmtId="166" fontId="3" fillId="0" borderId="13" xfId="7" applyNumberFormat="1" applyFont="1" applyBorder="1" applyAlignment="1">
      <alignment horizontal="right" vertical="center" wrapText="1"/>
    </xf>
    <xf numFmtId="166" fontId="3" fillId="0" borderId="9" xfId="7" applyNumberFormat="1" applyFont="1" applyBorder="1" applyAlignment="1">
      <alignment horizontal="right" vertical="center" wrapText="1"/>
    </xf>
    <xf numFmtId="166" fontId="3" fillId="0" borderId="31" xfId="7" applyNumberFormat="1" applyFont="1" applyBorder="1" applyAlignment="1">
      <alignment horizontal="right" vertical="center" wrapText="1"/>
    </xf>
    <xf numFmtId="3" fontId="2" fillId="0" borderId="3" xfId="7" applyNumberFormat="1" applyFont="1" applyBorder="1" applyAlignment="1">
      <alignment vertical="center" wrapText="1"/>
    </xf>
    <xf numFmtId="9" fontId="3" fillId="0" borderId="59" xfId="7" applyNumberFormat="1" applyFont="1" applyBorder="1" applyAlignment="1">
      <alignment horizontal="right" vertical="center" wrapText="1"/>
    </xf>
    <xf numFmtId="9" fontId="3" fillId="0" borderId="60" xfId="7" applyNumberFormat="1" applyFont="1" applyBorder="1" applyAlignment="1">
      <alignment horizontal="right" vertical="center" wrapText="1"/>
    </xf>
    <xf numFmtId="9" fontId="3" fillId="0" borderId="0" xfId="7" applyNumberFormat="1" applyFont="1" applyAlignment="1">
      <alignment horizontal="right" vertical="center" wrapText="1"/>
    </xf>
    <xf numFmtId="9" fontId="3" fillId="0" borderId="16" xfId="7" applyNumberFormat="1" applyFont="1" applyBorder="1" applyAlignment="1">
      <alignment horizontal="right" vertical="center" wrapText="1"/>
    </xf>
    <xf numFmtId="3" fontId="9" fillId="0" borderId="61" xfId="7" applyNumberFormat="1" applyFont="1" applyBorder="1" applyAlignment="1">
      <alignment horizontal="right" vertical="center" wrapText="1"/>
    </xf>
    <xf numFmtId="9" fontId="3" fillId="0" borderId="62" xfId="7" applyNumberFormat="1" applyFont="1" applyBorder="1" applyAlignment="1">
      <alignment horizontal="right" vertical="center" wrapText="1"/>
    </xf>
    <xf numFmtId="3" fontId="2" fillId="0" borderId="61" xfId="7" applyNumberFormat="1" applyFont="1" applyBorder="1" applyAlignment="1">
      <alignment horizontal="right" vertical="center" wrapText="1"/>
    </xf>
    <xf numFmtId="3" fontId="2" fillId="0" borderId="49" xfId="7" applyNumberFormat="1" applyFont="1" applyBorder="1" applyAlignment="1">
      <alignment horizontal="right" vertical="center" wrapText="1"/>
    </xf>
    <xf numFmtId="3" fontId="9" fillId="0" borderId="63" xfId="7" applyNumberFormat="1" applyFont="1" applyBorder="1" applyAlignment="1">
      <alignment horizontal="right" vertical="center" wrapText="1"/>
    </xf>
    <xf numFmtId="3" fontId="2" fillId="0" borderId="4" xfId="7" applyNumberFormat="1" applyFont="1" applyBorder="1" applyAlignment="1">
      <alignment vertical="center" wrapText="1"/>
    </xf>
    <xf numFmtId="3" fontId="9" fillId="0" borderId="63" xfId="7" applyNumberFormat="1" applyFont="1" applyBorder="1" applyAlignment="1">
      <alignment vertical="center" wrapText="1"/>
    </xf>
    <xf numFmtId="3" fontId="5" fillId="0" borderId="24" xfId="7" applyNumberFormat="1" applyFont="1" applyBorder="1" applyAlignment="1">
      <alignment vertical="center" wrapText="1"/>
    </xf>
    <xf numFmtId="3" fontId="5" fillId="0" borderId="50" xfId="7" applyNumberFormat="1" applyFont="1" applyBorder="1" applyAlignment="1">
      <alignment vertical="center" wrapText="1"/>
    </xf>
    <xf numFmtId="3" fontId="5" fillId="0" borderId="51" xfId="7" applyNumberFormat="1" applyFont="1" applyBorder="1" applyAlignment="1">
      <alignment vertical="center" wrapText="1"/>
    </xf>
    <xf numFmtId="3" fontId="5" fillId="0" borderId="50" xfId="0" applyNumberFormat="1" applyFont="1" applyBorder="1" applyAlignment="1">
      <alignment horizontal="left" vertical="center" wrapText="1"/>
    </xf>
    <xf numFmtId="3" fontId="5" fillId="0" borderId="51" xfId="0" applyNumberFormat="1" applyFont="1" applyBorder="1" applyAlignment="1">
      <alignment horizontal="left" vertical="center" wrapText="1"/>
    </xf>
    <xf numFmtId="3" fontId="5" fillId="0" borderId="64" xfId="7" applyNumberFormat="1" applyFont="1" applyBorder="1" applyAlignment="1">
      <alignment horizontal="left" vertical="center" wrapText="1"/>
    </xf>
    <xf numFmtId="3" fontId="5" fillId="0" borderId="24" xfId="0" applyNumberFormat="1" applyFont="1" applyBorder="1" applyAlignment="1">
      <alignment horizontal="left" vertical="center" wrapText="1"/>
    </xf>
    <xf numFmtId="3" fontId="5" fillId="0" borderId="65" xfId="0" applyNumberFormat="1" applyFont="1" applyBorder="1" applyAlignment="1">
      <alignment horizontal="left" vertical="center" wrapText="1"/>
    </xf>
    <xf numFmtId="9" fontId="3" fillId="0" borderId="6" xfId="7" applyNumberFormat="1" applyFont="1" applyBorder="1" applyAlignment="1">
      <alignment horizontal="right" vertical="center" wrapText="1"/>
    </xf>
    <xf numFmtId="3" fontId="9" fillId="0" borderId="3" xfId="7" applyNumberFormat="1" applyFont="1" applyBorder="1" applyAlignment="1">
      <alignment horizontal="right" vertical="center" wrapText="1"/>
    </xf>
    <xf numFmtId="9" fontId="3" fillId="0" borderId="41" xfId="7" applyNumberFormat="1" applyFont="1" applyBorder="1" applyAlignment="1">
      <alignment horizontal="right" vertical="center" wrapText="1"/>
    </xf>
    <xf numFmtId="9" fontId="3" fillId="0" borderId="11" xfId="7" applyNumberFormat="1" applyFont="1" applyBorder="1" applyAlignment="1">
      <alignment horizontal="right" vertical="center" wrapText="1"/>
    </xf>
    <xf numFmtId="2" fontId="2" fillId="0" borderId="4" xfId="7" applyNumberFormat="1" applyFont="1" applyBorder="1" applyAlignment="1">
      <alignment horizontal="right" vertical="center" wrapText="1"/>
    </xf>
    <xf numFmtId="2" fontId="2" fillId="0" borderId="5" xfId="7" applyNumberFormat="1" applyFont="1" applyBorder="1" applyAlignment="1">
      <alignment horizontal="right" vertical="center" wrapText="1"/>
    </xf>
    <xf numFmtId="2" fontId="2" fillId="0" borderId="29" xfId="7" applyNumberFormat="1" applyFont="1" applyBorder="1" applyAlignment="1">
      <alignment horizontal="right" vertical="center" wrapText="1"/>
    </xf>
    <xf numFmtId="2" fontId="2" fillId="0" borderId="3" xfId="7" applyNumberFormat="1" applyFont="1" applyBorder="1" applyAlignment="1">
      <alignment horizontal="right" vertical="center" wrapText="1"/>
    </xf>
    <xf numFmtId="2" fontId="2" fillId="0" borderId="0" xfId="7" applyNumberFormat="1" applyFont="1" applyAlignment="1">
      <alignment horizontal="right" vertical="center" wrapText="1"/>
    </xf>
    <xf numFmtId="2" fontId="2" fillId="0" borderId="27" xfId="7" applyNumberFormat="1" applyFont="1" applyBorder="1" applyAlignment="1">
      <alignment horizontal="right" vertical="center" wrapText="1"/>
    </xf>
    <xf numFmtId="2" fontId="2" fillId="0" borderId="23" xfId="7" applyNumberFormat="1" applyFont="1" applyBorder="1" applyAlignment="1">
      <alignment horizontal="right" vertical="center" wrapText="1"/>
    </xf>
    <xf numFmtId="3" fontId="5" fillId="0" borderId="66" xfId="7" applyNumberFormat="1" applyFont="1" applyBorder="1" applyAlignment="1">
      <alignment horizontal="left" vertical="center" wrapText="1"/>
    </xf>
    <xf numFmtId="3" fontId="5" fillId="0" borderId="67" xfId="7" applyNumberFormat="1" applyFont="1" applyBorder="1" applyAlignment="1">
      <alignment horizontal="left" vertical="center" wrapText="1"/>
    </xf>
    <xf numFmtId="4" fontId="2" fillId="0" borderId="1" xfId="7" applyNumberFormat="1" applyFont="1" applyBorder="1" applyAlignment="1">
      <alignment horizontal="right" vertical="center" wrapText="1"/>
    </xf>
    <xf numFmtId="4" fontId="2" fillId="0" borderId="68" xfId="7" applyNumberFormat="1" applyFont="1" applyBorder="1" applyAlignment="1">
      <alignment horizontal="right" vertical="center" wrapText="1"/>
    </xf>
    <xf numFmtId="4" fontId="2" fillId="0" borderId="69" xfId="7" applyNumberFormat="1" applyFont="1" applyBorder="1" applyAlignment="1">
      <alignment horizontal="right" vertical="center" wrapText="1"/>
    </xf>
    <xf numFmtId="4" fontId="9" fillId="0" borderId="10" xfId="7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166" fontId="34" fillId="2" borderId="0" xfId="1" applyNumberFormat="1" applyFont="1" applyFill="1" applyBorder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5" fillId="0" borderId="70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9" fontId="2" fillId="0" borderId="0" xfId="4" applyFont="1" applyFill="1" applyBorder="1" applyAlignment="1">
      <alignment horizontal="right" wrapText="1"/>
    </xf>
    <xf numFmtId="166" fontId="2" fillId="0" borderId="0" xfId="0" applyNumberFormat="1" applyFont="1" applyAlignment="1">
      <alignment horizontal="right" wrapText="1"/>
    </xf>
    <xf numFmtId="3" fontId="9" fillId="0" borderId="0" xfId="6" applyNumberFormat="1" applyFont="1" applyAlignment="1">
      <alignment horizontal="right" vertical="center" wrapText="1"/>
    </xf>
    <xf numFmtId="166" fontId="2" fillId="0" borderId="5" xfId="0" applyNumberFormat="1" applyFont="1" applyBorder="1" applyAlignment="1">
      <alignment horizontal="right" vertical="center" wrapText="1"/>
    </xf>
    <xf numFmtId="166" fontId="3" fillId="0" borderId="9" xfId="1" applyNumberFormat="1" applyFont="1" applyBorder="1" applyAlignment="1">
      <alignment horizontal="right" vertical="center"/>
    </xf>
    <xf numFmtId="166" fontId="3" fillId="0" borderId="13" xfId="1" applyNumberFormat="1" applyFont="1" applyBorder="1" applyAlignment="1">
      <alignment horizontal="right" vertical="center"/>
    </xf>
    <xf numFmtId="3" fontId="3" fillId="0" borderId="9" xfId="7" applyNumberFormat="1" applyFont="1" applyBorder="1" applyAlignment="1">
      <alignment horizontal="right" vertical="center" wrapText="1"/>
    </xf>
    <xf numFmtId="166" fontId="3" fillId="0" borderId="11" xfId="7" applyNumberFormat="1" applyFont="1" applyBorder="1" applyAlignment="1">
      <alignment horizontal="right" vertical="center" wrapText="1"/>
    </xf>
    <xf numFmtId="166" fontId="3" fillId="0" borderId="71" xfId="7" applyNumberFormat="1" applyFont="1" applyBorder="1" applyAlignment="1">
      <alignment horizontal="right" vertical="center" wrapText="1"/>
    </xf>
    <xf numFmtId="166" fontId="3" fillId="0" borderId="72" xfId="7" applyNumberFormat="1" applyFont="1" applyBorder="1" applyAlignment="1">
      <alignment horizontal="right" vertical="center" wrapText="1"/>
    </xf>
    <xf numFmtId="166" fontId="3" fillId="0" borderId="13" xfId="7" applyNumberFormat="1" applyFont="1" applyBorder="1" applyAlignment="1">
      <alignment horizontal="right" vertical="top" wrapText="1"/>
    </xf>
    <xf numFmtId="0" fontId="1" fillId="3" borderId="0" xfId="7" applyFill="1"/>
    <xf numFmtId="0" fontId="8" fillId="3" borderId="0" xfId="7" applyFont="1" applyFill="1"/>
    <xf numFmtId="3" fontId="1" fillId="3" borderId="0" xfId="7" applyNumberFormat="1" applyFill="1"/>
    <xf numFmtId="0" fontId="1" fillId="3" borderId="4" xfId="7" applyFill="1" applyBorder="1"/>
    <xf numFmtId="0" fontId="1" fillId="3" borderId="28" xfId="7" applyFill="1" applyBorder="1"/>
    <xf numFmtId="0" fontId="11" fillId="3" borderId="0" xfId="7" applyFont="1" applyFill="1"/>
    <xf numFmtId="0" fontId="35" fillId="3" borderId="0" xfId="7" applyFont="1" applyFill="1"/>
    <xf numFmtId="3" fontId="5" fillId="3" borderId="8" xfId="7" applyNumberFormat="1" applyFont="1" applyFill="1" applyBorder="1" applyAlignment="1">
      <alignment horizontal="left" vertical="center" wrapText="1"/>
    </xf>
    <xf numFmtId="3" fontId="5" fillId="3" borderId="22" xfId="7" applyNumberFormat="1" applyFont="1" applyFill="1" applyBorder="1" applyAlignment="1">
      <alignment horizontal="left" vertical="center" wrapText="1"/>
    </xf>
    <xf numFmtId="9" fontId="1" fillId="3" borderId="5" xfId="7" applyNumberFormat="1" applyFill="1" applyBorder="1"/>
    <xf numFmtId="9" fontId="1" fillId="3" borderId="33" xfId="7" applyNumberFormat="1" applyFill="1" applyBorder="1"/>
    <xf numFmtId="9" fontId="1" fillId="3" borderId="35" xfId="7" applyNumberFormat="1" applyFill="1" applyBorder="1"/>
    <xf numFmtId="9" fontId="1" fillId="3" borderId="41" xfId="7" applyNumberFormat="1" applyFill="1" applyBorder="1"/>
    <xf numFmtId="0" fontId="1" fillId="3" borderId="8" xfId="7" applyFill="1" applyBorder="1"/>
    <xf numFmtId="166" fontId="3" fillId="0" borderId="10" xfId="1" applyNumberFormat="1" applyFont="1" applyBorder="1" applyAlignment="1">
      <alignment horizontal="right" vertical="center"/>
    </xf>
    <xf numFmtId="166" fontId="3" fillId="0" borderId="31" xfId="1" applyNumberFormat="1" applyFont="1" applyBorder="1" applyAlignment="1">
      <alignment horizontal="right" vertical="center"/>
    </xf>
    <xf numFmtId="3" fontId="2" fillId="0" borderId="33" xfId="0" applyNumberFormat="1" applyFont="1" applyBorder="1" applyAlignment="1">
      <alignment horizontal="right" vertical="center"/>
    </xf>
    <xf numFmtId="3" fontId="2" fillId="0" borderId="29" xfId="0" applyNumberFormat="1" applyFont="1" applyBorder="1" applyAlignment="1">
      <alignment horizontal="right" vertical="center"/>
    </xf>
    <xf numFmtId="3" fontId="2" fillId="0" borderId="30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horizontal="right" vertical="center" wrapText="1"/>
    </xf>
    <xf numFmtId="0" fontId="1" fillId="4" borderId="0" xfId="7" applyFill="1"/>
    <xf numFmtId="0" fontId="7" fillId="3" borderId="0" xfId="7" applyFont="1" applyFill="1" applyAlignment="1">
      <alignment horizontal="left" vertical="top" wrapText="1"/>
    </xf>
    <xf numFmtId="0" fontId="1" fillId="3" borderId="0" xfId="7" applyFill="1" applyAlignment="1">
      <alignment wrapText="1"/>
    </xf>
    <xf numFmtId="3" fontId="2" fillId="0" borderId="29" xfId="0" applyNumberFormat="1" applyFont="1" applyBorder="1" applyAlignment="1">
      <alignment horizontal="right" wrapText="1"/>
    </xf>
    <xf numFmtId="3" fontId="2" fillId="0" borderId="27" xfId="0" applyNumberFormat="1" applyFont="1" applyBorder="1" applyAlignment="1">
      <alignment horizontal="right" wrapText="1"/>
    </xf>
    <xf numFmtId="3" fontId="9" fillId="0" borderId="27" xfId="0" applyNumberFormat="1" applyFont="1" applyBorder="1" applyAlignment="1">
      <alignment horizontal="right" wrapText="1"/>
    </xf>
    <xf numFmtId="168" fontId="2" fillId="0" borderId="3" xfId="1" applyNumberFormat="1" applyFont="1" applyBorder="1" applyAlignment="1">
      <alignment horizontal="right" vertical="center" wrapText="1"/>
    </xf>
    <xf numFmtId="168" fontId="2" fillId="0" borderId="37" xfId="1" applyNumberFormat="1" applyFont="1" applyBorder="1" applyAlignment="1">
      <alignment horizontal="right" vertical="center" wrapText="1"/>
    </xf>
    <xf numFmtId="3" fontId="2" fillId="0" borderId="33" xfId="1" applyNumberFormat="1" applyFont="1" applyBorder="1" applyAlignment="1">
      <alignment horizontal="right" vertical="center"/>
    </xf>
    <xf numFmtId="3" fontId="2" fillId="0" borderId="33" xfId="7" applyNumberFormat="1" applyFont="1" applyBorder="1" applyAlignment="1">
      <alignment horizontal="right" vertical="center"/>
    </xf>
    <xf numFmtId="3" fontId="9" fillId="0" borderId="33" xfId="1" applyNumberFormat="1" applyFont="1" applyBorder="1" applyAlignment="1">
      <alignment horizontal="right" vertical="center"/>
    </xf>
    <xf numFmtId="3" fontId="9" fillId="0" borderId="33" xfId="7" applyNumberFormat="1" applyFont="1" applyBorder="1" applyAlignment="1">
      <alignment horizontal="right" vertical="center"/>
    </xf>
    <xf numFmtId="0" fontId="7" fillId="0" borderId="27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/>
    </xf>
    <xf numFmtId="0" fontId="1" fillId="0" borderId="27" xfId="0" applyFont="1" applyBorder="1"/>
    <xf numFmtId="3" fontId="5" fillId="0" borderId="50" xfId="0" applyNumberFormat="1" applyFont="1" applyBorder="1" applyAlignment="1">
      <alignment vertical="center" wrapText="1"/>
    </xf>
    <xf numFmtId="3" fontId="5" fillId="0" borderId="24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horizontal="left" vertical="center" wrapText="1"/>
    </xf>
    <xf numFmtId="3" fontId="5" fillId="0" borderId="73" xfId="0" applyNumberFormat="1" applyFont="1" applyBorder="1" applyAlignment="1">
      <alignment horizontal="left" vertical="center" wrapText="1"/>
    </xf>
    <xf numFmtId="167" fontId="2" fillId="0" borderId="33" xfId="1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horizontal="right" vertical="center"/>
    </xf>
    <xf numFmtId="167" fontId="2" fillId="0" borderId="30" xfId="1" applyNumberFormat="1" applyFont="1" applyBorder="1" applyAlignment="1">
      <alignment horizontal="right" vertical="center"/>
    </xf>
    <xf numFmtId="166" fontId="3" fillId="0" borderId="30" xfId="1" applyNumberFormat="1" applyFont="1" applyBorder="1" applyAlignment="1">
      <alignment horizontal="right" vertical="center"/>
    </xf>
    <xf numFmtId="167" fontId="9" fillId="0" borderId="33" xfId="1" applyNumberFormat="1" applyFont="1" applyBorder="1" applyAlignment="1">
      <alignment horizontal="right" vertical="center"/>
    </xf>
    <xf numFmtId="166" fontId="3" fillId="0" borderId="41" xfId="7" applyNumberFormat="1" applyFont="1" applyBorder="1" applyAlignment="1">
      <alignment horizontal="right" vertical="center"/>
    </xf>
    <xf numFmtId="3" fontId="3" fillId="0" borderId="0" xfId="7" applyNumberFormat="1" applyFont="1" applyAlignment="1">
      <alignment horizontal="right" vertical="center" wrapText="1"/>
    </xf>
    <xf numFmtId="3" fontId="2" fillId="0" borderId="74" xfId="1" applyNumberFormat="1" applyFont="1" applyFill="1" applyBorder="1" applyAlignment="1">
      <alignment horizontal="right" vertical="center" wrapText="1"/>
    </xf>
    <xf numFmtId="3" fontId="2" fillId="0" borderId="65" xfId="1" applyNumberFormat="1" applyFont="1" applyFill="1" applyBorder="1" applyAlignment="1">
      <alignment horizontal="right" vertical="center" wrapText="1"/>
    </xf>
    <xf numFmtId="9" fontId="3" fillId="0" borderId="75" xfId="1" applyNumberFormat="1" applyFont="1" applyFill="1" applyBorder="1" applyAlignment="1">
      <alignment horizontal="right" vertical="center" wrapText="1"/>
    </xf>
    <xf numFmtId="3" fontId="5" fillId="0" borderId="76" xfId="0" applyNumberFormat="1" applyFont="1" applyBorder="1" applyAlignment="1">
      <alignment horizontal="left" vertical="center" wrapText="1"/>
    </xf>
    <xf numFmtId="3" fontId="5" fillId="0" borderId="77" xfId="0" applyNumberFormat="1" applyFont="1" applyBorder="1" applyAlignment="1">
      <alignment horizontal="left" vertical="center" wrapText="1"/>
    </xf>
    <xf numFmtId="3" fontId="5" fillId="0" borderId="78" xfId="0" applyNumberFormat="1" applyFont="1" applyBorder="1" applyAlignment="1">
      <alignment horizontal="left" vertical="center" wrapText="1"/>
    </xf>
    <xf numFmtId="3" fontId="5" fillId="0" borderId="79" xfId="0" applyNumberFormat="1" applyFont="1" applyBorder="1" applyAlignment="1">
      <alignment horizontal="left" vertical="center" wrapText="1"/>
    </xf>
    <xf numFmtId="3" fontId="5" fillId="0" borderId="76" xfId="0" applyNumberFormat="1" applyFont="1" applyBorder="1" applyAlignment="1">
      <alignment vertical="center" wrapText="1"/>
    </xf>
    <xf numFmtId="3" fontId="5" fillId="0" borderId="77" xfId="0" applyNumberFormat="1" applyFont="1" applyBorder="1" applyAlignment="1">
      <alignment vertical="center" wrapText="1"/>
    </xf>
    <xf numFmtId="3" fontId="5" fillId="0" borderId="78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vertical="center" wrapText="1"/>
    </xf>
    <xf numFmtId="166" fontId="3" fillId="0" borderId="27" xfId="0" applyNumberFormat="1" applyFont="1" applyBorder="1" applyAlignment="1">
      <alignment horizontal="right" vertical="center" wrapText="1"/>
    </xf>
    <xf numFmtId="9" fontId="3" fillId="0" borderId="31" xfId="0" applyNumberFormat="1" applyFont="1" applyBorder="1" applyAlignment="1">
      <alignment horizontal="right" vertical="center" wrapText="1"/>
    </xf>
    <xf numFmtId="9" fontId="3" fillId="0" borderId="10" xfId="0" applyNumberFormat="1" applyFont="1" applyBorder="1" applyAlignment="1">
      <alignment vertical="center" wrapText="1"/>
    </xf>
    <xf numFmtId="166" fontId="3" fillId="0" borderId="27" xfId="0" applyNumberFormat="1" applyFont="1" applyBorder="1" applyAlignment="1">
      <alignment vertical="center" wrapText="1"/>
    </xf>
    <xf numFmtId="9" fontId="3" fillId="0" borderId="31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166" fontId="3" fillId="0" borderId="23" xfId="0" applyNumberFormat="1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horizontal="right" vertical="center"/>
    </xf>
    <xf numFmtId="166" fontId="3" fillId="0" borderId="80" xfId="1" applyNumberFormat="1" applyFont="1" applyFill="1" applyBorder="1" applyAlignment="1">
      <alignment vertical="center" wrapText="1"/>
    </xf>
    <xf numFmtId="166" fontId="3" fillId="0" borderId="81" xfId="1" applyNumberFormat="1" applyFont="1" applyFill="1" applyBorder="1" applyAlignment="1">
      <alignment vertical="center" wrapText="1"/>
    </xf>
    <xf numFmtId="166" fontId="3" fillId="0" borderId="35" xfId="1" applyNumberFormat="1" applyFont="1" applyFill="1" applyBorder="1" applyAlignment="1">
      <alignment vertical="center" wrapText="1"/>
    </xf>
    <xf numFmtId="166" fontId="3" fillId="0" borderId="36" xfId="1" applyNumberFormat="1" applyFont="1" applyFill="1" applyBorder="1" applyAlignment="1">
      <alignment vertical="center" wrapText="1"/>
    </xf>
    <xf numFmtId="166" fontId="3" fillId="0" borderId="10" xfId="1" applyNumberFormat="1" applyFont="1" applyFill="1" applyBorder="1" applyAlignment="1">
      <alignment vertical="center" wrapText="1"/>
    </xf>
    <xf numFmtId="166" fontId="3" fillId="0" borderId="31" xfId="1" applyNumberFormat="1" applyFont="1" applyFill="1" applyBorder="1" applyAlignment="1">
      <alignment vertical="center" wrapText="1"/>
    </xf>
    <xf numFmtId="169" fontId="3" fillId="0" borderId="73" xfId="1" applyNumberFormat="1" applyFont="1" applyFill="1" applyBorder="1" applyAlignment="1">
      <alignment horizontal="right" vertical="center" wrapText="1"/>
    </xf>
    <xf numFmtId="169" fontId="3" fillId="0" borderId="1" xfId="1" applyNumberFormat="1" applyFont="1" applyFill="1" applyBorder="1" applyAlignment="1">
      <alignment horizontal="right" vertical="center" wrapText="1"/>
    </xf>
    <xf numFmtId="169" fontId="3" fillId="0" borderId="16" xfId="1" applyNumberFormat="1" applyFont="1" applyFill="1" applyBorder="1" applyAlignment="1">
      <alignment horizontal="right" vertical="center" wrapText="1"/>
    </xf>
    <xf numFmtId="169" fontId="3" fillId="0" borderId="70" xfId="1" applyNumberFormat="1" applyFont="1" applyFill="1" applyBorder="1" applyAlignment="1">
      <alignment horizontal="right" vertical="center" wrapText="1"/>
    </xf>
    <xf numFmtId="169" fontId="3" fillId="0" borderId="0" xfId="1" applyNumberFormat="1" applyFont="1" applyFill="1" applyBorder="1" applyAlignment="1">
      <alignment horizontal="right" vertical="center" wrapText="1"/>
    </xf>
    <xf numFmtId="169" fontId="3" fillId="0" borderId="27" xfId="1" applyNumberFormat="1" applyFont="1" applyFill="1" applyBorder="1" applyAlignment="1">
      <alignment horizontal="right" vertical="center" wrapText="1"/>
    </xf>
    <xf numFmtId="166" fontId="3" fillId="0" borderId="82" xfId="0" applyNumberFormat="1" applyFont="1" applyBorder="1" applyAlignment="1">
      <alignment horizontal="right" vertical="center" wrapText="1"/>
    </xf>
    <xf numFmtId="166" fontId="3" fillId="0" borderId="68" xfId="0" applyNumberFormat="1" applyFont="1" applyBorder="1" applyAlignment="1">
      <alignment horizontal="right" vertical="center" wrapText="1"/>
    </xf>
    <xf numFmtId="166" fontId="3" fillId="0" borderId="83" xfId="0" applyNumberFormat="1" applyFont="1" applyBorder="1" applyAlignment="1">
      <alignment horizontal="right" vertical="center" wrapText="1"/>
    </xf>
    <xf numFmtId="166" fontId="3" fillId="0" borderId="84" xfId="0" applyNumberFormat="1" applyFont="1" applyBorder="1" applyAlignment="1">
      <alignment horizontal="right" vertical="center" wrapText="1"/>
    </xf>
    <xf numFmtId="166" fontId="3" fillId="0" borderId="85" xfId="0" applyNumberFormat="1" applyFont="1" applyBorder="1" applyAlignment="1">
      <alignment horizontal="right" vertical="center" wrapText="1"/>
    </xf>
    <xf numFmtId="166" fontId="3" fillId="0" borderId="86" xfId="0" applyNumberFormat="1" applyFont="1" applyBorder="1" applyAlignment="1">
      <alignment horizontal="right" vertical="center" wrapText="1"/>
    </xf>
    <xf numFmtId="166" fontId="3" fillId="0" borderId="5" xfId="1" applyNumberFormat="1" applyFont="1" applyBorder="1" applyAlignment="1">
      <alignment horizontal="right" vertical="center" wrapText="1"/>
    </xf>
    <xf numFmtId="166" fontId="3" fillId="0" borderId="29" xfId="1" applyNumberFormat="1" applyFont="1" applyBorder="1" applyAlignment="1">
      <alignment horizontal="right" vertical="center" wrapText="1"/>
    </xf>
    <xf numFmtId="166" fontId="3" fillId="0" borderId="38" xfId="1" applyNumberFormat="1" applyFont="1" applyBorder="1" applyAlignment="1">
      <alignment horizontal="right" vertical="center" wrapText="1"/>
    </xf>
    <xf numFmtId="166" fontId="3" fillId="0" borderId="39" xfId="1" applyNumberFormat="1" applyFont="1" applyBorder="1" applyAlignment="1">
      <alignment horizontal="right" vertical="center" wrapText="1"/>
    </xf>
    <xf numFmtId="166" fontId="3" fillId="0" borderId="0" xfId="1" applyNumberFormat="1" applyFont="1" applyFill="1" applyBorder="1" applyAlignment="1">
      <alignment horizontal="right" vertical="center" wrapText="1"/>
    </xf>
    <xf numFmtId="166" fontId="3" fillId="0" borderId="27" xfId="1" applyNumberFormat="1" applyFont="1" applyFill="1" applyBorder="1" applyAlignment="1">
      <alignment horizontal="right" vertical="center" wrapText="1"/>
    </xf>
    <xf numFmtId="166" fontId="3" fillId="0" borderId="1" xfId="1" applyNumberFormat="1" applyFont="1" applyFill="1" applyBorder="1" applyAlignment="1">
      <alignment horizontal="right" vertical="center" wrapText="1"/>
    </xf>
    <xf numFmtId="166" fontId="3" fillId="0" borderId="16" xfId="1" applyNumberFormat="1" applyFont="1" applyFill="1" applyBorder="1" applyAlignment="1">
      <alignment horizontal="right" vertical="center" wrapText="1"/>
    </xf>
    <xf numFmtId="166" fontId="3" fillId="0" borderId="38" xfId="1" applyNumberFormat="1" applyFont="1" applyFill="1" applyBorder="1" applyAlignment="1">
      <alignment horizontal="right" vertical="center" wrapText="1"/>
    </xf>
    <xf numFmtId="166" fontId="3" fillId="0" borderId="39" xfId="1" applyNumberFormat="1" applyFont="1" applyFill="1" applyBorder="1" applyAlignment="1">
      <alignment horizontal="right" vertical="center" wrapText="1"/>
    </xf>
    <xf numFmtId="166" fontId="3" fillId="0" borderId="35" xfId="1" applyNumberFormat="1" applyFont="1" applyFill="1" applyBorder="1" applyAlignment="1">
      <alignment horizontal="right" vertical="center" wrapText="1"/>
    </xf>
    <xf numFmtId="166" fontId="3" fillId="0" borderId="36" xfId="1" applyNumberFormat="1" applyFont="1" applyFill="1" applyBorder="1" applyAlignment="1">
      <alignment horizontal="right" vertical="center" wrapText="1"/>
    </xf>
    <xf numFmtId="166" fontId="3" fillId="0" borderId="10" xfId="1" applyNumberFormat="1" applyFont="1" applyFill="1" applyBorder="1" applyAlignment="1">
      <alignment horizontal="right" vertical="center" wrapText="1"/>
    </xf>
    <xf numFmtId="166" fontId="3" fillId="0" borderId="31" xfId="1" applyNumberFormat="1" applyFont="1" applyFill="1" applyBorder="1" applyAlignment="1">
      <alignment horizontal="right" vertical="center" wrapText="1"/>
    </xf>
    <xf numFmtId="9" fontId="2" fillId="0" borderId="3" xfId="1" applyNumberFormat="1" applyFont="1" applyFill="1" applyBorder="1" applyAlignment="1">
      <alignment horizontal="left" vertical="center" wrapText="1"/>
    </xf>
    <xf numFmtId="9" fontId="2" fillId="0" borderId="2" xfId="1" applyNumberFormat="1" applyFont="1" applyFill="1" applyBorder="1" applyAlignment="1">
      <alignment horizontal="left" vertical="center" wrapText="1"/>
    </xf>
    <xf numFmtId="3" fontId="2" fillId="0" borderId="37" xfId="1" applyNumberFormat="1" applyFont="1" applyFill="1" applyBorder="1" applyAlignment="1">
      <alignment horizontal="left" vertical="center" wrapText="1"/>
    </xf>
    <xf numFmtId="9" fontId="2" fillId="0" borderId="28" xfId="1" applyNumberFormat="1" applyFont="1" applyFill="1" applyBorder="1" applyAlignment="1">
      <alignment horizontal="left" vertical="center" wrapText="1"/>
    </xf>
    <xf numFmtId="3" fontId="2" fillId="0" borderId="3" xfId="1" applyNumberFormat="1" applyFont="1" applyFill="1" applyBorder="1" applyAlignment="1">
      <alignment horizontal="left" vertical="center" wrapText="1"/>
    </xf>
    <xf numFmtId="9" fontId="2" fillId="0" borderId="9" xfId="1" applyNumberFormat="1" applyFont="1" applyFill="1" applyBorder="1" applyAlignment="1">
      <alignment horizontal="left" vertical="center" wrapText="1"/>
    </xf>
    <xf numFmtId="166" fontId="10" fillId="0" borderId="10" xfId="0" applyNumberFormat="1" applyFont="1" applyBorder="1" applyAlignment="1">
      <alignment horizontal="right" vertical="center" wrapText="1"/>
    </xf>
    <xf numFmtId="166" fontId="10" fillId="0" borderId="31" xfId="0" applyNumberFormat="1" applyFont="1" applyBorder="1" applyAlignment="1">
      <alignment horizontal="right" vertical="center" wrapText="1"/>
    </xf>
    <xf numFmtId="3" fontId="2" fillId="0" borderId="33" xfId="0" applyNumberFormat="1" applyFont="1" applyBorder="1" applyAlignment="1">
      <alignment horizontal="right" vertical="center" wrapText="1"/>
    </xf>
    <xf numFmtId="9" fontId="3" fillId="0" borderId="6" xfId="0" applyNumberFormat="1" applyFont="1" applyBorder="1" applyAlignment="1">
      <alignment horizontal="right" vertical="center" wrapText="1"/>
    </xf>
    <xf numFmtId="3" fontId="2" fillId="0" borderId="30" xfId="0" applyNumberFormat="1" applyFont="1" applyBorder="1" applyAlignment="1">
      <alignment horizontal="right" vertical="center" wrapText="1"/>
    </xf>
    <xf numFmtId="9" fontId="3" fillId="0" borderId="41" xfId="0" applyNumberFormat="1" applyFont="1" applyBorder="1" applyAlignment="1">
      <alignment horizontal="right" vertical="center" wrapText="1"/>
    </xf>
    <xf numFmtId="166" fontId="3" fillId="0" borderId="6" xfId="0" applyNumberFormat="1" applyFont="1" applyBorder="1" applyAlignment="1">
      <alignment horizontal="right" vertical="center" wrapText="1"/>
    </xf>
    <xf numFmtId="3" fontId="2" fillId="0" borderId="30" xfId="0" applyNumberFormat="1" applyFont="1" applyBorder="1" applyAlignment="1">
      <alignment horizontal="right" wrapText="1"/>
    </xf>
    <xf numFmtId="166" fontId="3" fillId="0" borderId="41" xfId="0" applyNumberFormat="1" applyFont="1" applyBorder="1" applyAlignment="1">
      <alignment horizontal="right" vertical="center" wrapText="1"/>
    </xf>
    <xf numFmtId="3" fontId="2" fillId="0" borderId="34" xfId="7" applyNumberFormat="1" applyFont="1" applyBorder="1" applyAlignment="1">
      <alignment horizontal="right" vertical="center" wrapText="1"/>
    </xf>
    <xf numFmtId="3" fontId="2" fillId="0" borderId="32" xfId="7" applyNumberFormat="1" applyFont="1" applyBorder="1" applyAlignment="1">
      <alignment horizontal="right" vertical="center" wrapText="1"/>
    </xf>
    <xf numFmtId="3" fontId="2" fillId="0" borderId="87" xfId="7" applyNumberFormat="1" applyFont="1" applyBorder="1" applyAlignment="1">
      <alignment horizontal="right" vertical="center" wrapText="1"/>
    </xf>
    <xf numFmtId="3" fontId="9" fillId="0" borderId="88" xfId="7" applyNumberFormat="1" applyFont="1" applyBorder="1" applyAlignment="1">
      <alignment horizontal="right" vertical="center" wrapText="1"/>
    </xf>
    <xf numFmtId="3" fontId="2" fillId="0" borderId="34" xfId="7" applyNumberFormat="1" applyFont="1" applyBorder="1" applyAlignment="1">
      <alignment vertical="center" wrapText="1"/>
    </xf>
    <xf numFmtId="3" fontId="2" fillId="0" borderId="32" xfId="7" applyNumberFormat="1" applyFont="1" applyBorder="1" applyAlignment="1">
      <alignment vertical="center" wrapText="1"/>
    </xf>
    <xf numFmtId="3" fontId="9" fillId="0" borderId="88" xfId="7" applyNumberFormat="1" applyFont="1" applyBorder="1" applyAlignment="1">
      <alignment vertical="center" wrapText="1"/>
    </xf>
    <xf numFmtId="2" fontId="9" fillId="0" borderId="63" xfId="7" applyNumberFormat="1" applyFont="1" applyBorder="1" applyAlignment="1">
      <alignment vertical="center"/>
    </xf>
    <xf numFmtId="2" fontId="9" fillId="0" borderId="89" xfId="7" applyNumberFormat="1" applyFont="1" applyBorder="1" applyAlignment="1">
      <alignment vertical="center"/>
    </xf>
    <xf numFmtId="2" fontId="9" fillId="0" borderId="63" xfId="7" applyNumberFormat="1" applyFont="1" applyBorder="1" applyAlignment="1">
      <alignment horizontal="right" vertical="center" wrapText="1"/>
    </xf>
    <xf numFmtId="2" fontId="9" fillId="0" borderId="89" xfId="7" applyNumberFormat="1" applyFont="1" applyBorder="1" applyAlignment="1">
      <alignment horizontal="right" vertical="center" wrapText="1"/>
    </xf>
    <xf numFmtId="2" fontId="9" fillId="0" borderId="83" xfId="7" applyNumberFormat="1" applyFont="1" applyBorder="1" applyAlignment="1">
      <alignment horizontal="right" vertical="center" wrapText="1"/>
    </xf>
    <xf numFmtId="2" fontId="9" fillId="0" borderId="86" xfId="7" applyNumberFormat="1" applyFont="1" applyBorder="1" applyAlignment="1">
      <alignment vertical="center"/>
    </xf>
    <xf numFmtId="3" fontId="2" fillId="0" borderId="1" xfId="7" applyNumberFormat="1" applyFont="1" applyBorder="1" applyAlignment="1">
      <alignment horizontal="right" vertical="center" wrapText="1"/>
    </xf>
    <xf numFmtId="3" fontId="2" fillId="0" borderId="16" xfId="7" applyNumberFormat="1" applyFont="1" applyBorder="1" applyAlignment="1">
      <alignment horizontal="right" vertical="center" wrapText="1"/>
    </xf>
    <xf numFmtId="3" fontId="2" fillId="0" borderId="69" xfId="7" applyNumberFormat="1" applyFont="1" applyBorder="1" applyAlignment="1">
      <alignment horizontal="right" vertical="center" wrapText="1"/>
    </xf>
    <xf numFmtId="3" fontId="2" fillId="0" borderId="85" xfId="7" applyNumberFormat="1" applyFont="1" applyBorder="1" applyAlignment="1">
      <alignment horizontal="right" vertical="center" wrapText="1"/>
    </xf>
    <xf numFmtId="3" fontId="9" fillId="0" borderId="10" xfId="7" applyNumberFormat="1" applyFont="1" applyBorder="1" applyAlignment="1">
      <alignment horizontal="right" vertical="center" wrapText="1"/>
    </xf>
    <xf numFmtId="3" fontId="9" fillId="0" borderId="31" xfId="7" applyNumberFormat="1" applyFont="1" applyBorder="1" applyAlignment="1">
      <alignment horizontal="right" vertical="center" wrapText="1"/>
    </xf>
    <xf numFmtId="3" fontId="2" fillId="0" borderId="2" xfId="7" applyNumberFormat="1" applyFont="1" applyBorder="1" applyAlignment="1">
      <alignment horizontal="right" vertical="center" wrapText="1"/>
    </xf>
    <xf numFmtId="3" fontId="2" fillId="0" borderId="90" xfId="7" applyNumberFormat="1" applyFont="1" applyBorder="1" applyAlignment="1">
      <alignment horizontal="right" vertical="center" wrapText="1"/>
    </xf>
    <xf numFmtId="3" fontId="9" fillId="0" borderId="9" xfId="7" applyNumberFormat="1" applyFont="1" applyBorder="1" applyAlignment="1">
      <alignment horizontal="right" vertical="center" wrapText="1"/>
    </xf>
    <xf numFmtId="166" fontId="3" fillId="0" borderId="2" xfId="7" applyNumberFormat="1" applyFont="1" applyBorder="1" applyAlignment="1">
      <alignment vertical="center" wrapText="1"/>
    </xf>
    <xf numFmtId="166" fontId="3" fillId="0" borderId="1" xfId="7" applyNumberFormat="1" applyFont="1" applyBorder="1" applyAlignment="1">
      <alignment vertical="center" wrapText="1"/>
    </xf>
    <xf numFmtId="166" fontId="3" fillId="0" borderId="16" xfId="7" applyNumberFormat="1" applyFont="1" applyBorder="1" applyAlignment="1">
      <alignment vertical="center" wrapText="1"/>
    </xf>
    <xf numFmtId="166" fontId="3" fillId="0" borderId="90" xfId="7" applyNumberFormat="1" applyFont="1" applyBorder="1" applyAlignment="1">
      <alignment vertical="center" wrapText="1"/>
    </xf>
    <xf numFmtId="166" fontId="3" fillId="0" borderId="69" xfId="7" applyNumberFormat="1" applyFont="1" applyBorder="1" applyAlignment="1">
      <alignment vertical="center" wrapText="1"/>
    </xf>
    <xf numFmtId="166" fontId="3" fillId="0" borderId="85" xfId="7" applyNumberFormat="1" applyFont="1" applyBorder="1" applyAlignment="1">
      <alignment vertical="center" wrapText="1"/>
    </xf>
    <xf numFmtId="166" fontId="3" fillId="0" borderId="9" xfId="7" applyNumberFormat="1" applyFont="1" applyBorder="1" applyAlignment="1">
      <alignment vertical="center" wrapText="1"/>
    </xf>
    <xf numFmtId="166" fontId="3" fillId="0" borderId="10" xfId="7" applyNumberFormat="1" applyFont="1" applyBorder="1" applyAlignment="1">
      <alignment vertical="center" wrapText="1"/>
    </xf>
    <xf numFmtId="166" fontId="3" fillId="0" borderId="31" xfId="7" applyNumberFormat="1" applyFont="1" applyBorder="1" applyAlignment="1">
      <alignment vertical="center" wrapText="1"/>
    </xf>
    <xf numFmtId="166" fontId="2" fillId="0" borderId="5" xfId="4" applyNumberFormat="1" applyFont="1" applyFill="1" applyBorder="1" applyAlignment="1">
      <alignment horizontal="right" vertical="center" wrapText="1"/>
    </xf>
    <xf numFmtId="166" fontId="3" fillId="0" borderId="11" xfId="7" applyNumberFormat="1" applyFont="1" applyBorder="1" applyAlignment="1">
      <alignment horizontal="right" vertical="center"/>
    </xf>
    <xf numFmtId="9" fontId="3" fillId="0" borderId="30" xfId="7" applyNumberFormat="1" applyFont="1" applyBorder="1" applyAlignment="1">
      <alignment horizontal="right" vertical="center" wrapText="1"/>
    </xf>
    <xf numFmtId="3" fontId="9" fillId="0" borderId="33" xfId="7" applyNumberFormat="1" applyFont="1" applyBorder="1" applyAlignment="1">
      <alignment horizontal="right" vertical="center" wrapText="1"/>
    </xf>
    <xf numFmtId="0" fontId="2" fillId="0" borderId="0" xfId="0" applyFont="1"/>
    <xf numFmtId="0" fontId="9" fillId="0" borderId="0" xfId="0" applyFont="1"/>
    <xf numFmtId="0" fontId="2" fillId="3" borderId="0" xfId="7" applyFont="1" applyFill="1"/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3" fontId="6" fillId="3" borderId="0" xfId="0" applyNumberFormat="1" applyFont="1" applyFill="1"/>
    <xf numFmtId="166" fontId="3" fillId="3" borderId="0" xfId="0" applyNumberFormat="1" applyFont="1" applyFill="1"/>
    <xf numFmtId="0" fontId="1" fillId="3" borderId="0" xfId="0" applyFont="1" applyFill="1"/>
    <xf numFmtId="0" fontId="6" fillId="3" borderId="0" xfId="0" applyFont="1" applyFill="1"/>
    <xf numFmtId="0" fontId="2" fillId="3" borderId="0" xfId="0" applyFont="1" applyFill="1"/>
    <xf numFmtId="0" fontId="36" fillId="3" borderId="0" xfId="0" applyFont="1" applyFill="1"/>
    <xf numFmtId="0" fontId="0" fillId="3" borderId="0" xfId="0" applyFill="1"/>
    <xf numFmtId="0" fontId="7" fillId="3" borderId="0" xfId="7" applyFont="1" applyFill="1" applyAlignment="1">
      <alignment horizontal="left" vertical="top"/>
    </xf>
    <xf numFmtId="166" fontId="3" fillId="3" borderId="0" xfId="7" applyNumberFormat="1" applyFont="1" applyFill="1"/>
    <xf numFmtId="3" fontId="8" fillId="3" borderId="0" xfId="7" applyNumberFormat="1" applyFont="1" applyFill="1"/>
    <xf numFmtId="0" fontId="4" fillId="3" borderId="0" xfId="7" applyFont="1" applyFill="1"/>
    <xf numFmtId="10" fontId="5" fillId="3" borderId="0" xfId="7" applyNumberFormat="1" applyFont="1" applyFill="1"/>
    <xf numFmtId="0" fontId="7" fillId="3" borderId="10" xfId="7" applyFont="1" applyFill="1" applyBorder="1" applyAlignment="1">
      <alignment vertical="top"/>
    </xf>
    <xf numFmtId="0" fontId="1" fillId="3" borderId="0" xfId="7" applyFill="1" applyAlignment="1">
      <alignment vertical="center"/>
    </xf>
    <xf numFmtId="0" fontId="1" fillId="3" borderId="0" xfId="7" applyFill="1" applyAlignment="1">
      <alignment horizontal="center"/>
    </xf>
    <xf numFmtId="0" fontId="7" fillId="3" borderId="0" xfId="7" applyFont="1" applyFill="1" applyAlignment="1">
      <alignment vertical="top" wrapText="1"/>
    </xf>
    <xf numFmtId="0" fontId="2" fillId="3" borderId="0" xfId="7" applyFont="1" applyFill="1" applyAlignment="1">
      <alignment horizontal="center"/>
    </xf>
    <xf numFmtId="0" fontId="7" fillId="3" borderId="0" xfId="7" applyFont="1" applyFill="1" applyAlignment="1">
      <alignment wrapText="1"/>
    </xf>
    <xf numFmtId="0" fontId="2" fillId="3" borderId="0" xfId="7" applyFont="1" applyFill="1" applyAlignment="1">
      <alignment horizontal="left" vertical="top" wrapText="1"/>
    </xf>
    <xf numFmtId="0" fontId="5" fillId="3" borderId="0" xfId="7" applyFont="1" applyFill="1" applyAlignment="1">
      <alignment horizontal="left" vertical="top"/>
    </xf>
    <xf numFmtId="3" fontId="11" fillId="3" borderId="0" xfId="7" applyNumberFormat="1" applyFont="1" applyFill="1" applyAlignment="1">
      <alignment horizontal="right"/>
    </xf>
    <xf numFmtId="0" fontId="11" fillId="3" borderId="0" xfId="7" applyFont="1" applyFill="1" applyAlignment="1">
      <alignment horizontal="right"/>
    </xf>
    <xf numFmtId="0" fontId="13" fillId="3" borderId="0" xfId="7" applyFont="1" applyFill="1"/>
    <xf numFmtId="3" fontId="2" fillId="3" borderId="0" xfId="7" applyNumberFormat="1" applyFont="1" applyFill="1"/>
    <xf numFmtId="0" fontId="2" fillId="5" borderId="8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/>
    </xf>
    <xf numFmtId="0" fontId="2" fillId="5" borderId="91" xfId="0" applyFont="1" applyFill="1" applyBorder="1" applyAlignment="1">
      <alignment horizontal="center" vertical="top" wrapText="1"/>
    </xf>
    <xf numFmtId="0" fontId="5" fillId="5" borderId="92" xfId="0" applyFont="1" applyFill="1" applyBorder="1" applyAlignment="1">
      <alignment horizontal="left" vertical="center"/>
    </xf>
    <xf numFmtId="0" fontId="5" fillId="5" borderId="93" xfId="0" applyFont="1" applyFill="1" applyBorder="1" applyAlignment="1">
      <alignment horizontal="center" vertical="top" wrapText="1"/>
    </xf>
    <xf numFmtId="0" fontId="5" fillId="5" borderId="94" xfId="0" applyFont="1" applyFill="1" applyBorder="1" applyAlignment="1">
      <alignment horizontal="center" vertical="top" wrapText="1"/>
    </xf>
    <xf numFmtId="0" fontId="5" fillId="5" borderId="95" xfId="0" applyFont="1" applyFill="1" applyBorder="1" applyAlignment="1">
      <alignment horizontal="center" vertical="top" wrapText="1"/>
    </xf>
    <xf numFmtId="0" fontId="1" fillId="5" borderId="41" xfId="7" applyFill="1" applyBorder="1" applyAlignment="1">
      <alignment horizontal="center"/>
    </xf>
    <xf numFmtId="0" fontId="2" fillId="5" borderId="8" xfId="7" applyFont="1" applyFill="1" applyBorder="1" applyAlignment="1">
      <alignment horizontal="center" vertical="top" wrapText="1"/>
    </xf>
    <xf numFmtId="0" fontId="1" fillId="5" borderId="41" xfId="7" applyFill="1" applyBorder="1"/>
    <xf numFmtId="0" fontId="2" fillId="5" borderId="14" xfId="7" applyFont="1" applyFill="1" applyBorder="1" applyAlignment="1">
      <alignment horizontal="center" vertical="top" wrapText="1"/>
    </xf>
    <xf numFmtId="0" fontId="2" fillId="5" borderId="41" xfId="7" applyFont="1" applyFill="1" applyBorder="1" applyAlignment="1">
      <alignment horizontal="center"/>
    </xf>
    <xf numFmtId="0" fontId="2" fillId="5" borderId="91" xfId="7" applyFont="1" applyFill="1" applyBorder="1" applyAlignment="1">
      <alignment horizontal="center" vertical="top" wrapText="1"/>
    </xf>
    <xf numFmtId="0" fontId="2" fillId="5" borderId="41" xfId="7" applyFont="1" applyFill="1" applyBorder="1" applyAlignment="1">
      <alignment horizontal="center" vertical="top" wrapText="1"/>
    </xf>
    <xf numFmtId="0" fontId="1" fillId="5" borderId="3" xfId="7" applyFill="1" applyBorder="1"/>
    <xf numFmtId="0" fontId="1" fillId="5" borderId="23" xfId="7" applyFill="1" applyBorder="1"/>
    <xf numFmtId="0" fontId="2" fillId="5" borderId="30" xfId="7" applyFont="1" applyFill="1" applyBorder="1" applyAlignment="1">
      <alignment horizontal="center"/>
    </xf>
    <xf numFmtId="0" fontId="1" fillId="5" borderId="28" xfId="7" applyFill="1" applyBorder="1" applyAlignment="1">
      <alignment horizontal="center"/>
    </xf>
    <xf numFmtId="0" fontId="1" fillId="5" borderId="35" xfId="7" applyFill="1" applyBorder="1" applyAlignment="1">
      <alignment horizontal="center"/>
    </xf>
    <xf numFmtId="0" fontId="2" fillId="5" borderId="30" xfId="7" applyFont="1" applyFill="1" applyBorder="1" applyAlignment="1">
      <alignment horizontal="center" vertical="top" wrapText="1"/>
    </xf>
    <xf numFmtId="0" fontId="2" fillId="5" borderId="28" xfId="7" applyFont="1" applyFill="1" applyBorder="1" applyAlignment="1">
      <alignment horizontal="center" vertical="top" wrapText="1"/>
    </xf>
    <xf numFmtId="0" fontId="1" fillId="5" borderId="28" xfId="7" applyFill="1" applyBorder="1"/>
    <xf numFmtId="0" fontId="2" fillId="5" borderId="41" xfId="7" applyFont="1" applyFill="1" applyBorder="1"/>
    <xf numFmtId="0" fontId="1" fillId="5" borderId="28" xfId="7" applyFill="1" applyBorder="1" applyAlignment="1">
      <alignment vertical="top"/>
    </xf>
    <xf numFmtId="0" fontId="2" fillId="5" borderId="41" xfId="7" applyFont="1" applyFill="1" applyBorder="1" applyAlignment="1">
      <alignment vertical="top"/>
    </xf>
    <xf numFmtId="0" fontId="5" fillId="5" borderId="41" xfId="7" applyFont="1" applyFill="1" applyBorder="1" applyAlignment="1">
      <alignment vertical="top"/>
    </xf>
    <xf numFmtId="0" fontId="5" fillId="5" borderId="41" xfId="7" applyFont="1" applyFill="1" applyBorder="1" applyAlignment="1">
      <alignment horizontal="center" vertical="top"/>
    </xf>
    <xf numFmtId="0" fontId="1" fillId="5" borderId="41" xfId="7" applyFill="1" applyBorder="1" applyAlignment="1">
      <alignment vertical="top"/>
    </xf>
    <xf numFmtId="0" fontId="37" fillId="5" borderId="8" xfId="7" applyFont="1" applyFill="1" applyBorder="1" applyAlignment="1">
      <alignment horizontal="center" vertical="top" wrapText="1"/>
    </xf>
    <xf numFmtId="0" fontId="37" fillId="5" borderId="41" xfId="7" applyFont="1" applyFill="1" applyBorder="1" applyAlignment="1">
      <alignment horizontal="center" vertical="top" wrapText="1"/>
    </xf>
    <xf numFmtId="0" fontId="37" fillId="5" borderId="91" xfId="7" applyFont="1" applyFill="1" applyBorder="1" applyAlignment="1">
      <alignment horizontal="center" vertical="top" wrapText="1"/>
    </xf>
    <xf numFmtId="0" fontId="5" fillId="5" borderId="92" xfId="7" applyFont="1" applyFill="1" applyBorder="1" applyAlignment="1">
      <alignment horizontal="left" vertical="center"/>
    </xf>
    <xf numFmtId="0" fontId="5" fillId="5" borderId="94" xfId="7" applyFont="1" applyFill="1" applyBorder="1" applyAlignment="1">
      <alignment horizontal="center" vertical="top" wrapText="1"/>
    </xf>
    <xf numFmtId="0" fontId="5" fillId="5" borderId="96" xfId="7" applyFont="1" applyFill="1" applyBorder="1" applyAlignment="1">
      <alignment horizontal="center" vertical="top" wrapText="1"/>
    </xf>
    <xf numFmtId="0" fontId="2" fillId="5" borderId="97" xfId="7" applyFont="1" applyFill="1" applyBorder="1" applyAlignment="1">
      <alignment horizontal="center" vertical="top" wrapText="1"/>
    </xf>
    <xf numFmtId="0" fontId="2" fillId="5" borderId="35" xfId="7" applyFont="1" applyFill="1" applyBorder="1" applyAlignment="1">
      <alignment horizontal="center" vertical="top" wrapText="1"/>
    </xf>
    <xf numFmtId="0" fontId="2" fillId="5" borderId="87" xfId="7" applyFont="1" applyFill="1" applyBorder="1" applyAlignment="1">
      <alignment horizontal="center" vertical="top" wrapText="1"/>
    </xf>
    <xf numFmtId="0" fontId="2" fillId="5" borderId="17" xfId="7" applyFont="1" applyFill="1" applyBorder="1" applyAlignment="1">
      <alignment horizontal="center" vertical="top" wrapText="1"/>
    </xf>
    <xf numFmtId="0" fontId="0" fillId="3" borderId="0" xfId="0" applyFill="1" applyAlignment="1">
      <alignment vertical="center"/>
    </xf>
    <xf numFmtId="166" fontId="0" fillId="3" borderId="0" xfId="0" applyNumberFormat="1" applyFill="1"/>
    <xf numFmtId="166" fontId="3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3" fontId="0" fillId="3" borderId="0" xfId="0" applyNumberFormat="1" applyFill="1"/>
    <xf numFmtId="3" fontId="2" fillId="3" borderId="0" xfId="0" applyNumberFormat="1" applyFont="1" applyFill="1"/>
    <xf numFmtId="0" fontId="2" fillId="5" borderId="14" xfId="0" applyFont="1" applyFill="1" applyBorder="1" applyAlignment="1">
      <alignment horizontal="center" vertical="top" wrapText="1"/>
    </xf>
    <xf numFmtId="0" fontId="2" fillId="5" borderId="28" xfId="0" applyFont="1" applyFill="1" applyBorder="1" applyAlignment="1">
      <alignment horizontal="center" vertical="top" wrapText="1"/>
    </xf>
    <xf numFmtId="0" fontId="2" fillId="5" borderId="41" xfId="0" applyFont="1" applyFill="1" applyBorder="1" applyAlignment="1">
      <alignment horizontal="center" vertical="top" wrapText="1"/>
    </xf>
    <xf numFmtId="0" fontId="2" fillId="5" borderId="87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vertical="top" wrapText="1"/>
    </xf>
    <xf numFmtId="0" fontId="7" fillId="5" borderId="98" xfId="0" applyFont="1" applyFill="1" applyBorder="1" applyAlignment="1">
      <alignment horizontal="left" vertical="top" wrapText="1"/>
    </xf>
    <xf numFmtId="0" fontId="2" fillId="5" borderId="99" xfId="0" applyFont="1" applyFill="1" applyBorder="1" applyAlignment="1">
      <alignment horizontal="center" vertical="top" wrapText="1"/>
    </xf>
    <xf numFmtId="0" fontId="2" fillId="5" borderId="17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left" vertical="top"/>
    </xf>
    <xf numFmtId="3" fontId="1" fillId="3" borderId="0" xfId="0" applyNumberFormat="1" applyFont="1" applyFill="1"/>
    <xf numFmtId="3" fontId="11" fillId="3" borderId="0" xfId="0" applyNumberFormat="1" applyFont="1" applyFill="1"/>
    <xf numFmtId="0" fontId="11" fillId="3" borderId="0" xfId="0" applyFont="1" applyFill="1"/>
    <xf numFmtId="0" fontId="1" fillId="3" borderId="49" xfId="0" applyFont="1" applyFill="1" applyBorder="1"/>
    <xf numFmtId="0" fontId="1" fillId="3" borderId="27" xfId="0" applyFont="1" applyFill="1" applyBorder="1"/>
    <xf numFmtId="0" fontId="1" fillId="3" borderId="0" xfId="0" applyFont="1" applyFill="1" applyAlignment="1">
      <alignment horizontal="center"/>
    </xf>
    <xf numFmtId="0" fontId="8" fillId="3" borderId="0" xfId="0" applyFont="1" applyFill="1"/>
    <xf numFmtId="0" fontId="9" fillId="3" borderId="0" xfId="0" applyFont="1" applyFill="1"/>
    <xf numFmtId="3" fontId="8" fillId="3" borderId="0" xfId="0" applyNumberFormat="1" applyFont="1" applyFill="1"/>
    <xf numFmtId="0" fontId="5" fillId="5" borderId="41" xfId="0" applyFont="1" applyFill="1" applyBorder="1" applyAlignment="1">
      <alignment horizontal="center" vertical="top" wrapText="1"/>
    </xf>
    <xf numFmtId="0" fontId="2" fillId="5" borderId="100" xfId="0" applyFont="1" applyFill="1" applyBorder="1" applyAlignment="1">
      <alignment horizontal="center" vertical="top" wrapText="1"/>
    </xf>
    <xf numFmtId="0" fontId="5" fillId="5" borderId="41" xfId="0" applyFont="1" applyFill="1" applyBorder="1" applyAlignment="1">
      <alignment horizontal="center" vertical="center" wrapText="1"/>
    </xf>
    <xf numFmtId="3" fontId="38" fillId="3" borderId="0" xfId="0" applyNumberFormat="1" applyFont="1" applyFill="1"/>
    <xf numFmtId="0" fontId="5" fillId="5" borderId="8" xfId="0" applyFont="1" applyFill="1" applyBorder="1" applyAlignment="1">
      <alignment horizontal="center" vertical="top" wrapText="1"/>
    </xf>
    <xf numFmtId="0" fontId="2" fillId="5" borderId="35" xfId="0" applyFont="1" applyFill="1" applyBorder="1" applyAlignment="1">
      <alignment horizontal="center" vertical="top" wrapText="1"/>
    </xf>
    <xf numFmtId="0" fontId="2" fillId="5" borderId="36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5" borderId="0" xfId="0" applyFont="1" applyFill="1" applyAlignment="1">
      <alignment horizontal="center" vertical="top" wrapText="1"/>
    </xf>
    <xf numFmtId="0" fontId="13" fillId="3" borderId="0" xfId="0" applyFont="1" applyFill="1"/>
    <xf numFmtId="0" fontId="9" fillId="3" borderId="0" xfId="7" applyFont="1" applyFill="1"/>
    <xf numFmtId="0" fontId="2" fillId="5" borderId="0" xfId="7" applyFont="1" applyFill="1" applyAlignment="1">
      <alignment horizontal="center" vertical="top" wrapText="1"/>
    </xf>
    <xf numFmtId="0" fontId="2" fillId="5" borderId="49" xfId="7" applyFont="1" applyFill="1" applyBorder="1" applyAlignment="1">
      <alignment horizontal="center" vertical="top" wrapText="1"/>
    </xf>
    <xf numFmtId="0" fontId="2" fillId="5" borderId="3" xfId="7" applyFont="1" applyFill="1" applyBorder="1" applyAlignment="1">
      <alignment horizontal="center" vertical="top" wrapText="1"/>
    </xf>
    <xf numFmtId="0" fontId="2" fillId="5" borderId="32" xfId="7" applyFont="1" applyFill="1" applyBorder="1" applyAlignment="1">
      <alignment horizontal="center" vertical="top" wrapText="1"/>
    </xf>
    <xf numFmtId="0" fontId="2" fillId="5" borderId="99" xfId="7" applyFont="1" applyFill="1" applyBorder="1" applyAlignment="1">
      <alignment horizontal="center" vertical="top" wrapText="1"/>
    </xf>
    <xf numFmtId="3" fontId="5" fillId="3" borderId="0" xfId="7" applyNumberFormat="1" applyFont="1" applyFill="1" applyAlignment="1">
      <alignment horizontal="left" vertical="center" wrapText="1"/>
    </xf>
    <xf numFmtId="9" fontId="3" fillId="3" borderId="0" xfId="7" applyNumberFormat="1" applyFont="1" applyFill="1" applyAlignment="1">
      <alignment horizontal="right" vertical="center" wrapText="1"/>
    </xf>
    <xf numFmtId="166" fontId="3" fillId="3" borderId="0" xfId="7" applyNumberFormat="1" applyFont="1" applyFill="1" applyAlignment="1">
      <alignment horizontal="right" vertical="center" wrapText="1"/>
    </xf>
    <xf numFmtId="3" fontId="2" fillId="3" borderId="0" xfId="7" applyNumberFormat="1" applyFont="1" applyFill="1" applyAlignment="1">
      <alignment horizontal="left" vertical="center"/>
    </xf>
    <xf numFmtId="0" fontId="5" fillId="5" borderId="4" xfId="7" applyFont="1" applyFill="1" applyBorder="1" applyAlignment="1">
      <alignment horizontal="center" vertical="top" wrapText="1"/>
    </xf>
    <xf numFmtId="0" fontId="5" fillId="5" borderId="30" xfId="7" applyFont="1" applyFill="1" applyBorder="1" applyAlignment="1">
      <alignment horizontal="center" vertical="top" wrapText="1"/>
    </xf>
    <xf numFmtId="0" fontId="5" fillId="5" borderId="0" xfId="7" applyFont="1" applyFill="1" applyAlignment="1">
      <alignment horizontal="center" vertical="top" wrapText="1"/>
    </xf>
    <xf numFmtId="0" fontId="5" fillId="5" borderId="3" xfId="7" applyFont="1" applyFill="1" applyBorder="1" applyAlignment="1">
      <alignment horizontal="center" vertical="top" wrapText="1"/>
    </xf>
    <xf numFmtId="0" fontId="1" fillId="5" borderId="35" xfId="7" applyFill="1" applyBorder="1" applyAlignment="1">
      <alignment vertical="top"/>
    </xf>
    <xf numFmtId="0" fontId="1" fillId="5" borderId="17" xfId="7" applyFill="1" applyBorder="1" applyAlignment="1">
      <alignment vertical="top"/>
    </xf>
    <xf numFmtId="0" fontId="1" fillId="5" borderId="98" xfId="7" applyFill="1" applyBorder="1" applyAlignment="1">
      <alignment wrapText="1"/>
    </xf>
    <xf numFmtId="0" fontId="8" fillId="5" borderId="97" xfId="7" applyFont="1" applyFill="1" applyBorder="1" applyAlignment="1">
      <alignment horizontal="left" vertical="center" wrapText="1"/>
    </xf>
    <xf numFmtId="0" fontId="2" fillId="5" borderId="8" xfId="7" applyFont="1" applyFill="1" applyBorder="1" applyAlignment="1">
      <alignment vertical="top" wrapText="1"/>
    </xf>
    <xf numFmtId="0" fontId="2" fillId="5" borderId="14" xfId="7" applyFont="1" applyFill="1" applyBorder="1" applyAlignment="1">
      <alignment vertical="top" wrapText="1"/>
    </xf>
    <xf numFmtId="0" fontId="2" fillId="5" borderId="91" xfId="7" applyFont="1" applyFill="1" applyBorder="1" applyAlignment="1">
      <alignment vertical="top" wrapText="1"/>
    </xf>
    <xf numFmtId="3" fontId="5" fillId="3" borderId="0" xfId="7" applyNumberFormat="1" applyFont="1" applyFill="1" applyAlignment="1">
      <alignment horizontal="left" vertical="top" wrapText="1"/>
    </xf>
    <xf numFmtId="4" fontId="1" fillId="3" borderId="0" xfId="7" applyNumberFormat="1" applyFill="1"/>
    <xf numFmtId="3" fontId="2" fillId="3" borderId="0" xfId="7" applyNumberFormat="1" applyFont="1" applyFill="1" applyAlignment="1">
      <alignment horizontal="left" vertical="top"/>
    </xf>
    <xf numFmtId="4" fontId="2" fillId="3" borderId="0" xfId="7" applyNumberFormat="1" applyFont="1" applyFill="1"/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vertical="center"/>
    </xf>
    <xf numFmtId="0" fontId="5" fillId="5" borderId="101" xfId="0" applyFont="1" applyFill="1" applyBorder="1" applyAlignment="1">
      <alignment horizontal="center" vertical="center" wrapText="1"/>
    </xf>
    <xf numFmtId="0" fontId="5" fillId="5" borderId="96" xfId="0" applyFont="1" applyFill="1" applyBorder="1" applyAlignment="1">
      <alignment horizontal="center" vertical="center" wrapText="1"/>
    </xf>
    <xf numFmtId="0" fontId="5" fillId="5" borderId="10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3" fontId="2" fillId="5" borderId="79" xfId="6" applyNumberFormat="1" applyFont="1" applyFill="1" applyBorder="1" applyAlignment="1">
      <alignment horizontal="center" vertical="top" wrapText="1"/>
    </xf>
    <xf numFmtId="3" fontId="2" fillId="5" borderId="63" xfId="6" applyNumberFormat="1" applyFont="1" applyFill="1" applyBorder="1" applyAlignment="1">
      <alignment horizontal="center" vertical="top" wrapText="1"/>
    </xf>
    <xf numFmtId="0" fontId="2" fillId="3" borderId="0" xfId="0" applyFont="1" applyFill="1" applyAlignment="1">
      <alignment vertical="center"/>
    </xf>
    <xf numFmtId="167" fontId="2" fillId="3" borderId="0" xfId="0" applyNumberFormat="1" applyFont="1" applyFill="1" applyAlignment="1">
      <alignment horizontal="right" vertical="center" wrapText="1"/>
    </xf>
    <xf numFmtId="3" fontId="2" fillId="3" borderId="0" xfId="0" applyNumberFormat="1" applyFont="1" applyFill="1" applyAlignment="1">
      <alignment horizontal="right" vertical="center" wrapText="1"/>
    </xf>
    <xf numFmtId="0" fontId="2" fillId="0" borderId="5" xfId="0" applyFont="1" applyBorder="1" applyAlignment="1">
      <alignment horizontal="center" vertical="center"/>
    </xf>
    <xf numFmtId="167" fontId="2" fillId="0" borderId="5" xfId="0" applyNumberFormat="1" applyFont="1" applyBorder="1" applyAlignment="1">
      <alignment horizontal="right" vertical="center"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3" fontId="5" fillId="5" borderId="99" xfId="6" applyNumberFormat="1" applyFont="1" applyFill="1" applyBorder="1" applyAlignment="1">
      <alignment horizontal="center" vertical="top" wrapText="1"/>
    </xf>
    <xf numFmtId="3" fontId="5" fillId="5" borderId="8" xfId="6" applyNumberFormat="1" applyFont="1" applyFill="1" applyBorder="1" applyAlignment="1">
      <alignment horizontal="center" vertical="top" wrapText="1"/>
    </xf>
    <xf numFmtId="3" fontId="5" fillId="5" borderId="17" xfId="6" applyNumberFormat="1" applyFont="1" applyFill="1" applyBorder="1" applyAlignment="1">
      <alignment horizontal="center" vertical="top" wrapText="1"/>
    </xf>
    <xf numFmtId="3" fontId="5" fillId="5" borderId="91" xfId="6" applyNumberFormat="1" applyFont="1" applyFill="1" applyBorder="1" applyAlignment="1">
      <alignment horizontal="center" vertical="top" wrapText="1"/>
    </xf>
    <xf numFmtId="166" fontId="2" fillId="3" borderId="0" xfId="0" applyNumberFormat="1" applyFont="1" applyFill="1" applyAlignment="1">
      <alignment horizontal="right" vertical="center" wrapText="1"/>
    </xf>
    <xf numFmtId="166" fontId="2" fillId="3" borderId="0" xfId="4" applyNumberFormat="1" applyFont="1" applyFill="1" applyBorder="1" applyAlignment="1">
      <alignment horizontal="right" vertical="center" wrapText="1"/>
    </xf>
    <xf numFmtId="3" fontId="2" fillId="3" borderId="0" xfId="6" applyNumberFormat="1" applyFont="1" applyFill="1" applyAlignment="1">
      <alignment horizontal="right" vertical="center" wrapText="1"/>
    </xf>
    <xf numFmtId="3" fontId="2" fillId="0" borderId="0" xfId="6" applyNumberFormat="1" applyFont="1" applyAlignment="1">
      <alignment horizontal="right" vertical="center" wrapText="1"/>
    </xf>
    <xf numFmtId="0" fontId="7" fillId="3" borderId="10" xfId="0" applyFont="1" applyFill="1" applyBorder="1" applyAlignment="1">
      <alignment vertical="top"/>
    </xf>
    <xf numFmtId="0" fontId="0" fillId="3" borderId="10" xfId="0" applyFill="1" applyBorder="1"/>
    <xf numFmtId="0" fontId="7" fillId="3" borderId="10" xfId="0" applyFont="1" applyFill="1" applyBorder="1" applyAlignment="1">
      <alignment horizontal="left" vertical="top"/>
    </xf>
    <xf numFmtId="0" fontId="7" fillId="6" borderId="0" xfId="6" applyFont="1" applyFill="1" applyAlignment="1">
      <alignment horizontal="left" vertical="center"/>
    </xf>
    <xf numFmtId="0" fontId="20" fillId="0" borderId="0" xfId="0" applyFont="1"/>
    <xf numFmtId="0" fontId="21" fillId="0" borderId="0" xfId="3" applyFont="1"/>
    <xf numFmtId="0" fontId="21" fillId="0" borderId="0" xfId="0" applyFont="1"/>
    <xf numFmtId="0" fontId="20" fillId="0" borderId="0" xfId="3" applyFont="1"/>
    <xf numFmtId="0" fontId="21" fillId="0" borderId="0" xfId="3" applyFont="1" applyAlignment="1">
      <alignment wrapText="1"/>
    </xf>
    <xf numFmtId="3" fontId="21" fillId="0" borderId="0" xfId="3" applyNumberFormat="1" applyFont="1"/>
    <xf numFmtId="0" fontId="23" fillId="3" borderId="0" xfId="0" applyFont="1" applyFill="1"/>
    <xf numFmtId="0" fontId="22" fillId="3" borderId="0" xfId="0" applyFont="1" applyFill="1" applyAlignment="1">
      <alignment horizontal="center"/>
    </xf>
    <xf numFmtId="0" fontId="25" fillId="3" borderId="0" xfId="0" applyFont="1" applyFill="1" applyAlignment="1">
      <alignment horizontal="left"/>
    </xf>
    <xf numFmtId="14" fontId="26" fillId="3" borderId="0" xfId="0" applyNumberFormat="1" applyFont="1" applyFill="1" applyAlignment="1">
      <alignment horizontal="right" vertical="top"/>
    </xf>
    <xf numFmtId="0" fontId="27" fillId="3" borderId="0" xfId="0" applyFont="1" applyFill="1" applyAlignment="1">
      <alignment horizontal="left" vertical="top" wrapText="1"/>
    </xf>
    <xf numFmtId="0" fontId="27" fillId="3" borderId="23" xfId="0" applyFont="1" applyFill="1" applyBorder="1" applyAlignment="1">
      <alignment horizontal="left" vertical="top" wrapText="1"/>
    </xf>
    <xf numFmtId="0" fontId="28" fillId="3" borderId="3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28" fillId="3" borderId="28" xfId="0" applyFont="1" applyFill="1" applyBorder="1" applyAlignment="1">
      <alignment horizontal="left" vertical="center"/>
    </xf>
    <xf numFmtId="0" fontId="41" fillId="3" borderId="35" xfId="3" applyFont="1" applyFill="1" applyBorder="1" applyAlignment="1">
      <alignment horizontal="center" vertical="center"/>
    </xf>
    <xf numFmtId="0" fontId="42" fillId="3" borderId="35" xfId="3" applyFont="1" applyFill="1" applyBorder="1" applyAlignment="1">
      <alignment vertical="top" wrapText="1"/>
    </xf>
    <xf numFmtId="0" fontId="31" fillId="3" borderId="35" xfId="3" applyFill="1" applyBorder="1" applyAlignment="1">
      <alignment vertical="top" wrapText="1"/>
    </xf>
    <xf numFmtId="0" fontId="31" fillId="3" borderId="40" xfId="3" applyFill="1" applyBorder="1" applyAlignment="1">
      <alignment vertical="top" wrapText="1"/>
    </xf>
    <xf numFmtId="0" fontId="43" fillId="3" borderId="0" xfId="0" applyFont="1" applyFill="1"/>
    <xf numFmtId="0" fontId="29" fillId="0" borderId="0" xfId="0" applyFont="1" applyAlignment="1">
      <alignment vertical="center" wrapText="1"/>
    </xf>
    <xf numFmtId="0" fontId="47" fillId="3" borderId="0" xfId="3" applyFont="1" applyFill="1"/>
    <xf numFmtId="0" fontId="47" fillId="0" borderId="0" xfId="3" applyFont="1" applyAlignment="1">
      <alignment horizontal="left"/>
    </xf>
    <xf numFmtId="0" fontId="44" fillId="3" borderId="0" xfId="0" applyFont="1" applyFill="1" applyAlignment="1">
      <alignment horizontal="left" vertical="center" wrapText="1"/>
    </xf>
    <xf numFmtId="0" fontId="45" fillId="3" borderId="0" xfId="0" applyFont="1" applyFill="1" applyAlignment="1">
      <alignment vertical="center" wrapText="1"/>
    </xf>
    <xf numFmtId="0" fontId="46" fillId="3" borderId="0" xfId="0" applyFont="1" applyFill="1" applyAlignment="1">
      <alignment vertical="center" wrapText="1"/>
    </xf>
    <xf numFmtId="0" fontId="41" fillId="3" borderId="3" xfId="3" applyFont="1" applyFill="1" applyBorder="1" applyAlignment="1">
      <alignment horizontal="left" vertical="top" wrapText="1"/>
    </xf>
    <xf numFmtId="0" fontId="41" fillId="3" borderId="0" xfId="3" applyFont="1" applyFill="1" applyBorder="1" applyAlignment="1">
      <alignment horizontal="left" vertical="top" wrapText="1"/>
    </xf>
    <xf numFmtId="0" fontId="29" fillId="0" borderId="0" xfId="0" applyFont="1" applyAlignment="1">
      <alignment vertical="center" wrapText="1"/>
    </xf>
    <xf numFmtId="0" fontId="22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7" fillId="3" borderId="4" xfId="0" applyFont="1" applyFill="1" applyBorder="1" applyAlignment="1">
      <alignment horizontal="left" vertical="top" wrapText="1"/>
    </xf>
    <xf numFmtId="0" fontId="27" fillId="3" borderId="5" xfId="0" applyFont="1" applyFill="1" applyBorder="1" applyAlignment="1">
      <alignment horizontal="left" vertical="top" wrapText="1"/>
    </xf>
    <xf numFmtId="0" fontId="27" fillId="3" borderId="22" xfId="0" applyFont="1" applyFill="1" applyBorder="1" applyAlignment="1">
      <alignment horizontal="left" vertical="top" wrapText="1"/>
    </xf>
    <xf numFmtId="3" fontId="5" fillId="0" borderId="104" xfId="0" applyNumberFormat="1" applyFont="1" applyBorder="1" applyAlignment="1">
      <alignment horizontal="left" vertical="center" wrapText="1"/>
    </xf>
    <xf numFmtId="3" fontId="5" fillId="0" borderId="51" xfId="0" applyNumberFormat="1" applyFont="1" applyBorder="1" applyAlignment="1">
      <alignment horizontal="left" vertical="center" wrapText="1"/>
    </xf>
    <xf numFmtId="0" fontId="47" fillId="0" borderId="0" xfId="3" applyFont="1" applyAlignment="1">
      <alignment horizontal="left"/>
    </xf>
    <xf numFmtId="0" fontId="2" fillId="3" borderId="0" xfId="0" applyFont="1" applyFill="1" applyAlignment="1">
      <alignment horizontal="left" wrapText="1"/>
    </xf>
    <xf numFmtId="0" fontId="5" fillId="5" borderId="94" xfId="0" applyFont="1" applyFill="1" applyBorder="1" applyAlignment="1">
      <alignment horizontal="center" vertical="top"/>
    </xf>
    <xf numFmtId="0" fontId="5" fillId="5" borderId="96" xfId="0" applyFont="1" applyFill="1" applyBorder="1" applyAlignment="1">
      <alignment horizontal="center" vertical="top"/>
    </xf>
    <xf numFmtId="3" fontId="5" fillId="0" borderId="24" xfId="0" applyNumberFormat="1" applyFont="1" applyBorder="1" applyAlignment="1">
      <alignment horizontal="left" vertical="center" wrapText="1"/>
    </xf>
    <xf numFmtId="3" fontId="5" fillId="0" borderId="50" xfId="0" applyNumberFormat="1" applyFont="1" applyBorder="1" applyAlignment="1">
      <alignment horizontal="left" vertical="center" wrapText="1"/>
    </xf>
    <xf numFmtId="3" fontId="5" fillId="0" borderId="65" xfId="0" applyNumberFormat="1" applyFont="1" applyBorder="1" applyAlignment="1">
      <alignment horizontal="left" vertical="center" wrapText="1"/>
    </xf>
    <xf numFmtId="3" fontId="5" fillId="0" borderId="73" xfId="0" applyNumberFormat="1" applyFont="1" applyBorder="1" applyAlignment="1">
      <alignment horizontal="left" vertical="center" wrapText="1"/>
    </xf>
    <xf numFmtId="3" fontId="5" fillId="0" borderId="49" xfId="0" applyNumberFormat="1" applyFont="1" applyBorder="1" applyAlignment="1">
      <alignment horizontal="left" vertical="center" wrapText="1"/>
    </xf>
    <xf numFmtId="3" fontId="5" fillId="0" borderId="103" xfId="0" applyNumberFormat="1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top" wrapText="1"/>
    </xf>
    <xf numFmtId="0" fontId="5" fillId="5" borderId="92" xfId="0" applyFont="1" applyFill="1" applyBorder="1" applyAlignment="1">
      <alignment horizontal="left" vertical="center"/>
    </xf>
    <xf numFmtId="0" fontId="5" fillId="5" borderId="104" xfId="0" applyFont="1" applyFill="1" applyBorder="1" applyAlignment="1">
      <alignment horizontal="left" vertical="center"/>
    </xf>
    <xf numFmtId="0" fontId="5" fillId="5" borderId="101" xfId="0" applyFont="1" applyFill="1" applyBorder="1" applyAlignment="1">
      <alignment horizontal="center" vertical="top"/>
    </xf>
    <xf numFmtId="0" fontId="5" fillId="5" borderId="105" xfId="0" applyFont="1" applyFill="1" applyBorder="1" applyAlignment="1">
      <alignment horizontal="center" vertical="top"/>
    </xf>
    <xf numFmtId="0" fontId="5" fillId="5" borderId="106" xfId="0" applyFont="1" applyFill="1" applyBorder="1" applyAlignment="1">
      <alignment horizontal="center" vertical="top"/>
    </xf>
    <xf numFmtId="3" fontId="5" fillId="0" borderId="70" xfId="0" applyNumberFormat="1" applyFont="1" applyBorder="1" applyAlignment="1">
      <alignment horizontal="left" vertical="center" wrapText="1"/>
    </xf>
    <xf numFmtId="3" fontId="5" fillId="0" borderId="102" xfId="0" applyNumberFormat="1" applyFont="1" applyBorder="1" applyAlignment="1">
      <alignment horizontal="left" vertical="center" wrapText="1"/>
    </xf>
    <xf numFmtId="3" fontId="5" fillId="0" borderId="75" xfId="0" applyNumberFormat="1" applyFont="1" applyBorder="1" applyAlignment="1">
      <alignment horizontal="left" vertical="center" wrapText="1"/>
    </xf>
    <xf numFmtId="3" fontId="5" fillId="0" borderId="61" xfId="0" applyNumberFormat="1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3" fontId="5" fillId="0" borderId="104" xfId="7" applyNumberFormat="1" applyFont="1" applyBorder="1" applyAlignment="1">
      <alignment horizontal="left" vertical="center" wrapText="1"/>
    </xf>
    <xf numFmtId="3" fontId="5" fillId="0" borderId="51" xfId="7" applyNumberFormat="1" applyFont="1" applyBorder="1" applyAlignment="1">
      <alignment horizontal="left" vertical="center" wrapText="1"/>
    </xf>
    <xf numFmtId="3" fontId="5" fillId="0" borderId="50" xfId="7" applyNumberFormat="1" applyFont="1" applyBorder="1" applyAlignment="1">
      <alignment horizontal="left" vertical="center" wrapText="1"/>
    </xf>
    <xf numFmtId="3" fontId="5" fillId="0" borderId="65" xfId="7" applyNumberFormat="1" applyFont="1" applyBorder="1" applyAlignment="1">
      <alignment horizontal="left" vertical="center" wrapText="1"/>
    </xf>
    <xf numFmtId="3" fontId="5" fillId="0" borderId="103" xfId="7" applyNumberFormat="1" applyFont="1" applyBorder="1" applyAlignment="1">
      <alignment horizontal="left" vertical="center" wrapText="1"/>
    </xf>
    <xf numFmtId="0" fontId="7" fillId="0" borderId="10" xfId="7" applyFont="1" applyBorder="1" applyAlignment="1">
      <alignment horizontal="left" vertical="top" wrapText="1"/>
    </xf>
    <xf numFmtId="0" fontId="5" fillId="5" borderId="98" xfId="7" applyFont="1" applyFill="1" applyBorder="1" applyAlignment="1">
      <alignment horizontal="left" vertical="center"/>
    </xf>
    <xf numFmtId="0" fontId="5" fillId="5" borderId="49" xfId="7" applyFont="1" applyFill="1" applyBorder="1" applyAlignment="1">
      <alignment horizontal="left" vertical="center"/>
    </xf>
    <xf numFmtId="0" fontId="5" fillId="5" borderId="60" xfId="7" applyFont="1" applyFill="1" applyBorder="1" applyAlignment="1">
      <alignment horizontal="left" vertical="center"/>
    </xf>
    <xf numFmtId="0" fontId="5" fillId="5" borderId="4" xfId="7" applyFont="1" applyFill="1" applyBorder="1" applyAlignment="1">
      <alignment horizontal="center" vertical="top" wrapText="1"/>
    </xf>
    <xf numFmtId="0" fontId="5" fillId="5" borderId="17" xfId="7" applyFont="1" applyFill="1" applyBorder="1" applyAlignment="1">
      <alignment horizontal="center" vertical="top" wrapText="1"/>
    </xf>
    <xf numFmtId="0" fontId="5" fillId="5" borderId="99" xfId="7" applyFont="1" applyFill="1" applyBorder="1" applyAlignment="1">
      <alignment horizontal="center" vertical="top" wrapText="1"/>
    </xf>
    <xf numFmtId="0" fontId="5" fillId="5" borderId="100" xfId="7" applyFont="1" applyFill="1" applyBorder="1" applyAlignment="1">
      <alignment horizontal="center" vertical="top" wrapText="1"/>
    </xf>
    <xf numFmtId="0" fontId="5" fillId="5" borderId="105" xfId="7" applyFont="1" applyFill="1" applyBorder="1" applyAlignment="1">
      <alignment horizontal="center" vertical="top" wrapText="1"/>
    </xf>
    <xf numFmtId="0" fontId="5" fillId="5" borderId="107" xfId="7" applyFont="1" applyFill="1" applyBorder="1" applyAlignment="1">
      <alignment horizontal="center" vertical="top" wrapText="1"/>
    </xf>
    <xf numFmtId="0" fontId="5" fillId="5" borderId="108" xfId="7" applyFont="1" applyFill="1" applyBorder="1" applyAlignment="1">
      <alignment horizontal="center" vertical="top" wrapText="1"/>
    </xf>
    <xf numFmtId="0" fontId="5" fillId="5" borderId="109" xfId="7" applyFont="1" applyFill="1" applyBorder="1" applyAlignment="1">
      <alignment horizontal="center" vertical="top" wrapText="1"/>
    </xf>
    <xf numFmtId="0" fontId="5" fillId="5" borderId="3" xfId="7" applyFont="1" applyFill="1" applyBorder="1" applyAlignment="1">
      <alignment horizontal="center" vertical="top" wrapText="1"/>
    </xf>
    <xf numFmtId="0" fontId="5" fillId="5" borderId="0" xfId="7" applyFont="1" applyFill="1" applyAlignment="1">
      <alignment horizontal="center" vertical="top" wrapText="1"/>
    </xf>
    <xf numFmtId="3" fontId="5" fillId="0" borderId="24" xfId="7" applyNumberFormat="1" applyFont="1" applyBorder="1" applyAlignment="1">
      <alignment horizontal="left" vertical="center" wrapText="1"/>
    </xf>
    <xf numFmtId="3" fontId="5" fillId="0" borderId="49" xfId="7" applyNumberFormat="1" applyFont="1" applyBorder="1" applyAlignment="1">
      <alignment horizontal="left" vertical="center" wrapText="1"/>
    </xf>
    <xf numFmtId="0" fontId="5" fillId="5" borderId="102" xfId="7" applyFont="1" applyFill="1" applyBorder="1" applyAlignment="1">
      <alignment horizontal="left" vertical="center"/>
    </xf>
    <xf numFmtId="0" fontId="5" fillId="5" borderId="70" xfId="7" applyFont="1" applyFill="1" applyBorder="1" applyAlignment="1">
      <alignment horizontal="left" vertical="center"/>
    </xf>
    <xf numFmtId="0" fontId="5" fillId="5" borderId="103" xfId="7" applyFont="1" applyFill="1" applyBorder="1" applyAlignment="1">
      <alignment horizontal="left" vertical="center"/>
    </xf>
    <xf numFmtId="0" fontId="5" fillId="5" borderId="22" xfId="7" applyFont="1" applyFill="1" applyBorder="1" applyAlignment="1">
      <alignment horizontal="center" vertical="top" wrapText="1"/>
    </xf>
    <xf numFmtId="0" fontId="5" fillId="5" borderId="29" xfId="7" applyFont="1" applyFill="1" applyBorder="1" applyAlignment="1">
      <alignment horizontal="center"/>
    </xf>
    <xf numFmtId="0" fontId="5" fillId="5" borderId="105" xfId="7" applyFont="1" applyFill="1" applyBorder="1" applyAlignment="1">
      <alignment horizontal="center" vertical="top"/>
    </xf>
    <xf numFmtId="0" fontId="5" fillId="5" borderId="107" xfId="7" applyFont="1" applyFill="1" applyBorder="1" applyAlignment="1">
      <alignment horizontal="center" vertical="top"/>
    </xf>
    <xf numFmtId="0" fontId="2" fillId="5" borderId="4" xfId="7" applyFont="1" applyFill="1" applyBorder="1" applyAlignment="1">
      <alignment horizontal="center" vertical="top" wrapText="1"/>
    </xf>
    <xf numFmtId="0" fontId="2" fillId="5" borderId="22" xfId="7" applyFont="1" applyFill="1" applyBorder="1" applyAlignment="1">
      <alignment horizontal="center" vertical="top" wrapText="1"/>
    </xf>
    <xf numFmtId="0" fontId="2" fillId="5" borderId="5" xfId="7" applyFont="1" applyFill="1" applyBorder="1" applyAlignment="1">
      <alignment horizontal="center" vertical="top" wrapText="1"/>
    </xf>
    <xf numFmtId="0" fontId="5" fillId="5" borderId="108" xfId="7" applyFont="1" applyFill="1" applyBorder="1" applyAlignment="1">
      <alignment horizontal="center" vertical="top"/>
    </xf>
    <xf numFmtId="0" fontId="5" fillId="5" borderId="109" xfId="7" applyFont="1" applyFill="1" applyBorder="1" applyAlignment="1">
      <alignment horizontal="center" vertical="top"/>
    </xf>
    <xf numFmtId="0" fontId="5" fillId="5" borderId="3" xfId="7" applyFont="1" applyFill="1" applyBorder="1" applyAlignment="1">
      <alignment horizontal="center" vertical="top"/>
    </xf>
    <xf numFmtId="0" fontId="5" fillId="5" borderId="0" xfId="7" applyFont="1" applyFill="1" applyAlignment="1">
      <alignment horizontal="center" vertical="top"/>
    </xf>
    <xf numFmtId="0" fontId="2" fillId="5" borderId="30" xfId="7" applyFont="1" applyFill="1" applyBorder="1" applyAlignment="1">
      <alignment horizontal="center" vertical="top" wrapText="1"/>
    </xf>
    <xf numFmtId="0" fontId="2" fillId="5" borderId="41" xfId="7" applyFont="1" applyFill="1" applyBorder="1" applyAlignment="1">
      <alignment horizontal="center" vertical="top" wrapText="1"/>
    </xf>
    <xf numFmtId="0" fontId="2" fillId="5" borderId="29" xfId="7" applyFont="1" applyFill="1" applyBorder="1" applyAlignment="1">
      <alignment horizontal="center" vertical="top" wrapText="1"/>
    </xf>
    <xf numFmtId="0" fontId="7" fillId="3" borderId="10" xfId="7" applyFont="1" applyFill="1" applyBorder="1" applyAlignment="1">
      <alignment horizontal="left" vertical="top" wrapText="1"/>
    </xf>
    <xf numFmtId="0" fontId="2" fillId="5" borderId="30" xfId="7" applyFont="1" applyFill="1" applyBorder="1" applyAlignment="1">
      <alignment horizontal="center"/>
    </xf>
    <xf numFmtId="0" fontId="2" fillId="5" borderId="41" xfId="7" applyFont="1" applyFill="1" applyBorder="1" applyAlignment="1">
      <alignment horizontal="center"/>
    </xf>
    <xf numFmtId="0" fontId="39" fillId="5" borderId="4" xfId="7" applyFont="1" applyFill="1" applyBorder="1" applyAlignment="1">
      <alignment horizontal="center" vertical="top" wrapText="1"/>
    </xf>
    <xf numFmtId="0" fontId="39" fillId="5" borderId="17" xfId="7" applyFont="1" applyFill="1" applyBorder="1" applyAlignment="1">
      <alignment horizontal="center" vertical="top" wrapText="1"/>
    </xf>
    <xf numFmtId="0" fontId="39" fillId="5" borderId="99" xfId="7" applyFont="1" applyFill="1" applyBorder="1" applyAlignment="1">
      <alignment horizontal="center" vertical="top" wrapText="1"/>
    </xf>
    <xf numFmtId="0" fontId="39" fillId="5" borderId="5" xfId="7" applyFont="1" applyFill="1" applyBorder="1" applyAlignment="1">
      <alignment horizontal="center" vertical="top" wrapText="1"/>
    </xf>
    <xf numFmtId="0" fontId="39" fillId="5" borderId="22" xfId="7" applyFont="1" applyFill="1" applyBorder="1" applyAlignment="1">
      <alignment horizontal="center" vertical="top" wrapText="1"/>
    </xf>
    <xf numFmtId="0" fontId="39" fillId="5" borderId="4" xfId="7" applyFont="1" applyFill="1" applyBorder="1" applyAlignment="1">
      <alignment horizontal="center" vertical="top"/>
    </xf>
    <xf numFmtId="0" fontId="39" fillId="5" borderId="5" xfId="7" applyFont="1" applyFill="1" applyBorder="1" applyAlignment="1">
      <alignment horizontal="center" vertical="top"/>
    </xf>
    <xf numFmtId="0" fontId="39" fillId="5" borderId="22" xfId="7" applyFont="1" applyFill="1" applyBorder="1" applyAlignment="1">
      <alignment horizontal="center" vertical="top"/>
    </xf>
    <xf numFmtId="0" fontId="39" fillId="5" borderId="29" xfId="7" applyFont="1" applyFill="1" applyBorder="1" applyAlignment="1">
      <alignment horizontal="center" vertical="top"/>
    </xf>
    <xf numFmtId="0" fontId="2" fillId="5" borderId="4" xfId="7" applyFont="1" applyFill="1" applyBorder="1" applyAlignment="1">
      <alignment horizontal="center" vertical="top"/>
    </xf>
    <xf numFmtId="0" fontId="2" fillId="5" borderId="22" xfId="7" applyFont="1" applyFill="1" applyBorder="1" applyAlignment="1">
      <alignment horizontal="center" vertical="top"/>
    </xf>
    <xf numFmtId="0" fontId="2" fillId="5" borderId="29" xfId="7" applyFont="1" applyFill="1" applyBorder="1" applyAlignment="1">
      <alignment horizontal="center" vertical="top"/>
    </xf>
    <xf numFmtId="3" fontId="5" fillId="0" borderId="74" xfId="7" applyNumberFormat="1" applyFont="1" applyBorder="1" applyAlignment="1">
      <alignment horizontal="left" vertical="center" wrapText="1"/>
    </xf>
    <xf numFmtId="3" fontId="5" fillId="0" borderId="75" xfId="7" applyNumberFormat="1" applyFont="1" applyBorder="1" applyAlignment="1">
      <alignment horizontal="left" vertical="center" wrapText="1"/>
    </xf>
    <xf numFmtId="0" fontId="5" fillId="5" borderId="93" xfId="7" applyFont="1" applyFill="1" applyBorder="1" applyAlignment="1">
      <alignment horizontal="center" vertical="top" wrapText="1"/>
    </xf>
    <xf numFmtId="0" fontId="1" fillId="5" borderId="94" xfId="7" applyFill="1" applyBorder="1" applyAlignment="1">
      <alignment horizontal="center" vertical="top" wrapText="1"/>
    </xf>
    <xf numFmtId="0" fontId="5" fillId="5" borderId="110" xfId="7" applyFont="1" applyFill="1" applyBorder="1" applyAlignment="1">
      <alignment horizontal="center" vertical="top" wrapText="1"/>
    </xf>
    <xf numFmtId="0" fontId="5" fillId="5" borderId="111" xfId="7" applyFont="1" applyFill="1" applyBorder="1" applyAlignment="1">
      <alignment horizontal="center" vertical="top" wrapText="1"/>
    </xf>
    <xf numFmtId="0" fontId="1" fillId="5" borderId="96" xfId="7" applyFill="1" applyBorder="1" applyAlignment="1">
      <alignment horizontal="center" vertical="top" wrapText="1"/>
    </xf>
    <xf numFmtId="3" fontId="5" fillId="0" borderId="97" xfId="7" applyNumberFormat="1" applyFont="1" applyBorder="1" applyAlignment="1">
      <alignment horizontal="left" vertical="center" wrapText="1"/>
    </xf>
    <xf numFmtId="3" fontId="5" fillId="0" borderId="64" xfId="7" applyNumberFormat="1" applyFont="1" applyBorder="1" applyAlignment="1">
      <alignment horizontal="left" vertical="center" wrapText="1"/>
    </xf>
    <xf numFmtId="0" fontId="37" fillId="5" borderId="33" xfId="7" applyFont="1" applyFill="1" applyBorder="1" applyAlignment="1">
      <alignment horizontal="center" vertical="top"/>
    </xf>
    <xf numFmtId="0" fontId="37" fillId="5" borderId="8" xfId="7" applyFont="1" applyFill="1" applyBorder="1" applyAlignment="1">
      <alignment horizontal="center" vertical="top"/>
    </xf>
    <xf numFmtId="0" fontId="37" fillId="5" borderId="8" xfId="7" applyFont="1" applyFill="1" applyBorder="1" applyAlignment="1">
      <alignment horizontal="center" vertical="top" wrapText="1"/>
    </xf>
    <xf numFmtId="3" fontId="5" fillId="0" borderId="73" xfId="7" applyNumberFormat="1" applyFont="1" applyBorder="1" applyAlignment="1">
      <alignment horizontal="left" vertical="center" wrapText="1"/>
    </xf>
    <xf numFmtId="0" fontId="37" fillId="5" borderId="33" xfId="7" applyFont="1" applyFill="1" applyBorder="1" applyAlignment="1">
      <alignment horizontal="center" vertical="top" wrapText="1"/>
    </xf>
    <xf numFmtId="0" fontId="7" fillId="0" borderId="0" xfId="7" applyFont="1" applyAlignment="1">
      <alignment horizontal="left" vertical="top" wrapText="1"/>
    </xf>
    <xf numFmtId="0" fontId="5" fillId="5" borderId="28" xfId="7" applyFont="1" applyFill="1" applyBorder="1" applyAlignment="1">
      <alignment horizontal="center" vertical="top" wrapText="1"/>
    </xf>
    <xf numFmtId="0" fontId="39" fillId="5" borderId="105" xfId="7" applyFont="1" applyFill="1" applyBorder="1" applyAlignment="1">
      <alignment horizontal="center" vertical="top"/>
    </xf>
    <xf numFmtId="0" fontId="39" fillId="5" borderId="107" xfId="7" applyFont="1" applyFill="1" applyBorder="1" applyAlignment="1">
      <alignment horizontal="center" vertical="top"/>
    </xf>
    <xf numFmtId="0" fontId="5" fillId="5" borderId="8" xfId="7" applyFont="1" applyFill="1" applyBorder="1" applyAlignment="1">
      <alignment horizontal="center" vertical="top"/>
    </xf>
    <xf numFmtId="0" fontId="5" fillId="5" borderId="91" xfId="7" applyFont="1" applyFill="1" applyBorder="1" applyAlignment="1">
      <alignment horizontal="center" vertical="top"/>
    </xf>
    <xf numFmtId="0" fontId="5" fillId="5" borderId="8" xfId="7" applyFont="1" applyFill="1" applyBorder="1" applyAlignment="1">
      <alignment horizontal="center" vertical="top" wrapText="1"/>
    </xf>
    <xf numFmtId="0" fontId="1" fillId="5" borderId="105" xfId="7" applyFill="1" applyBorder="1" applyAlignment="1">
      <alignment horizontal="center" vertical="top"/>
    </xf>
    <xf numFmtId="0" fontId="1" fillId="5" borderId="107" xfId="7" applyFill="1" applyBorder="1" applyAlignment="1">
      <alignment horizontal="center" vertical="top"/>
    </xf>
    <xf numFmtId="0" fontId="5" fillId="5" borderId="14" xfId="7" applyFont="1" applyFill="1" applyBorder="1" applyAlignment="1">
      <alignment horizontal="center" vertical="top"/>
    </xf>
    <xf numFmtId="0" fontId="5" fillId="5" borderId="17" xfId="7" applyFont="1" applyFill="1" applyBorder="1" applyAlignment="1">
      <alignment horizontal="center" vertical="top"/>
    </xf>
    <xf numFmtId="0" fontId="5" fillId="5" borderId="100" xfId="7" applyFont="1" applyFill="1" applyBorder="1" applyAlignment="1">
      <alignment horizontal="center" vertical="top"/>
    </xf>
    <xf numFmtId="0" fontId="5" fillId="5" borderId="101" xfId="7" applyFont="1" applyFill="1" applyBorder="1" applyAlignment="1">
      <alignment horizontal="center" vertical="top" wrapText="1"/>
    </xf>
    <xf numFmtId="0" fontId="5" fillId="5" borderId="112" xfId="7" applyFont="1" applyFill="1" applyBorder="1" applyAlignment="1">
      <alignment horizontal="center" vertical="top" wrapText="1"/>
    </xf>
    <xf numFmtId="3" fontId="5" fillId="0" borderId="42" xfId="7" applyNumberFormat="1" applyFont="1" applyBorder="1" applyAlignment="1">
      <alignment horizontal="left" vertical="center" wrapText="1"/>
    </xf>
    <xf numFmtId="3" fontId="5" fillId="0" borderId="41" xfId="7" applyNumberFormat="1" applyFont="1" applyBorder="1" applyAlignment="1">
      <alignment horizontal="left" vertical="center" wrapText="1"/>
    </xf>
    <xf numFmtId="3" fontId="5" fillId="0" borderId="30" xfId="7" applyNumberFormat="1" applyFont="1" applyBorder="1" applyAlignment="1">
      <alignment horizontal="left" vertical="center" wrapText="1"/>
    </xf>
    <xf numFmtId="3" fontId="5" fillId="0" borderId="11" xfId="7" applyNumberFormat="1" applyFont="1" applyBorder="1" applyAlignment="1">
      <alignment horizontal="left" vertical="center" wrapText="1"/>
    </xf>
    <xf numFmtId="3" fontId="5" fillId="0" borderId="77" xfId="7" applyNumberFormat="1" applyFont="1" applyBorder="1" applyAlignment="1">
      <alignment horizontal="left" vertical="center" wrapText="1"/>
    </xf>
    <xf numFmtId="0" fontId="5" fillId="5" borderId="14" xfId="7" applyFont="1" applyFill="1" applyBorder="1" applyAlignment="1">
      <alignment horizontal="center" vertical="top" wrapText="1"/>
    </xf>
    <xf numFmtId="0" fontId="12" fillId="0" borderId="0" xfId="7" applyFont="1" applyAlignment="1">
      <alignment horizontal="left" vertical="top" wrapText="1"/>
    </xf>
    <xf numFmtId="3" fontId="5" fillId="0" borderId="76" xfId="7" applyNumberFormat="1" applyFont="1" applyBorder="1" applyAlignment="1">
      <alignment horizontal="left" vertical="center" wrapText="1"/>
    </xf>
    <xf numFmtId="0" fontId="5" fillId="0" borderId="102" xfId="7" applyFont="1" applyBorder="1" applyAlignment="1">
      <alignment horizontal="left" vertical="center"/>
    </xf>
    <xf numFmtId="0" fontId="5" fillId="0" borderId="70" xfId="7" applyFont="1" applyBorder="1" applyAlignment="1">
      <alignment horizontal="left" vertical="center"/>
    </xf>
    <xf numFmtId="0" fontId="5" fillId="0" borderId="103" xfId="7" applyFont="1" applyBorder="1" applyAlignment="1">
      <alignment horizontal="left" vertical="center"/>
    </xf>
    <xf numFmtId="0" fontId="5" fillId="0" borderId="108" xfId="7" applyFont="1" applyBorder="1" applyAlignment="1">
      <alignment horizontal="center" vertical="top" wrapText="1"/>
    </xf>
    <xf numFmtId="0" fontId="5" fillId="0" borderId="109" xfId="7" applyFont="1" applyBorder="1" applyAlignment="1">
      <alignment horizontal="center" vertical="top" wrapText="1"/>
    </xf>
    <xf numFmtId="0" fontId="5" fillId="0" borderId="28" xfId="7" applyFont="1" applyBorder="1" applyAlignment="1">
      <alignment horizontal="center" vertical="top" wrapText="1"/>
    </xf>
    <xf numFmtId="0" fontId="5" fillId="0" borderId="35" xfId="7" applyFont="1" applyBorder="1" applyAlignment="1">
      <alignment horizontal="center" vertical="top" wrapText="1"/>
    </xf>
    <xf numFmtId="0" fontId="5" fillId="0" borderId="101" xfId="7" applyFont="1" applyBorder="1" applyAlignment="1">
      <alignment horizontal="center" vertical="top" wrapText="1"/>
    </xf>
    <xf numFmtId="0" fontId="5" fillId="0" borderId="105" xfId="7" applyFont="1" applyBorder="1" applyAlignment="1">
      <alignment horizontal="center" vertical="top" wrapText="1"/>
    </xf>
    <xf numFmtId="0" fontId="5" fillId="0" borderId="106" xfId="7" applyFont="1" applyBorder="1" applyAlignment="1">
      <alignment horizontal="center" vertical="top" wrapText="1"/>
    </xf>
    <xf numFmtId="0" fontId="5" fillId="5" borderId="93" xfId="7" applyFont="1" applyFill="1" applyBorder="1" applyAlignment="1">
      <alignment horizontal="left" vertical="center"/>
    </xf>
    <xf numFmtId="0" fontId="5" fillId="5" borderId="30" xfId="7" applyFont="1" applyFill="1" applyBorder="1" applyAlignment="1">
      <alignment horizontal="left" vertical="center"/>
    </xf>
    <xf numFmtId="0" fontId="5" fillId="5" borderId="41" xfId="7" applyFont="1" applyFill="1" applyBorder="1" applyAlignment="1">
      <alignment horizontal="left" vertical="center"/>
    </xf>
    <xf numFmtId="0" fontId="5" fillId="5" borderId="95" xfId="7" applyFont="1" applyFill="1" applyBorder="1" applyAlignment="1">
      <alignment horizontal="center" vertical="top" wrapText="1"/>
    </xf>
    <xf numFmtId="0" fontId="5" fillId="0" borderId="14" xfId="7" applyFont="1" applyBorder="1" applyAlignment="1">
      <alignment horizontal="center" vertical="top" wrapText="1"/>
    </xf>
    <xf numFmtId="0" fontId="5" fillId="0" borderId="17" xfId="7" applyFont="1" applyBorder="1" applyAlignment="1">
      <alignment horizontal="center" vertical="top" wrapText="1"/>
    </xf>
    <xf numFmtId="0" fontId="5" fillId="0" borderId="99" xfId="7" applyFont="1" applyBorder="1" applyAlignment="1">
      <alignment horizontal="center" vertical="top" wrapText="1"/>
    </xf>
    <xf numFmtId="0" fontId="5" fillId="5" borderId="113" xfId="7" applyFont="1" applyFill="1" applyBorder="1" applyAlignment="1">
      <alignment horizontal="center" vertical="top" wrapText="1"/>
    </xf>
    <xf numFmtId="0" fontId="5" fillId="5" borderId="35" xfId="7" applyFont="1" applyFill="1" applyBorder="1" applyAlignment="1">
      <alignment horizontal="center" vertical="top" wrapText="1"/>
    </xf>
    <xf numFmtId="0" fontId="5" fillId="5" borderId="40" xfId="7" applyFont="1" applyFill="1" applyBorder="1" applyAlignment="1">
      <alignment horizontal="center" vertical="top" wrapText="1"/>
    </xf>
    <xf numFmtId="3" fontId="5" fillId="0" borderId="33" xfId="7" applyNumberFormat="1" applyFont="1" applyBorder="1" applyAlignment="1">
      <alignment horizontal="left" vertical="center" wrapText="1"/>
    </xf>
    <xf numFmtId="0" fontId="5" fillId="5" borderId="106" xfId="7" applyFont="1" applyFill="1" applyBorder="1" applyAlignment="1">
      <alignment horizontal="center" vertical="top" wrapText="1"/>
    </xf>
    <xf numFmtId="0" fontId="1" fillId="5" borderId="30" xfId="7" applyFill="1" applyBorder="1" applyAlignment="1">
      <alignment horizontal="left" vertical="center"/>
    </xf>
    <xf numFmtId="0" fontId="1" fillId="5" borderId="41" xfId="7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3" fontId="7" fillId="0" borderId="0" xfId="0" applyNumberFormat="1" applyFont="1" applyAlignment="1">
      <alignment horizontal="left" vertical="top" wrapText="1"/>
    </xf>
    <xf numFmtId="0" fontId="5" fillId="5" borderId="98" xfId="0" applyFont="1" applyFill="1" applyBorder="1" applyAlignment="1">
      <alignment horizontal="left" vertical="center"/>
    </xf>
    <xf numFmtId="0" fontId="5" fillId="5" borderId="109" xfId="0" applyFont="1" applyFill="1" applyBorder="1" applyAlignment="1">
      <alignment horizontal="left" vertical="center"/>
    </xf>
    <xf numFmtId="0" fontId="5" fillId="5" borderId="113" xfId="0" applyFont="1" applyFill="1" applyBorder="1" applyAlignment="1">
      <alignment horizontal="left" vertical="center"/>
    </xf>
    <xf numFmtId="3" fontId="5" fillId="5" borderId="93" xfId="0" applyNumberFormat="1" applyFont="1" applyFill="1" applyBorder="1" applyAlignment="1">
      <alignment horizontal="center" vertical="center"/>
    </xf>
    <xf numFmtId="3" fontId="5" fillId="5" borderId="114" xfId="0" applyNumberFormat="1" applyFont="1" applyFill="1" applyBorder="1" applyAlignment="1">
      <alignment horizontal="center" vertical="center"/>
    </xf>
    <xf numFmtId="3" fontId="5" fillId="0" borderId="98" xfId="0" applyNumberFormat="1" applyFont="1" applyBorder="1" applyAlignment="1">
      <alignment horizontal="left" vertical="center" wrapText="1"/>
    </xf>
    <xf numFmtId="3" fontId="5" fillId="0" borderId="109" xfId="0" applyNumberFormat="1" applyFont="1" applyBorder="1" applyAlignment="1">
      <alignment horizontal="left" vertical="center" wrapText="1"/>
    </xf>
    <xf numFmtId="3" fontId="5" fillId="0" borderId="95" xfId="0" applyNumberFormat="1" applyFont="1" applyBorder="1" applyAlignment="1">
      <alignment horizontal="left" vertical="center" wrapText="1"/>
    </xf>
    <xf numFmtId="0" fontId="9" fillId="0" borderId="6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3" fontId="5" fillId="0" borderId="98" xfId="0" applyNumberFormat="1" applyFont="1" applyBorder="1" applyAlignment="1">
      <alignment horizontal="left" vertical="top" wrapText="1"/>
    </xf>
    <xf numFmtId="3" fontId="5" fillId="0" borderId="109" xfId="0" applyNumberFormat="1" applyFont="1" applyBorder="1" applyAlignment="1">
      <alignment horizontal="left" vertical="top" wrapText="1"/>
    </xf>
    <xf numFmtId="3" fontId="5" fillId="0" borderId="95" xfId="0" applyNumberFormat="1" applyFont="1" applyBorder="1" applyAlignment="1">
      <alignment horizontal="left" vertical="top" wrapText="1"/>
    </xf>
    <xf numFmtId="0" fontId="9" fillId="0" borderId="6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9" fillId="0" borderId="62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3" xfId="0" applyFont="1" applyBorder="1" applyAlignment="1">
      <alignment horizontal="left"/>
    </xf>
    <xf numFmtId="49" fontId="9" fillId="0" borderId="62" xfId="0" applyNumberFormat="1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49" fontId="9" fillId="0" borderId="13" xfId="0" applyNumberFormat="1" applyFont="1" applyBorder="1" applyAlignment="1">
      <alignment horizontal="left"/>
    </xf>
    <xf numFmtId="3" fontId="5" fillId="0" borderId="98" xfId="0" applyNumberFormat="1" applyFont="1" applyBorder="1" applyAlignment="1">
      <alignment horizontal="left" vertical="top"/>
    </xf>
    <xf numFmtId="3" fontId="5" fillId="0" borderId="109" xfId="0" applyNumberFormat="1" applyFont="1" applyBorder="1" applyAlignment="1">
      <alignment horizontal="left" vertical="top"/>
    </xf>
    <xf numFmtId="3" fontId="5" fillId="0" borderId="95" xfId="0" applyNumberFormat="1" applyFont="1" applyBorder="1" applyAlignment="1">
      <alignment horizontal="left" vertical="top"/>
    </xf>
    <xf numFmtId="3" fontId="5" fillId="0" borderId="74" xfId="0" applyNumberFormat="1" applyFont="1" applyBorder="1" applyAlignment="1">
      <alignment vertical="center" wrapText="1"/>
    </xf>
    <xf numFmtId="3" fontId="5" fillId="0" borderId="75" xfId="0" applyNumberFormat="1" applyFont="1" applyBorder="1" applyAlignment="1">
      <alignment vertical="center" wrapText="1"/>
    </xf>
    <xf numFmtId="3" fontId="5" fillId="0" borderId="50" xfId="0" applyNumberFormat="1" applyFont="1" applyBorder="1" applyAlignment="1">
      <alignment vertical="center" wrapText="1"/>
    </xf>
    <xf numFmtId="3" fontId="5" fillId="0" borderId="24" xfId="0" applyNumberFormat="1" applyFont="1" applyBorder="1" applyAlignment="1">
      <alignment vertical="center" wrapText="1"/>
    </xf>
    <xf numFmtId="0" fontId="5" fillId="5" borderId="102" xfId="0" applyFont="1" applyFill="1" applyBorder="1" applyAlignment="1">
      <alignment vertical="center"/>
    </xf>
    <xf numFmtId="0" fontId="5" fillId="5" borderId="70" xfId="0" applyFont="1" applyFill="1" applyBorder="1" applyAlignment="1">
      <alignment vertical="center"/>
    </xf>
    <xf numFmtId="0" fontId="5" fillId="5" borderId="103" xfId="0" applyFont="1" applyFill="1" applyBorder="1" applyAlignment="1">
      <alignment vertical="center"/>
    </xf>
    <xf numFmtId="0" fontId="5" fillId="5" borderId="108" xfId="0" applyFont="1" applyFill="1" applyBorder="1" applyAlignment="1">
      <alignment horizontal="center" vertical="top" wrapText="1"/>
    </xf>
    <xf numFmtId="0" fontId="5" fillId="5" borderId="109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5" borderId="0" xfId="0" applyFont="1" applyFill="1" applyAlignment="1">
      <alignment horizontal="center" vertical="top" wrapText="1"/>
    </xf>
    <xf numFmtId="0" fontId="5" fillId="5" borderId="105" xfId="0" applyFont="1" applyFill="1" applyBorder="1" applyAlignment="1">
      <alignment horizontal="center" vertical="top" wrapText="1"/>
    </xf>
    <xf numFmtId="0" fontId="5" fillId="5" borderId="107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5" fillId="5" borderId="5" xfId="0" applyFont="1" applyFill="1" applyBorder="1" applyAlignment="1">
      <alignment horizontal="center" vertical="top" wrapText="1"/>
    </xf>
    <xf numFmtId="0" fontId="5" fillId="5" borderId="22" xfId="0" applyFont="1" applyFill="1" applyBorder="1" applyAlignment="1">
      <alignment horizontal="center" vertical="top" wrapText="1"/>
    </xf>
    <xf numFmtId="0" fontId="5" fillId="5" borderId="29" xfId="0" applyFont="1" applyFill="1" applyBorder="1" applyAlignment="1">
      <alignment horizontal="center" vertical="top" wrapText="1"/>
    </xf>
    <xf numFmtId="0" fontId="5" fillId="5" borderId="28" xfId="0" applyFont="1" applyFill="1" applyBorder="1" applyAlignment="1">
      <alignment horizontal="center" vertical="top" wrapText="1"/>
    </xf>
    <xf numFmtId="0" fontId="5" fillId="5" borderId="35" xfId="0" applyFont="1" applyFill="1" applyBorder="1" applyAlignment="1">
      <alignment horizontal="center" vertical="top" wrapText="1"/>
    </xf>
    <xf numFmtId="0" fontId="5" fillId="5" borderId="40" xfId="0" applyFont="1" applyFill="1" applyBorder="1" applyAlignment="1">
      <alignment horizontal="center" vertical="top" wrapText="1"/>
    </xf>
    <xf numFmtId="0" fontId="5" fillId="5" borderId="35" xfId="0" applyFont="1" applyFill="1" applyBorder="1" applyAlignment="1">
      <alignment horizontal="center" vertical="top"/>
    </xf>
    <xf numFmtId="0" fontId="5" fillId="5" borderId="36" xfId="0" applyFont="1" applyFill="1" applyBorder="1" applyAlignment="1">
      <alignment horizontal="center" vertical="top"/>
    </xf>
    <xf numFmtId="3" fontId="5" fillId="0" borderId="65" xfId="0" applyNumberFormat="1" applyFont="1" applyBorder="1" applyAlignment="1">
      <alignment vertical="center" wrapText="1"/>
    </xf>
    <xf numFmtId="3" fontId="5" fillId="0" borderId="103" xfId="0" applyNumberFormat="1" applyFont="1" applyBorder="1" applyAlignment="1">
      <alignment vertical="center" wrapText="1"/>
    </xf>
    <xf numFmtId="0" fontId="5" fillId="0" borderId="102" xfId="0" applyFont="1" applyBorder="1" applyAlignment="1">
      <alignment vertical="center" wrapText="1"/>
    </xf>
    <xf numFmtId="0" fontId="5" fillId="0" borderId="103" xfId="0" applyFont="1" applyBorder="1" applyAlignment="1">
      <alignment vertical="center" wrapText="1"/>
    </xf>
    <xf numFmtId="0" fontId="5" fillId="0" borderId="93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9" fillId="0" borderId="109" xfId="0" applyFont="1" applyBorder="1" applyAlignment="1">
      <alignment horizontal="center" vertical="center" wrapText="1"/>
    </xf>
    <xf numFmtId="0" fontId="9" fillId="0" borderId="113" xfId="0" applyFont="1" applyBorder="1" applyAlignment="1">
      <alignment horizontal="center" vertical="center" wrapText="1"/>
    </xf>
    <xf numFmtId="0" fontId="9" fillId="0" borderId="108" xfId="0" applyFont="1" applyBorder="1" applyAlignment="1">
      <alignment horizontal="center" vertical="center" wrapText="1"/>
    </xf>
    <xf numFmtId="0" fontId="9" fillId="0" borderId="108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0" fontId="9" fillId="0" borderId="93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95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center" vertical="top" wrapText="1"/>
    </xf>
    <xf numFmtId="3" fontId="5" fillId="0" borderId="115" xfId="0" applyNumberFormat="1" applyFont="1" applyBorder="1" applyAlignment="1">
      <alignment vertical="center" wrapText="1"/>
    </xf>
    <xf numFmtId="3" fontId="5" fillId="0" borderId="116" xfId="0" applyNumberFormat="1" applyFont="1" applyBorder="1" applyAlignment="1">
      <alignment vertical="center" wrapText="1"/>
    </xf>
    <xf numFmtId="0" fontId="5" fillId="5" borderId="101" xfId="0" applyFont="1" applyFill="1" applyBorder="1" applyAlignment="1">
      <alignment horizontal="center" vertical="top" wrapText="1"/>
    </xf>
    <xf numFmtId="0" fontId="5" fillId="5" borderId="94" xfId="0" applyFont="1" applyFill="1" applyBorder="1" applyAlignment="1">
      <alignment horizontal="center" vertical="top" wrapText="1"/>
    </xf>
    <xf numFmtId="0" fontId="5" fillId="5" borderId="96" xfId="0" applyFont="1" applyFill="1" applyBorder="1" applyAlignment="1">
      <alignment horizontal="center" vertical="top" wrapText="1"/>
    </xf>
    <xf numFmtId="0" fontId="5" fillId="5" borderId="102" xfId="0" applyFont="1" applyFill="1" applyBorder="1" applyAlignment="1">
      <alignment horizontal="left" vertical="center"/>
    </xf>
    <xf numFmtId="0" fontId="5" fillId="5" borderId="70" xfId="0" applyFont="1" applyFill="1" applyBorder="1" applyAlignment="1">
      <alignment horizontal="left" vertical="center"/>
    </xf>
    <xf numFmtId="0" fontId="5" fillId="5" borderId="108" xfId="0" applyFont="1" applyFill="1" applyBorder="1" applyAlignment="1">
      <alignment horizontal="center" vertical="top"/>
    </xf>
    <xf numFmtId="0" fontId="5" fillId="5" borderId="109" xfId="0" applyFont="1" applyFill="1" applyBorder="1" applyAlignment="1">
      <alignment horizontal="center" vertical="top"/>
    </xf>
    <xf numFmtId="0" fontId="5" fillId="5" borderId="113" xfId="0" applyFont="1" applyFill="1" applyBorder="1" applyAlignment="1">
      <alignment horizontal="center" vertical="top"/>
    </xf>
    <xf numFmtId="0" fontId="5" fillId="5" borderId="106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10" xfId="0" applyFont="1" applyFill="1" applyBorder="1" applyAlignment="1">
      <alignment horizontal="left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5" borderId="110" xfId="0" applyFont="1" applyFill="1" applyBorder="1" applyAlignment="1">
      <alignment horizontal="center" vertical="top" wrapText="1"/>
    </xf>
    <xf numFmtId="0" fontId="5" fillId="5" borderId="111" xfId="0" applyFont="1" applyFill="1" applyBorder="1" applyAlignment="1">
      <alignment horizontal="center" vertical="top" wrapText="1"/>
    </xf>
    <xf numFmtId="0" fontId="5" fillId="5" borderId="103" xfId="0" applyFont="1" applyFill="1" applyBorder="1" applyAlignment="1">
      <alignment horizontal="left" vertical="center"/>
    </xf>
    <xf numFmtId="3" fontId="5" fillId="0" borderId="74" xfId="0" applyNumberFormat="1" applyFont="1" applyBorder="1" applyAlignment="1">
      <alignment horizontal="left" vertical="center" wrapText="1"/>
    </xf>
    <xf numFmtId="3" fontId="5" fillId="0" borderId="58" xfId="0" applyNumberFormat="1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top" wrapText="1"/>
    </xf>
    <xf numFmtId="0" fontId="5" fillId="5" borderId="98" xfId="0" applyFont="1" applyFill="1" applyBorder="1" applyAlignment="1">
      <alignment horizontal="left" vertical="center" wrapText="1"/>
    </xf>
    <xf numFmtId="0" fontId="5" fillId="5" borderId="60" xfId="0" applyFont="1" applyFill="1" applyBorder="1" applyAlignment="1">
      <alignment horizontal="left" vertical="center" wrapText="1"/>
    </xf>
    <xf numFmtId="0" fontId="5" fillId="5" borderId="102" xfId="0" applyFont="1" applyFill="1" applyBorder="1" applyAlignment="1">
      <alignment horizontal="center" vertical="top" wrapText="1"/>
    </xf>
    <xf numFmtId="0" fontId="5" fillId="5" borderId="103" xfId="0" applyFont="1" applyFill="1" applyBorder="1" applyAlignment="1">
      <alignment horizontal="center" vertical="top" wrapText="1"/>
    </xf>
    <xf numFmtId="0" fontId="5" fillId="5" borderId="95" xfId="0" applyFont="1" applyFill="1" applyBorder="1" applyAlignment="1">
      <alignment horizontal="center" vertical="top" wrapText="1"/>
    </xf>
    <xf numFmtId="3" fontId="5" fillId="0" borderId="117" xfId="0" applyNumberFormat="1" applyFont="1" applyBorder="1" applyAlignment="1">
      <alignment horizontal="left" vertical="center" wrapText="1"/>
    </xf>
    <xf numFmtId="3" fontId="5" fillId="0" borderId="62" xfId="0" applyNumberFormat="1" applyFont="1" applyBorder="1" applyAlignment="1">
      <alignment horizontal="left" vertical="center" wrapText="1"/>
    </xf>
    <xf numFmtId="0" fontId="5" fillId="5" borderId="113" xfId="0" applyFont="1" applyFill="1" applyBorder="1" applyAlignment="1">
      <alignment horizontal="center" vertical="top" wrapText="1"/>
    </xf>
    <xf numFmtId="0" fontId="5" fillId="5" borderId="9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/>
    </xf>
    <xf numFmtId="0" fontId="5" fillId="5" borderId="14" xfId="0" applyFont="1" applyFill="1" applyBorder="1" applyAlignment="1">
      <alignment horizontal="center" vertical="top" wrapText="1"/>
    </xf>
    <xf numFmtId="0" fontId="5" fillId="5" borderId="99" xfId="0" applyFont="1" applyFill="1" applyBorder="1" applyAlignment="1">
      <alignment horizontal="center" vertical="top" wrapText="1"/>
    </xf>
    <xf numFmtId="0" fontId="5" fillId="5" borderId="14" xfId="0" applyFont="1" applyFill="1" applyBorder="1" applyAlignment="1">
      <alignment horizontal="center" vertical="top"/>
    </xf>
    <xf numFmtId="0" fontId="5" fillId="5" borderId="99" xfId="0" applyFont="1" applyFill="1" applyBorder="1" applyAlignment="1">
      <alignment horizontal="center" vertical="top"/>
    </xf>
    <xf numFmtId="0" fontId="5" fillId="5" borderId="100" xfId="0" applyFont="1" applyFill="1" applyBorder="1" applyAlignment="1">
      <alignment horizontal="center" vertical="top" wrapText="1"/>
    </xf>
    <xf numFmtId="0" fontId="5" fillId="5" borderId="17" xfId="0" applyFont="1" applyFill="1" applyBorder="1" applyAlignment="1">
      <alignment horizontal="center" vertical="top" wrapText="1"/>
    </xf>
    <xf numFmtId="0" fontId="5" fillId="5" borderId="108" xfId="0" applyFont="1" applyFill="1" applyBorder="1" applyAlignment="1">
      <alignment horizontal="center" vertical="center" wrapText="1"/>
    </xf>
    <xf numFmtId="0" fontId="5" fillId="5" borderId="113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vertical="center"/>
    </xf>
    <xf numFmtId="0" fontId="5" fillId="5" borderId="30" xfId="0" applyFont="1" applyFill="1" applyBorder="1" applyAlignment="1">
      <alignment vertical="center"/>
    </xf>
    <xf numFmtId="0" fontId="5" fillId="5" borderId="41" xfId="0" applyFont="1" applyFill="1" applyBorder="1" applyAlignment="1">
      <alignment vertical="center"/>
    </xf>
    <xf numFmtId="0" fontId="5" fillId="5" borderId="17" xfId="0" applyFont="1" applyFill="1" applyBorder="1" applyAlignment="1">
      <alignment horizontal="center" vertical="top"/>
    </xf>
    <xf numFmtId="0" fontId="5" fillId="5" borderId="100" xfId="0" applyFont="1" applyFill="1" applyBorder="1" applyAlignment="1">
      <alignment horizontal="center" vertical="top"/>
    </xf>
    <xf numFmtId="0" fontId="5" fillId="5" borderId="107" xfId="0" applyFont="1" applyFill="1" applyBorder="1" applyAlignment="1">
      <alignment horizontal="center" vertical="top"/>
    </xf>
    <xf numFmtId="3" fontId="2" fillId="0" borderId="3" xfId="4" applyNumberFormat="1" applyFont="1" applyBorder="1" applyAlignment="1">
      <alignment horizontal="right" vertical="center" wrapText="1"/>
    </xf>
    <xf numFmtId="3" fontId="2" fillId="0" borderId="2" xfId="4" applyNumberFormat="1" applyFont="1" applyBorder="1" applyAlignment="1">
      <alignment horizontal="right" vertical="center" wrapText="1"/>
    </xf>
    <xf numFmtId="166" fontId="3" fillId="0" borderId="23" xfId="4" applyNumberFormat="1" applyFont="1" applyBorder="1" applyAlignment="1">
      <alignment horizontal="right" vertical="center" wrapText="1"/>
    </xf>
    <xf numFmtId="166" fontId="3" fillId="0" borderId="15" xfId="4" applyNumberFormat="1" applyFont="1" applyBorder="1" applyAlignment="1">
      <alignment horizontal="right" vertical="center" wrapText="1"/>
    </xf>
    <xf numFmtId="3" fontId="2" fillId="0" borderId="37" xfId="4" applyNumberFormat="1" applyFont="1" applyBorder="1" applyAlignment="1">
      <alignment horizontal="right" vertical="center" wrapText="1"/>
    </xf>
    <xf numFmtId="3" fontId="2" fillId="0" borderId="28" xfId="4" applyNumberFormat="1" applyFont="1" applyBorder="1" applyAlignment="1">
      <alignment horizontal="right" vertical="center" wrapText="1"/>
    </xf>
    <xf numFmtId="166" fontId="3" fillId="0" borderId="26" xfId="4" applyNumberFormat="1" applyFont="1" applyBorder="1" applyAlignment="1">
      <alignment horizontal="right" vertical="center" wrapText="1"/>
    </xf>
    <xf numFmtId="166" fontId="3" fillId="0" borderId="40" xfId="4" applyNumberFormat="1" applyFont="1" applyBorder="1" applyAlignment="1">
      <alignment horizontal="right" vertical="center" wrapText="1"/>
    </xf>
    <xf numFmtId="3" fontId="9" fillId="0" borderId="3" xfId="4" applyNumberFormat="1" applyFont="1" applyBorder="1" applyAlignment="1">
      <alignment horizontal="right" vertical="center" wrapText="1"/>
    </xf>
    <xf numFmtId="3" fontId="9" fillId="0" borderId="9" xfId="4" applyNumberFormat="1" applyFont="1" applyBorder="1" applyAlignment="1">
      <alignment horizontal="right" vertical="center" wrapText="1"/>
    </xf>
    <xf numFmtId="166" fontId="3" fillId="0" borderId="13" xfId="4" applyNumberFormat="1" applyFont="1" applyBorder="1" applyAlignment="1">
      <alignment horizontal="right" vertical="center" wrapText="1"/>
    </xf>
    <xf numFmtId="3" fontId="2" fillId="0" borderId="4" xfId="4" applyNumberFormat="1" applyFont="1" applyBorder="1" applyAlignment="1">
      <alignment horizontal="right" vertical="center" wrapText="1"/>
    </xf>
    <xf numFmtId="166" fontId="3" fillId="0" borderId="22" xfId="4" applyNumberFormat="1" applyFont="1" applyBorder="1" applyAlignment="1">
      <alignment horizontal="right" vertical="center" wrapText="1"/>
    </xf>
    <xf numFmtId="0" fontId="2" fillId="5" borderId="29" xfId="0" applyFont="1" applyFill="1" applyBorder="1" applyAlignment="1">
      <alignment horizontal="center" vertical="top" wrapText="1"/>
    </xf>
    <xf numFmtId="0" fontId="2" fillId="5" borderId="36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2" fillId="5" borderId="35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2" fillId="5" borderId="28" xfId="0" applyFont="1" applyFill="1" applyBorder="1" applyAlignment="1">
      <alignment horizontal="center" vertical="top" wrapText="1"/>
    </xf>
    <xf numFmtId="0" fontId="8" fillId="5" borderId="109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5" fillId="5" borderId="93" xfId="0" applyFont="1" applyFill="1" applyBorder="1" applyAlignment="1">
      <alignment horizontal="center" vertical="top" wrapText="1"/>
    </xf>
    <xf numFmtId="0" fontId="5" fillId="5" borderId="30" xfId="0" applyFont="1" applyFill="1" applyBorder="1" applyAlignment="1">
      <alignment horizontal="center" vertical="top" wrapText="1"/>
    </xf>
    <xf numFmtId="0" fontId="5" fillId="5" borderId="41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/>
    </xf>
    <xf numFmtId="0" fontId="5" fillId="5" borderId="5" xfId="0" applyFont="1" applyFill="1" applyBorder="1" applyAlignment="1">
      <alignment horizontal="center" vertical="top"/>
    </xf>
    <xf numFmtId="0" fontId="5" fillId="5" borderId="29" xfId="0" applyFont="1" applyFill="1" applyBorder="1" applyAlignment="1">
      <alignment horizontal="center" vertical="top"/>
    </xf>
    <xf numFmtId="0" fontId="5" fillId="5" borderId="33" xfId="0" applyFont="1" applyFill="1" applyBorder="1" applyAlignment="1">
      <alignment horizontal="center" vertical="top" wrapText="1"/>
    </xf>
    <xf numFmtId="3" fontId="5" fillId="0" borderId="49" xfId="0" applyNumberFormat="1" applyFont="1" applyBorder="1" applyAlignment="1">
      <alignment vertical="center" wrapText="1"/>
    </xf>
    <xf numFmtId="0" fontId="5" fillId="5" borderId="3" xfId="7" applyFont="1" applyFill="1" applyBorder="1" applyAlignment="1">
      <alignment horizontal="left" vertical="center"/>
    </xf>
    <xf numFmtId="0" fontId="5" fillId="5" borderId="94" xfId="7" applyFont="1" applyFill="1" applyBorder="1" applyAlignment="1">
      <alignment horizontal="center" vertical="top" wrapText="1"/>
    </xf>
    <xf numFmtId="3" fontId="5" fillId="0" borderId="3" xfId="7" applyNumberFormat="1" applyFont="1" applyBorder="1" applyAlignment="1">
      <alignment horizontal="left" vertical="center" wrapText="1"/>
    </xf>
    <xf numFmtId="0" fontId="5" fillId="5" borderId="95" xfId="7" applyFont="1" applyFill="1" applyBorder="1" applyAlignment="1">
      <alignment horizontal="left" vertical="center"/>
    </xf>
    <xf numFmtId="0" fontId="5" fillId="5" borderId="27" xfId="7" applyFont="1" applyFill="1" applyBorder="1" applyAlignment="1">
      <alignment horizontal="left" vertical="center"/>
    </xf>
    <xf numFmtId="0" fontId="5" fillId="5" borderId="36" xfId="7" applyFont="1" applyFill="1" applyBorder="1" applyAlignment="1">
      <alignment horizontal="left" vertical="center"/>
    </xf>
    <xf numFmtId="0" fontId="5" fillId="5" borderId="98" xfId="7" applyFont="1" applyFill="1" applyBorder="1" applyAlignment="1">
      <alignment horizontal="center" vertical="top" wrapText="1"/>
    </xf>
    <xf numFmtId="0" fontId="5" fillId="5" borderId="60" xfId="7" applyFont="1" applyFill="1" applyBorder="1" applyAlignment="1">
      <alignment horizontal="center" vertical="top" wrapText="1"/>
    </xf>
    <xf numFmtId="0" fontId="5" fillId="5" borderId="99" xfId="7" applyFont="1" applyFill="1" applyBorder="1" applyAlignment="1">
      <alignment horizontal="center" vertical="top"/>
    </xf>
    <xf numFmtId="3" fontId="5" fillId="0" borderId="61" xfId="7" applyNumberFormat="1" applyFont="1" applyBorder="1" applyAlignment="1">
      <alignment horizontal="left" vertical="center" wrapText="1"/>
    </xf>
    <xf numFmtId="3" fontId="5" fillId="0" borderId="62" xfId="7" applyNumberFormat="1" applyFont="1" applyBorder="1" applyAlignment="1">
      <alignment horizontal="left" vertical="center" wrapText="1"/>
    </xf>
    <xf numFmtId="0" fontId="5" fillId="5" borderId="91" xfId="7" applyFont="1" applyFill="1" applyBorder="1" applyAlignment="1">
      <alignment horizontal="center" vertical="top" wrapText="1"/>
    </xf>
    <xf numFmtId="0" fontId="7" fillId="0" borderId="98" xfId="7" applyFont="1" applyBorder="1" applyAlignment="1">
      <alignment horizontal="left" vertical="top" wrapText="1"/>
    </xf>
    <xf numFmtId="0" fontId="7" fillId="0" borderId="109" xfId="7" applyFont="1" applyBorder="1" applyAlignment="1">
      <alignment horizontal="left" vertical="top" wrapText="1"/>
    </xf>
    <xf numFmtId="0" fontId="7" fillId="0" borderId="95" xfId="7" applyFont="1" applyBorder="1" applyAlignment="1">
      <alignment horizontal="left" vertical="top" wrapText="1"/>
    </xf>
    <xf numFmtId="0" fontId="5" fillId="5" borderId="96" xfId="7" applyFont="1" applyFill="1" applyBorder="1" applyAlignment="1">
      <alignment horizontal="center" vertical="top" wrapText="1"/>
    </xf>
    <xf numFmtId="3" fontId="5" fillId="0" borderId="66" xfId="7" applyNumberFormat="1" applyFont="1" applyBorder="1" applyAlignment="1">
      <alignment horizontal="left" vertical="center" wrapText="1"/>
    </xf>
    <xf numFmtId="0" fontId="5" fillId="5" borderId="102" xfId="7" applyFont="1" applyFill="1" applyBorder="1" applyAlignment="1">
      <alignment vertical="center"/>
    </xf>
    <xf numFmtId="0" fontId="5" fillId="5" borderId="70" xfId="7" applyFont="1" applyFill="1" applyBorder="1" applyAlignment="1">
      <alignment vertical="center"/>
    </xf>
    <xf numFmtId="0" fontId="5" fillId="5" borderId="103" xfId="7" applyFont="1" applyFill="1" applyBorder="1" applyAlignment="1">
      <alignment vertical="center"/>
    </xf>
    <xf numFmtId="0" fontId="5" fillId="5" borderId="36" xfId="7" applyFont="1" applyFill="1" applyBorder="1" applyAlignment="1">
      <alignment horizontal="center" vertical="top" wrapText="1"/>
    </xf>
    <xf numFmtId="3" fontId="5" fillId="0" borderId="50" xfId="7" applyNumberFormat="1" applyFont="1" applyBorder="1" applyAlignment="1">
      <alignment vertical="center" wrapText="1"/>
    </xf>
    <xf numFmtId="3" fontId="5" fillId="0" borderId="24" xfId="7" applyNumberFormat="1" applyFont="1" applyBorder="1" applyAlignment="1">
      <alignment vertical="center" wrapText="1"/>
    </xf>
    <xf numFmtId="3" fontId="5" fillId="0" borderId="74" xfId="7" applyNumberFormat="1" applyFont="1" applyBorder="1" applyAlignment="1">
      <alignment vertical="center" wrapText="1"/>
    </xf>
    <xf numFmtId="3" fontId="5" fillId="0" borderId="75" xfId="7" applyNumberFormat="1" applyFont="1" applyBorder="1" applyAlignment="1">
      <alignment vertical="center" wrapText="1"/>
    </xf>
    <xf numFmtId="3" fontId="5" fillId="0" borderId="49" xfId="7" applyNumberFormat="1" applyFont="1" applyBorder="1" applyAlignment="1">
      <alignment vertical="center" wrapText="1"/>
    </xf>
    <xf numFmtId="3" fontId="5" fillId="0" borderId="103" xfId="7" applyNumberFormat="1" applyFont="1" applyBorder="1" applyAlignment="1">
      <alignment vertical="center" wrapText="1"/>
    </xf>
    <xf numFmtId="3" fontId="5" fillId="0" borderId="65" xfId="7" applyNumberFormat="1" applyFont="1" applyBorder="1" applyAlignment="1">
      <alignment vertical="center" wrapText="1"/>
    </xf>
    <xf numFmtId="0" fontId="5" fillId="5" borderId="23" xfId="7" applyFont="1" applyFill="1" applyBorder="1" applyAlignment="1">
      <alignment horizontal="center" vertical="top" wrapText="1"/>
    </xf>
    <xf numFmtId="0" fontId="5" fillId="5" borderId="5" xfId="7" applyFont="1" applyFill="1" applyBorder="1" applyAlignment="1">
      <alignment horizontal="center" vertical="top" wrapText="1"/>
    </xf>
    <xf numFmtId="0" fontId="5" fillId="5" borderId="29" xfId="7" applyFont="1" applyFill="1" applyBorder="1" applyAlignment="1">
      <alignment horizontal="center" vertical="top" wrapText="1"/>
    </xf>
    <xf numFmtId="0" fontId="2" fillId="3" borderId="0" xfId="7" applyFont="1" applyFill="1" applyAlignment="1">
      <alignment horizontal="left" wrapText="1"/>
    </xf>
    <xf numFmtId="3" fontId="2" fillId="0" borderId="3" xfId="7" applyNumberFormat="1" applyFont="1" applyBorder="1" applyAlignment="1">
      <alignment horizontal="center" vertical="center" wrapText="1"/>
    </xf>
    <xf numFmtId="3" fontId="2" fillId="0" borderId="27" xfId="7" applyNumberFormat="1" applyFont="1" applyBorder="1" applyAlignment="1">
      <alignment horizontal="center" vertical="center" wrapText="1"/>
    </xf>
    <xf numFmtId="166" fontId="2" fillId="3" borderId="0" xfId="7" applyNumberFormat="1" applyFont="1" applyFill="1" applyAlignment="1">
      <alignment horizontal="left" wrapText="1"/>
    </xf>
    <xf numFmtId="0" fontId="2" fillId="5" borderId="14" xfId="7" applyFont="1" applyFill="1" applyBorder="1" applyAlignment="1">
      <alignment horizontal="center" vertical="top" wrapText="1"/>
    </xf>
    <xf numFmtId="0" fontId="2" fillId="5" borderId="100" xfId="7" applyFont="1" applyFill="1" applyBorder="1" applyAlignment="1">
      <alignment horizontal="center" vertical="top" wrapText="1"/>
    </xf>
    <xf numFmtId="3" fontId="2" fillId="0" borderId="4" xfId="7" applyNumberFormat="1" applyFont="1" applyBorder="1" applyAlignment="1">
      <alignment horizontal="center" vertical="center" wrapText="1"/>
    </xf>
    <xf numFmtId="3" fontId="2" fillId="0" borderId="29" xfId="7" applyNumberFormat="1" applyFont="1" applyBorder="1" applyAlignment="1">
      <alignment horizontal="center" vertical="center" wrapText="1"/>
    </xf>
    <xf numFmtId="3" fontId="2" fillId="0" borderId="28" xfId="7" applyNumberFormat="1" applyFont="1" applyBorder="1" applyAlignment="1">
      <alignment horizontal="center" vertical="center" wrapText="1"/>
    </xf>
    <xf numFmtId="3" fontId="2" fillId="0" borderId="36" xfId="7" applyNumberFormat="1" applyFont="1" applyBorder="1" applyAlignment="1">
      <alignment horizontal="center" vertical="center" wrapText="1"/>
    </xf>
    <xf numFmtId="3" fontId="9" fillId="0" borderId="63" xfId="7" applyNumberFormat="1" applyFont="1" applyBorder="1" applyAlignment="1">
      <alignment horizontal="center" vertical="center" wrapText="1"/>
    </xf>
    <xf numFmtId="3" fontId="9" fillId="0" borderId="86" xfId="7" applyNumberFormat="1" applyFont="1" applyBorder="1" applyAlignment="1">
      <alignment horizontal="center" vertical="center" wrapText="1"/>
    </xf>
    <xf numFmtId="3" fontId="5" fillId="0" borderId="70" xfId="7" applyNumberFormat="1" applyFont="1" applyBorder="1" applyAlignment="1">
      <alignment horizontal="left" vertical="center" wrapText="1"/>
    </xf>
    <xf numFmtId="3" fontId="2" fillId="5" borderId="4" xfId="6" applyNumberFormat="1" applyFont="1" applyFill="1" applyBorder="1" applyAlignment="1">
      <alignment horizontal="center" vertical="top" wrapText="1"/>
    </xf>
    <xf numFmtId="3" fontId="2" fillId="5" borderId="9" xfId="6" applyNumberFormat="1" applyFont="1" applyFill="1" applyBorder="1" applyAlignment="1">
      <alignment horizontal="center" vertical="top" wrapText="1"/>
    </xf>
    <xf numFmtId="3" fontId="2" fillId="5" borderId="33" xfId="6" applyNumberFormat="1" applyFont="1" applyFill="1" applyBorder="1" applyAlignment="1">
      <alignment horizontal="center" vertical="top" wrapText="1"/>
    </xf>
    <xf numFmtId="3" fontId="2" fillId="5" borderId="11" xfId="6" applyNumberFormat="1" applyFont="1" applyFill="1" applyBorder="1" applyAlignment="1">
      <alignment horizontal="center" vertical="top" wrapText="1"/>
    </xf>
    <xf numFmtId="3" fontId="2" fillId="5" borderId="5" xfId="6" applyNumberFormat="1" applyFont="1" applyFill="1" applyBorder="1" applyAlignment="1">
      <alignment horizontal="center" vertical="top" wrapText="1"/>
    </xf>
    <xf numFmtId="3" fontId="2" fillId="5" borderId="74" xfId="6" applyNumberFormat="1" applyFont="1" applyFill="1" applyBorder="1" applyAlignment="1">
      <alignment horizontal="center" vertical="top" wrapText="1"/>
    </xf>
    <xf numFmtId="3" fontId="2" fillId="5" borderId="75" xfId="6" applyNumberFormat="1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left" vertical="top"/>
    </xf>
    <xf numFmtId="0" fontId="40" fillId="5" borderId="105" xfId="6" applyFont="1" applyFill="1" applyBorder="1" applyAlignment="1">
      <alignment horizontal="center" vertical="center"/>
    </xf>
    <xf numFmtId="0" fontId="40" fillId="5" borderId="101" xfId="6" applyFont="1" applyFill="1" applyBorder="1" applyAlignment="1">
      <alignment horizontal="center" vertical="center"/>
    </xf>
    <xf numFmtId="0" fontId="40" fillId="5" borderId="107" xfId="6" applyFont="1" applyFill="1" applyBorder="1" applyAlignment="1">
      <alignment horizontal="center" vertical="center"/>
    </xf>
    <xf numFmtId="3" fontId="5" fillId="5" borderId="14" xfId="6" applyNumberFormat="1" applyFont="1" applyFill="1" applyBorder="1" applyAlignment="1">
      <alignment horizontal="center" vertical="top" wrapText="1"/>
    </xf>
    <xf numFmtId="3" fontId="5" fillId="5" borderId="17" xfId="6" applyNumberFormat="1" applyFont="1" applyFill="1" applyBorder="1" applyAlignment="1">
      <alignment horizontal="center" vertical="top" wrapText="1"/>
    </xf>
    <xf numFmtId="3" fontId="5" fillId="5" borderId="100" xfId="6" applyNumberFormat="1" applyFont="1" applyFill="1" applyBorder="1" applyAlignment="1">
      <alignment horizontal="center" vertical="top" wrapText="1"/>
    </xf>
    <xf numFmtId="3" fontId="5" fillId="5" borderId="61" xfId="6" applyNumberFormat="1" applyFont="1" applyFill="1" applyBorder="1" applyAlignment="1">
      <alignment horizontal="center" vertical="top" wrapText="1"/>
    </xf>
    <xf numFmtId="3" fontId="5" fillId="5" borderId="5" xfId="6" applyNumberFormat="1" applyFont="1" applyFill="1" applyBorder="1" applyAlignment="1">
      <alignment horizontal="center" vertical="top" wrapText="1"/>
    </xf>
    <xf numFmtId="3" fontId="5" fillId="5" borderId="4" xfId="6" applyNumberFormat="1" applyFont="1" applyFill="1" applyBorder="1" applyAlignment="1">
      <alignment horizontal="center" vertical="top" wrapText="1"/>
    </xf>
    <xf numFmtId="3" fontId="5" fillId="5" borderId="29" xfId="6" applyNumberFormat="1" applyFont="1" applyFill="1" applyBorder="1" applyAlignment="1">
      <alignment horizontal="center" vertical="top" wrapText="1"/>
    </xf>
    <xf numFmtId="0" fontId="9" fillId="5" borderId="98" xfId="6" applyFont="1" applyFill="1" applyBorder="1" applyAlignment="1">
      <alignment horizontal="center" vertical="center" wrapText="1"/>
    </xf>
    <xf numFmtId="0" fontId="9" fillId="5" borderId="49" xfId="6" applyFont="1" applyFill="1" applyBorder="1" applyAlignment="1">
      <alignment horizontal="center" vertical="center" wrapText="1"/>
    </xf>
    <xf numFmtId="0" fontId="9" fillId="5" borderId="62" xfId="6" applyFont="1" applyFill="1" applyBorder="1" applyAlignment="1">
      <alignment horizontal="center" vertical="center" wrapText="1"/>
    </xf>
    <xf numFmtId="3" fontId="2" fillId="5" borderId="34" xfId="6" applyNumberFormat="1" applyFont="1" applyFill="1" applyBorder="1" applyAlignment="1">
      <alignment horizontal="center" vertical="top" wrapText="1"/>
    </xf>
    <xf numFmtId="3" fontId="2" fillId="5" borderId="12" xfId="6" applyNumberFormat="1" applyFont="1" applyFill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/>
    </xf>
    <xf numFmtId="0" fontId="40" fillId="5" borderId="108" xfId="6" applyFont="1" applyFill="1" applyBorder="1" applyAlignment="1">
      <alignment horizontal="center" vertical="top"/>
    </xf>
    <xf numFmtId="0" fontId="40" fillId="5" borderId="109" xfId="6" applyFont="1" applyFill="1" applyBorder="1" applyAlignment="1">
      <alignment horizontal="center" vertical="top"/>
    </xf>
    <xf numFmtId="0" fontId="40" fillId="5" borderId="95" xfId="6" applyFont="1" applyFill="1" applyBorder="1" applyAlignment="1">
      <alignment horizontal="center" vertical="top"/>
    </xf>
    <xf numFmtId="3" fontId="5" fillId="5" borderId="28" xfId="6" applyNumberFormat="1" applyFont="1" applyFill="1" applyBorder="1" applyAlignment="1">
      <alignment horizontal="center" vertical="top" wrapText="1"/>
    </xf>
    <xf numFmtId="3" fontId="5" fillId="5" borderId="35" xfId="6" applyNumberFormat="1" applyFont="1" applyFill="1" applyBorder="1" applyAlignment="1">
      <alignment horizontal="center" vertical="top" wrapText="1"/>
    </xf>
    <xf numFmtId="3" fontId="5" fillId="5" borderId="40" xfId="6" applyNumberFormat="1" applyFont="1" applyFill="1" applyBorder="1" applyAlignment="1">
      <alignment horizontal="center" vertical="top" wrapText="1"/>
    </xf>
    <xf numFmtId="3" fontId="5" fillId="5" borderId="0" xfId="6" applyNumberFormat="1" applyFont="1" applyFill="1" applyAlignment="1">
      <alignment horizontal="center" vertical="top" wrapText="1"/>
    </xf>
    <xf numFmtId="3" fontId="5" fillId="5" borderId="27" xfId="6" applyNumberFormat="1" applyFont="1" applyFill="1" applyBorder="1" applyAlignment="1">
      <alignment horizontal="center" vertical="top" wrapText="1"/>
    </xf>
    <xf numFmtId="167" fontId="2" fillId="5" borderId="33" xfId="6" applyNumberFormat="1" applyFont="1" applyFill="1" applyBorder="1" applyAlignment="1">
      <alignment horizontal="center" vertical="top" wrapText="1"/>
    </xf>
    <xf numFmtId="167" fontId="2" fillId="5" borderId="30" xfId="6" applyNumberFormat="1" applyFont="1" applyFill="1" applyBorder="1" applyAlignment="1">
      <alignment horizontal="center" vertical="top" wrapText="1"/>
    </xf>
    <xf numFmtId="167" fontId="2" fillId="5" borderId="41" xfId="6" applyNumberFormat="1" applyFont="1" applyFill="1" applyBorder="1" applyAlignment="1">
      <alignment horizontal="center" vertical="top" wrapText="1"/>
    </xf>
    <xf numFmtId="3" fontId="2" fillId="5" borderId="22" xfId="6" applyNumberFormat="1" applyFont="1" applyFill="1" applyBorder="1" applyAlignment="1">
      <alignment horizontal="center" vertical="top" wrapText="1"/>
    </xf>
    <xf numFmtId="3" fontId="2" fillId="5" borderId="23" xfId="6" applyNumberFormat="1" applyFont="1" applyFill="1" applyBorder="1" applyAlignment="1">
      <alignment horizontal="center" vertical="top" wrapText="1"/>
    </xf>
    <xf numFmtId="3" fontId="2" fillId="5" borderId="40" xfId="6" applyNumberFormat="1" applyFont="1" applyFill="1" applyBorder="1" applyAlignment="1">
      <alignment horizontal="center" vertical="top" wrapText="1"/>
    </xf>
    <xf numFmtId="0" fontId="9" fillId="5" borderId="60" xfId="6" applyFont="1" applyFill="1" applyBorder="1" applyAlignment="1">
      <alignment horizontal="center" vertical="center" wrapText="1"/>
    </xf>
    <xf numFmtId="3" fontId="2" fillId="5" borderId="32" xfId="6" applyNumberFormat="1" applyFont="1" applyFill="1" applyBorder="1" applyAlignment="1">
      <alignment horizontal="center" vertical="top" wrapText="1"/>
    </xf>
    <xf numFmtId="3" fontId="2" fillId="5" borderId="87" xfId="6" applyNumberFormat="1" applyFont="1" applyFill="1" applyBorder="1" applyAlignment="1">
      <alignment horizontal="center" vertical="top" wrapText="1"/>
    </xf>
    <xf numFmtId="3" fontId="37" fillId="5" borderId="33" xfId="6" applyNumberFormat="1" applyFont="1" applyFill="1" applyBorder="1" applyAlignment="1">
      <alignment horizontal="center" vertical="top" wrapText="1"/>
    </xf>
    <xf numFmtId="3" fontId="37" fillId="5" borderId="30" xfId="6" applyNumberFormat="1" applyFont="1" applyFill="1" applyBorder="1" applyAlignment="1">
      <alignment horizontal="center" vertical="top" wrapText="1"/>
    </xf>
    <xf numFmtId="3" fontId="37" fillId="5" borderId="41" xfId="6" applyNumberFormat="1" applyFont="1" applyFill="1" applyBorder="1" applyAlignment="1">
      <alignment horizontal="center" vertical="top" wrapText="1"/>
    </xf>
    <xf numFmtId="3" fontId="37" fillId="5" borderId="4" xfId="6" applyNumberFormat="1" applyFont="1" applyFill="1" applyBorder="1" applyAlignment="1">
      <alignment horizontal="center" vertical="top" wrapText="1"/>
    </xf>
    <xf numFmtId="3" fontId="37" fillId="5" borderId="3" xfId="6" applyNumberFormat="1" applyFont="1" applyFill="1" applyBorder="1" applyAlignment="1">
      <alignment horizontal="center" vertical="top" wrapText="1"/>
    </xf>
    <xf numFmtId="3" fontId="37" fillId="5" borderId="28" xfId="6" applyNumberFormat="1" applyFont="1" applyFill="1" applyBorder="1" applyAlignment="1">
      <alignment horizontal="center" vertical="top" wrapText="1"/>
    </xf>
    <xf numFmtId="3" fontId="37" fillId="5" borderId="34" xfId="6" applyNumberFormat="1" applyFont="1" applyFill="1" applyBorder="1" applyAlignment="1">
      <alignment horizontal="center" vertical="top" wrapText="1"/>
    </xf>
    <xf numFmtId="3" fontId="37" fillId="5" borderId="32" xfId="6" applyNumberFormat="1" applyFont="1" applyFill="1" applyBorder="1" applyAlignment="1">
      <alignment horizontal="center" vertical="top" wrapText="1"/>
    </xf>
    <xf numFmtId="3" fontId="37" fillId="5" borderId="87" xfId="6" applyNumberFormat="1" applyFont="1" applyFill="1" applyBorder="1" applyAlignment="1">
      <alignment horizontal="center" vertical="top" wrapText="1"/>
    </xf>
    <xf numFmtId="3" fontId="2" fillId="5" borderId="30" xfId="6" applyNumberFormat="1" applyFont="1" applyFill="1" applyBorder="1" applyAlignment="1">
      <alignment horizontal="center" vertical="top" wrapText="1"/>
    </xf>
    <xf numFmtId="3" fontId="2" fillId="5" borderId="41" xfId="6" applyNumberFormat="1" applyFont="1" applyFill="1" applyBorder="1" applyAlignment="1">
      <alignment horizontal="center" vertical="top" wrapText="1"/>
    </xf>
    <xf numFmtId="3" fontId="37" fillId="5" borderId="22" xfId="6" applyNumberFormat="1" applyFont="1" applyFill="1" applyBorder="1" applyAlignment="1">
      <alignment horizontal="center" vertical="top" wrapText="1"/>
    </xf>
    <xf numFmtId="3" fontId="37" fillId="5" borderId="23" xfId="6" applyNumberFormat="1" applyFont="1" applyFill="1" applyBorder="1" applyAlignment="1">
      <alignment horizontal="center" vertical="top" wrapText="1"/>
    </xf>
    <xf numFmtId="3" fontId="37" fillId="5" borderId="40" xfId="6" applyNumberFormat="1" applyFont="1" applyFill="1" applyBorder="1" applyAlignment="1">
      <alignment horizontal="center" vertical="top" wrapText="1"/>
    </xf>
    <xf numFmtId="3" fontId="2" fillId="5" borderId="3" xfId="6" applyNumberFormat="1" applyFont="1" applyFill="1" applyBorder="1" applyAlignment="1">
      <alignment horizontal="center" vertical="top" wrapText="1"/>
    </xf>
    <xf numFmtId="3" fontId="2" fillId="5" borderId="28" xfId="6" applyNumberFormat="1" applyFont="1" applyFill="1" applyBorder="1" applyAlignment="1">
      <alignment horizontal="center" vertical="top" wrapText="1"/>
    </xf>
    <xf numFmtId="0" fontId="40" fillId="5" borderId="101" xfId="6" applyFont="1" applyFill="1" applyBorder="1" applyAlignment="1">
      <alignment horizontal="center" vertical="top"/>
    </xf>
    <xf numFmtId="0" fontId="40" fillId="5" borderId="105" xfId="6" applyFont="1" applyFill="1" applyBorder="1" applyAlignment="1">
      <alignment horizontal="center" vertical="top"/>
    </xf>
    <xf numFmtId="0" fontId="40" fillId="5" borderId="106" xfId="6" applyFont="1" applyFill="1" applyBorder="1" applyAlignment="1">
      <alignment horizontal="center" vertical="top"/>
    </xf>
    <xf numFmtId="0" fontId="40" fillId="5" borderId="107" xfId="6" applyFont="1" applyFill="1" applyBorder="1" applyAlignment="1">
      <alignment horizontal="center" vertical="top"/>
    </xf>
    <xf numFmtId="3" fontId="5" fillId="5" borderId="99" xfId="6" applyNumberFormat="1" applyFont="1" applyFill="1" applyBorder="1" applyAlignment="1">
      <alignment horizontal="center" vertical="top" wrapText="1"/>
    </xf>
    <xf numFmtId="3" fontId="2" fillId="5" borderId="33" xfId="0" applyNumberFormat="1" applyFont="1" applyFill="1" applyBorder="1" applyAlignment="1">
      <alignment horizontal="center" vertical="top" wrapText="1"/>
    </xf>
    <xf numFmtId="3" fontId="2" fillId="5" borderId="41" xfId="0" applyNumberFormat="1" applyFont="1" applyFill="1" applyBorder="1" applyAlignment="1">
      <alignment horizontal="center" vertical="top" wrapText="1"/>
    </xf>
    <xf numFmtId="3" fontId="2" fillId="5" borderId="34" xfId="0" applyNumberFormat="1" applyFont="1" applyFill="1" applyBorder="1" applyAlignment="1">
      <alignment horizontal="center" vertical="top" wrapText="1"/>
    </xf>
    <xf numFmtId="3" fontId="2" fillId="5" borderId="87" xfId="0" applyNumberFormat="1" applyFont="1" applyFill="1" applyBorder="1" applyAlignment="1">
      <alignment horizontal="center" vertical="top" wrapText="1"/>
    </xf>
    <xf numFmtId="3" fontId="5" fillId="5" borderId="22" xfId="6" applyNumberFormat="1" applyFont="1" applyFill="1" applyBorder="1" applyAlignment="1">
      <alignment horizontal="center" vertical="top" wrapText="1"/>
    </xf>
    <xf numFmtId="3" fontId="2" fillId="5" borderId="33" xfId="6" applyNumberFormat="1" applyFont="1" applyFill="1" applyBorder="1" applyAlignment="1">
      <alignment horizontal="center" vertical="center" wrapText="1"/>
    </xf>
    <xf numFmtId="3" fontId="2" fillId="5" borderId="41" xfId="6" applyNumberFormat="1" applyFont="1" applyFill="1" applyBorder="1" applyAlignment="1">
      <alignment horizontal="center" vertical="center" wrapText="1"/>
    </xf>
    <xf numFmtId="3" fontId="2" fillId="5" borderId="34" xfId="6" applyNumberFormat="1" applyFont="1" applyFill="1" applyBorder="1" applyAlignment="1">
      <alignment horizontal="center" vertical="center" wrapText="1"/>
    </xf>
    <xf numFmtId="3" fontId="2" fillId="5" borderId="87" xfId="6" applyNumberFormat="1" applyFont="1" applyFill="1" applyBorder="1" applyAlignment="1">
      <alignment horizontal="center" vertical="center" wrapText="1"/>
    </xf>
    <xf numFmtId="0" fontId="9" fillId="5" borderId="102" xfId="6" applyFont="1" applyFill="1" applyBorder="1" applyAlignment="1">
      <alignment horizontal="center" vertical="center" wrapText="1"/>
    </xf>
    <xf numFmtId="0" fontId="9" fillId="5" borderId="70" xfId="6" applyFont="1" applyFill="1" applyBorder="1" applyAlignment="1">
      <alignment horizontal="center" vertical="center" wrapText="1"/>
    </xf>
    <xf numFmtId="0" fontId="9" fillId="5" borderId="103" xfId="6" applyFont="1" applyFill="1" applyBorder="1" applyAlignment="1">
      <alignment horizontal="center" vertical="center" wrapText="1"/>
    </xf>
    <xf numFmtId="3" fontId="5" fillId="5" borderId="35" xfId="6" applyNumberFormat="1" applyFont="1" applyFill="1" applyBorder="1" applyAlignment="1">
      <alignment horizontal="right" vertical="top" wrapText="1"/>
    </xf>
    <xf numFmtId="3" fontId="5" fillId="5" borderId="40" xfId="6" applyNumberFormat="1" applyFont="1" applyFill="1" applyBorder="1" applyAlignment="1">
      <alignment horizontal="right" vertical="top" wrapText="1"/>
    </xf>
    <xf numFmtId="3" fontId="5" fillId="5" borderId="28" xfId="6" applyNumberFormat="1" applyFont="1" applyFill="1" applyBorder="1" applyAlignment="1">
      <alignment horizontal="right" vertical="top" wrapText="1"/>
    </xf>
    <xf numFmtId="3" fontId="5" fillId="5" borderId="33" xfId="6" applyNumberFormat="1" applyFont="1" applyFill="1" applyBorder="1" applyAlignment="1">
      <alignment horizontal="center" vertical="top" wrapText="1"/>
    </xf>
    <xf numFmtId="3" fontId="5" fillId="5" borderId="41" xfId="6" applyNumberFormat="1" applyFont="1" applyFill="1" applyBorder="1" applyAlignment="1">
      <alignment horizontal="center" vertical="top" wrapText="1"/>
    </xf>
    <xf numFmtId="3" fontId="5" fillId="5" borderId="36" xfId="6" applyNumberFormat="1" applyFont="1" applyFill="1" applyBorder="1" applyAlignment="1">
      <alignment horizontal="center" vertical="top" wrapText="1"/>
    </xf>
    <xf numFmtId="3" fontId="2" fillId="5" borderId="22" xfId="6" applyNumberFormat="1" applyFont="1" applyFill="1" applyBorder="1" applyAlignment="1">
      <alignment horizontal="center" vertical="center" wrapText="1"/>
    </xf>
    <xf numFmtId="3" fontId="2" fillId="5" borderId="40" xfId="6" applyNumberFormat="1" applyFont="1" applyFill="1" applyBorder="1" applyAlignment="1">
      <alignment horizontal="center" vertical="center" wrapText="1"/>
    </xf>
    <xf numFmtId="0" fontId="7" fillId="3" borderId="0" xfId="7" applyFont="1" applyFill="1" applyAlignment="1">
      <alignment horizontal="left" vertical="top" wrapText="1"/>
    </xf>
    <xf numFmtId="0" fontId="5" fillId="5" borderId="8" xfId="0" applyFont="1" applyFill="1" applyBorder="1" applyAlignment="1">
      <alignment horizontal="center" vertical="top"/>
    </xf>
    <xf numFmtId="0" fontId="47" fillId="3" borderId="0" xfId="3" applyFont="1" applyFill="1" applyAlignment="1">
      <alignment horizontal="left"/>
    </xf>
    <xf numFmtId="0" fontId="47" fillId="3" borderId="0" xfId="3" applyFont="1" applyFill="1" applyAlignment="1">
      <alignment horizontal="left"/>
    </xf>
    <xf numFmtId="0" fontId="47" fillId="3" borderId="0" xfId="3" applyFont="1" applyFill="1" applyAlignment="1"/>
    <xf numFmtId="0" fontId="47" fillId="0" borderId="0" xfId="3" applyFont="1" applyAlignment="1"/>
  </cellXfs>
  <cellStyles count="9">
    <cellStyle name="Komma" xfId="1" builtinId="3"/>
    <cellStyle name="Komma 2" xfId="2" xr:uid="{5287B710-1263-4BA3-92D7-4F91A1B8C2F1}"/>
    <cellStyle name="Link" xfId="3" builtinId="8"/>
    <cellStyle name="Prozent 2" xfId="4" xr:uid="{82F43AC6-CA7C-45DE-856B-983E099F7821}"/>
    <cellStyle name="Standard" xfId="0" builtinId="0"/>
    <cellStyle name="Standard 2" xfId="5" xr:uid="{EF9E0679-B9D3-498C-8F95-28F45C7AC0C7}"/>
    <cellStyle name="Standard 2 2" xfId="6" xr:uid="{F205D5E0-D684-498D-B0FD-F28DBC5E3B31}"/>
    <cellStyle name="Standard 3" xfId="7" xr:uid="{22E353FA-4658-4DAF-AAC3-808477656712}"/>
    <cellStyle name="Standard 4" xfId="8" xr:uid="{15153698-F0D1-4AE5-B097-08282B83776C}"/>
  </cellStyles>
  <dxfs count="1035"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'Abb. 10 Geschlecht (Spinnengraf'!$A$39</c:f>
              <c:strCache>
                <c:ptCount val="1"/>
                <c:pt idx="0">
                  <c:v>Männer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'Abb. 10 Geschlecht (Spinnengraf'!$B$38:$H$38</c:f>
              <c:strCache>
                <c:ptCount val="7"/>
                <c:pt idx="0">
                  <c:v>Politik - Gesellschaft - Umwelt</c:v>
                </c:pt>
                <c:pt idx="1">
                  <c:v>Kultur - Gestalten</c:v>
                </c:pt>
                <c:pt idx="2">
                  <c:v>Gesundheit</c:v>
                </c:pt>
                <c:pt idx="3">
                  <c:v>Sprachen</c:v>
                </c:pt>
                <c:pt idx="4">
                  <c:v>Qualifikationen für das Arbeitsleben - IT - Organisation/ Management</c:v>
                </c:pt>
                <c:pt idx="5">
                  <c:v>Schulabschlüsse - Studienzugang und -begleitung</c:v>
                </c:pt>
                <c:pt idx="6">
                  <c:v>Grundbildung</c:v>
                </c:pt>
              </c:strCache>
            </c:strRef>
          </c:cat>
          <c:val>
            <c:numRef>
              <c:f>'Abb. 10 Geschlecht (Spinnengraf'!$B$39:$H$39</c:f>
              <c:numCache>
                <c:formatCode>0%</c:formatCode>
                <c:ptCount val="7"/>
                <c:pt idx="0">
                  <c:v>0.30689</c:v>
                </c:pt>
                <c:pt idx="1">
                  <c:v>0.19152</c:v>
                </c:pt>
                <c:pt idx="2">
                  <c:v>0.14155000000000001</c:v>
                </c:pt>
                <c:pt idx="3">
                  <c:v>0.3377</c:v>
                </c:pt>
                <c:pt idx="4">
                  <c:v>0.32833000000000001</c:v>
                </c:pt>
                <c:pt idx="5">
                  <c:v>0.50702999999999998</c:v>
                </c:pt>
                <c:pt idx="6">
                  <c:v>0.45221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3-475D-9387-6B275BCD6B26}"/>
            </c:ext>
          </c:extLst>
        </c:ser>
        <c:ser>
          <c:idx val="1"/>
          <c:order val="1"/>
          <c:tx>
            <c:strRef>
              <c:f>'Abb. 10 Geschlecht (Spinnengraf'!$A$40</c:f>
              <c:strCache>
                <c:ptCount val="1"/>
                <c:pt idx="0">
                  <c:v>Frauen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'Abb. 10 Geschlecht (Spinnengraf'!$B$38:$H$38</c:f>
              <c:strCache>
                <c:ptCount val="7"/>
                <c:pt idx="0">
                  <c:v>Politik - Gesellschaft - Umwelt</c:v>
                </c:pt>
                <c:pt idx="1">
                  <c:v>Kultur - Gestalten</c:v>
                </c:pt>
                <c:pt idx="2">
                  <c:v>Gesundheit</c:v>
                </c:pt>
                <c:pt idx="3">
                  <c:v>Sprachen</c:v>
                </c:pt>
                <c:pt idx="4">
                  <c:v>Qualifikationen für das Arbeitsleben - IT - Organisation/ Management</c:v>
                </c:pt>
                <c:pt idx="5">
                  <c:v>Schulabschlüsse - Studienzugang und -begleitung</c:v>
                </c:pt>
                <c:pt idx="6">
                  <c:v>Grundbildung</c:v>
                </c:pt>
              </c:strCache>
            </c:strRef>
          </c:cat>
          <c:val>
            <c:numRef>
              <c:f>'Abb. 10 Geschlecht (Spinnengraf'!$B$40:$H$40</c:f>
              <c:numCache>
                <c:formatCode>0%</c:formatCode>
                <c:ptCount val="7"/>
                <c:pt idx="0">
                  <c:v>0.69311</c:v>
                </c:pt>
                <c:pt idx="1">
                  <c:v>0.80847999999999998</c:v>
                </c:pt>
                <c:pt idx="2">
                  <c:v>0.85845000000000005</c:v>
                </c:pt>
                <c:pt idx="3">
                  <c:v>0.6623</c:v>
                </c:pt>
                <c:pt idx="4">
                  <c:v>0.67166999999999999</c:v>
                </c:pt>
                <c:pt idx="5">
                  <c:v>0.49297000000000002</c:v>
                </c:pt>
                <c:pt idx="6">
                  <c:v>0.54779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63-475D-9387-6B275BCD6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0631648"/>
        <c:axId val="1"/>
      </c:radarChart>
      <c:catAx>
        <c:axId val="1210631648"/>
        <c:scaling>
          <c:orientation val="minMax"/>
        </c:scaling>
        <c:delete val="0"/>
        <c:axPos val="b"/>
        <c:majorGridlines>
          <c:spPr>
            <a:ln w="9525"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06316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143968115096721"/>
          <c:y val="0.90787198443371775"/>
          <c:w val="0.60797678068019279"/>
          <c:h val="0.9511537330746081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495300</xdr:rowOff>
    </xdr:from>
    <xdr:to>
      <xdr:col>9</xdr:col>
      <xdr:colOff>371475</xdr:colOff>
      <xdr:row>29</xdr:row>
      <xdr:rowOff>133350</xdr:rowOff>
    </xdr:to>
    <xdr:graphicFrame macro="">
      <xdr:nvGraphicFramePr>
        <xdr:cNvPr id="10248" name="Diagramm 1">
          <a:extLst>
            <a:ext uri="{FF2B5EF4-FFF2-40B4-BE49-F238E27FC236}">
              <a16:creationId xmlns:a16="http://schemas.microsoft.com/office/drawing/2014/main" id="{18417723-4162-8C59-3568-DD3CC79BC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4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16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5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18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www.die-bonn.de/weiterbildung/statistik/vhs-statistik/Versionhistorie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6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19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7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20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8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vmlDrawing" Target="../drawings/vmlDrawing9.vml"/><Relationship Id="rId4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vmlDrawing" Target="../drawings/vmlDrawing10.vml"/><Relationship Id="rId4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://dx.doi.org/10.4232/1.14582" TargetMode="Externa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11" Type="http://schemas.openxmlformats.org/officeDocument/2006/relationships/vmlDrawing" Target="../drawings/vmlDrawing11.vml"/><Relationship Id="rId5" Type="http://schemas.openxmlformats.org/officeDocument/2006/relationships/hyperlink" Target="http://dx.doi.org/10.4232/1.14582" TargetMode="External"/><Relationship Id="rId10" Type="http://schemas.openxmlformats.org/officeDocument/2006/relationships/printerSettings" Target="../printerSettings/printerSettings25.bin"/><Relationship Id="rId4" Type="http://schemas.openxmlformats.org/officeDocument/2006/relationships/hyperlink" Target="http://dx.doi.org/10.4232/1.14582" TargetMode="External"/><Relationship Id="rId9" Type="http://schemas.openxmlformats.org/officeDocument/2006/relationships/hyperlink" Target="https://creativecommons.org/licenses/by-sa/4.0/deed.de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vmlDrawing" Target="../drawings/vmlDrawing12.vml"/><Relationship Id="rId4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3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27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://dx.doi.org/10.4232/1.14582" TargetMode="External"/><Relationship Id="rId13" Type="http://schemas.openxmlformats.org/officeDocument/2006/relationships/hyperlink" Target="https://creativecommons.org/licenses/by-sa/4.0/deed.de" TargetMode="Externa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://dx.doi.org/10.4232/1.14582" TargetMode="External"/><Relationship Id="rId12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://dx.doi.org/10.4232/1.14582" TargetMode="External"/><Relationship Id="rId11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15" Type="http://schemas.openxmlformats.org/officeDocument/2006/relationships/vmlDrawing" Target="../drawings/vmlDrawing14.vml"/><Relationship Id="rId10" Type="http://schemas.openxmlformats.org/officeDocument/2006/relationships/hyperlink" Target="http://dx.doi.org/10.4232/1.14582" TargetMode="External"/><Relationship Id="rId4" Type="http://schemas.openxmlformats.org/officeDocument/2006/relationships/hyperlink" Target="https://creativecommons.org/licenses/by-sa/4.0/deed.de" TargetMode="External"/><Relationship Id="rId9" Type="http://schemas.openxmlformats.org/officeDocument/2006/relationships/hyperlink" Target="https://creativecommons.org/licenses/by-sa/4.0/deed.de" TargetMode="External"/><Relationship Id="rId14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5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30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6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31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7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33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8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34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9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35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36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https://creativecommons.org/licenses/by-sa/4.0/deed.de" TargetMode="Externa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s://creativecommons.org/licenses/by-sa/4.0/deed.de" TargetMode="External"/><Relationship Id="rId9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vmlDrawing" Target="../drawings/vmlDrawing20.v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vmlDrawing" Target="../drawings/vmlDrawing21.v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7" Type="http://schemas.openxmlformats.org/officeDocument/2006/relationships/printerSettings" Target="../printerSettings/printerSettings47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s://creativecommons.org/licenses/by-sa/4.0/deed.de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3.0/de/" TargetMode="External"/><Relationship Id="rId4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://dx.doi.org/10.4232/1.14582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dx.doi.org/10.4232/1.14582" TargetMode="Externa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10" Type="http://schemas.openxmlformats.org/officeDocument/2006/relationships/printerSettings" Target="../printerSettings/printerSettings7.bin"/><Relationship Id="rId4" Type="http://schemas.openxmlformats.org/officeDocument/2006/relationships/hyperlink" Target="http://dx.doi.org/10.4232/1.14582" TargetMode="External"/><Relationship Id="rId9" Type="http://schemas.openxmlformats.org/officeDocument/2006/relationships/hyperlink" Target="https://creativecommons.org/licenses/by-sa/4.0/deed.de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739CF-3759-48AD-9A62-0C857A0DF404}">
  <dimension ref="A1:B1"/>
  <sheetViews>
    <sheetView workbookViewId="0">
      <selection activeCell="B1" sqref="B1"/>
    </sheetView>
  </sheetViews>
  <sheetFormatPr baseColWidth="10" defaultRowHeight="12.75"/>
  <sheetData>
    <row r="1" spans="1:2">
      <c r="A1" t="s">
        <v>514</v>
      </c>
      <c r="B1">
        <v>2021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94933-6242-4A7C-ABD2-B9973EA9A353}">
  <dimension ref="A1:I45"/>
  <sheetViews>
    <sheetView view="pageBreakPreview" zoomScaleNormal="100" zoomScaleSheetLayoutView="100" workbookViewId="0">
      <selection activeCell="B1" sqref="B1"/>
    </sheetView>
  </sheetViews>
  <sheetFormatPr baseColWidth="10" defaultRowHeight="12.75"/>
  <cols>
    <col min="1" max="1" width="13.7109375" style="20" customWidth="1"/>
    <col min="2" max="7" width="9.7109375" style="20" customWidth="1"/>
    <col min="8" max="8" width="11.42578125" style="416"/>
    <col min="9" max="9" width="10.28515625" style="416" customWidth="1"/>
    <col min="10" max="16384" width="11.42578125" style="20"/>
  </cols>
  <sheetData>
    <row r="1" spans="1:7" ht="39.950000000000003" customHeight="1" thickBot="1">
      <c r="A1" s="33" t="str">
        <f>"Tabelle 2.4: Hauptberufliches Wirtschaftspersonal nach Ländern " &amp;Hilfswerte!B1</f>
        <v>Tabelle 2.4: Hauptberufliches Wirtschaftspersonal nach Ländern 2021</v>
      </c>
      <c r="B1" s="33"/>
      <c r="C1" s="33"/>
      <c r="D1" s="33"/>
      <c r="E1" s="33"/>
      <c r="F1" s="33"/>
      <c r="G1" s="34"/>
    </row>
    <row r="2" spans="1:7" ht="18" customHeight="1">
      <c r="A2" s="801" t="s">
        <v>12</v>
      </c>
      <c r="B2" s="795" t="s">
        <v>459</v>
      </c>
      <c r="C2" s="796"/>
      <c r="D2" s="806" t="s">
        <v>13</v>
      </c>
      <c r="E2" s="806"/>
      <c r="F2" s="806"/>
      <c r="G2" s="807"/>
    </row>
    <row r="3" spans="1:7" ht="30" customHeight="1">
      <c r="A3" s="802" t="s">
        <v>9</v>
      </c>
      <c r="B3" s="797"/>
      <c r="C3" s="798"/>
      <c r="D3" s="830" t="s">
        <v>485</v>
      </c>
      <c r="E3" s="831"/>
      <c r="F3" s="830" t="s">
        <v>486</v>
      </c>
      <c r="G3" s="832"/>
    </row>
    <row r="4" spans="1:7" ht="22.5">
      <c r="A4" s="803" t="s">
        <v>9</v>
      </c>
      <c r="B4" s="617"/>
      <c r="C4" s="604" t="s">
        <v>422</v>
      </c>
      <c r="D4" s="618"/>
      <c r="E4" s="602" t="s">
        <v>422</v>
      </c>
      <c r="F4" s="618"/>
      <c r="G4" s="606" t="s">
        <v>422</v>
      </c>
    </row>
    <row r="5" spans="1:7" ht="12.75" customHeight="1">
      <c r="A5" s="782" t="s">
        <v>61</v>
      </c>
      <c r="B5" s="169">
        <v>107.2</v>
      </c>
      <c r="C5" s="170">
        <v>40.5</v>
      </c>
      <c r="D5" s="169">
        <v>95</v>
      </c>
      <c r="E5" s="171">
        <v>36.5</v>
      </c>
      <c r="F5" s="170">
        <v>12.2</v>
      </c>
      <c r="G5" s="172">
        <v>4</v>
      </c>
    </row>
    <row r="6" spans="1:7">
      <c r="A6" s="782"/>
      <c r="B6" s="152">
        <v>1</v>
      </c>
      <c r="C6" s="153">
        <v>0.37780000000000002</v>
      </c>
      <c r="D6" s="152">
        <v>0.88619000000000003</v>
      </c>
      <c r="E6" s="154">
        <v>0.38421</v>
      </c>
      <c r="F6" s="153">
        <v>0.11380999999999999</v>
      </c>
      <c r="G6" s="155">
        <v>0.32786999999999999</v>
      </c>
    </row>
    <row r="7" spans="1:7">
      <c r="A7" s="782" t="s">
        <v>62</v>
      </c>
      <c r="B7" s="169">
        <v>102.8</v>
      </c>
      <c r="C7" s="170">
        <v>47.7</v>
      </c>
      <c r="D7" s="169">
        <v>96.3</v>
      </c>
      <c r="E7" s="171">
        <v>44.5</v>
      </c>
      <c r="F7" s="170">
        <v>6.5</v>
      </c>
      <c r="G7" s="172">
        <v>3.2</v>
      </c>
    </row>
    <row r="8" spans="1:7">
      <c r="A8" s="782"/>
      <c r="B8" s="152">
        <v>1</v>
      </c>
      <c r="C8" s="153">
        <v>0.46400999999999998</v>
      </c>
      <c r="D8" s="152">
        <v>0.93676999999999999</v>
      </c>
      <c r="E8" s="154">
        <v>0.46210000000000001</v>
      </c>
      <c r="F8" s="153">
        <v>6.3229999999999995E-2</v>
      </c>
      <c r="G8" s="155">
        <v>0.49231000000000003</v>
      </c>
    </row>
    <row r="9" spans="1:7">
      <c r="A9" s="782" t="s">
        <v>63</v>
      </c>
      <c r="B9" s="169">
        <v>5.9</v>
      </c>
      <c r="C9" s="170">
        <v>1.2</v>
      </c>
      <c r="D9" s="169">
        <v>5.9</v>
      </c>
      <c r="E9" s="171">
        <v>1.2</v>
      </c>
      <c r="F9" s="170">
        <v>0</v>
      </c>
      <c r="G9" s="172">
        <v>0</v>
      </c>
    </row>
    <row r="10" spans="1:7">
      <c r="A10" s="782"/>
      <c r="B10" s="152">
        <v>1</v>
      </c>
      <c r="C10" s="153">
        <v>0.20338999999999999</v>
      </c>
      <c r="D10" s="152">
        <v>1</v>
      </c>
      <c r="E10" s="154">
        <v>0.20338999999999999</v>
      </c>
      <c r="F10" s="153" t="s">
        <v>515</v>
      </c>
      <c r="G10" s="155" t="s">
        <v>515</v>
      </c>
    </row>
    <row r="11" spans="1:7" ht="12.75" customHeight="1">
      <c r="A11" s="782" t="s">
        <v>64</v>
      </c>
      <c r="B11" s="169">
        <v>0.6</v>
      </c>
      <c r="C11" s="170">
        <v>0</v>
      </c>
      <c r="D11" s="169">
        <v>0.6</v>
      </c>
      <c r="E11" s="171">
        <v>0</v>
      </c>
      <c r="F11" s="170">
        <v>0</v>
      </c>
      <c r="G11" s="172">
        <v>0</v>
      </c>
    </row>
    <row r="12" spans="1:7">
      <c r="A12" s="782"/>
      <c r="B12" s="152">
        <v>1</v>
      </c>
      <c r="C12" s="153" t="s">
        <v>515</v>
      </c>
      <c r="D12" s="152">
        <v>1</v>
      </c>
      <c r="E12" s="154" t="s">
        <v>515</v>
      </c>
      <c r="F12" s="153" t="s">
        <v>515</v>
      </c>
      <c r="G12" s="155" t="s">
        <v>515</v>
      </c>
    </row>
    <row r="13" spans="1:7" ht="12" customHeight="1">
      <c r="A13" s="782" t="s">
        <v>65</v>
      </c>
      <c r="B13" s="169">
        <v>10</v>
      </c>
      <c r="C13" s="170">
        <v>0</v>
      </c>
      <c r="D13" s="169">
        <v>7</v>
      </c>
      <c r="E13" s="171">
        <v>0</v>
      </c>
      <c r="F13" s="170">
        <v>3</v>
      </c>
      <c r="G13" s="172">
        <v>0</v>
      </c>
    </row>
    <row r="14" spans="1:7">
      <c r="A14" s="782"/>
      <c r="B14" s="152">
        <v>1</v>
      </c>
      <c r="C14" s="153" t="s">
        <v>515</v>
      </c>
      <c r="D14" s="152">
        <v>0.7</v>
      </c>
      <c r="E14" s="154" t="s">
        <v>515</v>
      </c>
      <c r="F14" s="153">
        <v>0.3</v>
      </c>
      <c r="G14" s="155" t="s">
        <v>515</v>
      </c>
    </row>
    <row r="15" spans="1:7">
      <c r="A15" s="782" t="s">
        <v>66</v>
      </c>
      <c r="B15" s="169">
        <v>0</v>
      </c>
      <c r="C15" s="170">
        <v>0</v>
      </c>
      <c r="D15" s="169">
        <v>0</v>
      </c>
      <c r="E15" s="171">
        <v>0</v>
      </c>
      <c r="F15" s="170">
        <v>0</v>
      </c>
      <c r="G15" s="172">
        <v>0</v>
      </c>
    </row>
    <row r="16" spans="1:7">
      <c r="A16" s="782"/>
      <c r="B16" s="152" t="s">
        <v>515</v>
      </c>
      <c r="C16" s="153" t="s">
        <v>515</v>
      </c>
      <c r="D16" s="152" t="s">
        <v>515</v>
      </c>
      <c r="E16" s="154" t="s">
        <v>515</v>
      </c>
      <c r="F16" s="153" t="s">
        <v>515</v>
      </c>
      <c r="G16" s="155" t="s">
        <v>515</v>
      </c>
    </row>
    <row r="17" spans="1:7">
      <c r="A17" s="782" t="s">
        <v>67</v>
      </c>
      <c r="B17" s="169">
        <v>17</v>
      </c>
      <c r="C17" s="170">
        <v>5.4</v>
      </c>
      <c r="D17" s="169">
        <v>15.5</v>
      </c>
      <c r="E17" s="171">
        <v>4.0999999999999996</v>
      </c>
      <c r="F17" s="170">
        <v>1.5</v>
      </c>
      <c r="G17" s="172">
        <v>1.3</v>
      </c>
    </row>
    <row r="18" spans="1:7">
      <c r="A18" s="782"/>
      <c r="B18" s="152">
        <v>1</v>
      </c>
      <c r="C18" s="153">
        <v>0.31764999999999999</v>
      </c>
      <c r="D18" s="152">
        <v>0.91176000000000001</v>
      </c>
      <c r="E18" s="154">
        <v>0.26451999999999998</v>
      </c>
      <c r="F18" s="153">
        <v>8.8239999999999999E-2</v>
      </c>
      <c r="G18" s="155">
        <v>0.86667000000000005</v>
      </c>
    </row>
    <row r="19" spans="1:7" ht="12.75" customHeight="1">
      <c r="A19" s="782" t="s">
        <v>68</v>
      </c>
      <c r="B19" s="169">
        <v>0.5</v>
      </c>
      <c r="C19" s="170">
        <v>0.5</v>
      </c>
      <c r="D19" s="169">
        <v>0.5</v>
      </c>
      <c r="E19" s="171">
        <v>0.5</v>
      </c>
      <c r="F19" s="170">
        <v>0</v>
      </c>
      <c r="G19" s="172">
        <v>0</v>
      </c>
    </row>
    <row r="20" spans="1:7">
      <c r="A20" s="782"/>
      <c r="B20" s="152">
        <v>1</v>
      </c>
      <c r="C20" s="153">
        <v>1</v>
      </c>
      <c r="D20" s="152">
        <v>1</v>
      </c>
      <c r="E20" s="154">
        <v>1</v>
      </c>
      <c r="F20" s="153" t="s">
        <v>515</v>
      </c>
      <c r="G20" s="155" t="s">
        <v>515</v>
      </c>
    </row>
    <row r="21" spans="1:7" ht="12.75" customHeight="1">
      <c r="A21" s="782" t="s">
        <v>69</v>
      </c>
      <c r="B21" s="169">
        <v>116.7</v>
      </c>
      <c r="C21" s="170">
        <v>50.2</v>
      </c>
      <c r="D21" s="169">
        <v>89.6</v>
      </c>
      <c r="E21" s="171">
        <v>38.799999999999997</v>
      </c>
      <c r="F21" s="170">
        <v>27.1</v>
      </c>
      <c r="G21" s="172">
        <v>11.4</v>
      </c>
    </row>
    <row r="22" spans="1:7">
      <c r="A22" s="782"/>
      <c r="B22" s="152">
        <v>1</v>
      </c>
      <c r="C22" s="153">
        <v>0.43015999999999999</v>
      </c>
      <c r="D22" s="152">
        <v>0.76778000000000002</v>
      </c>
      <c r="E22" s="154">
        <v>0.43303999999999998</v>
      </c>
      <c r="F22" s="153">
        <v>0.23222000000000001</v>
      </c>
      <c r="G22" s="155">
        <v>0.42065999999999998</v>
      </c>
    </row>
    <row r="23" spans="1:7" ht="12.75" customHeight="1">
      <c r="A23" s="782" t="s">
        <v>70</v>
      </c>
      <c r="B23" s="169">
        <v>95.1</v>
      </c>
      <c r="C23" s="170">
        <v>26</v>
      </c>
      <c r="D23" s="169">
        <v>88.4</v>
      </c>
      <c r="E23" s="171">
        <v>23.5</v>
      </c>
      <c r="F23" s="170">
        <v>6.7</v>
      </c>
      <c r="G23" s="172">
        <v>2.5</v>
      </c>
    </row>
    <row r="24" spans="1:7">
      <c r="A24" s="782"/>
      <c r="B24" s="152">
        <v>1</v>
      </c>
      <c r="C24" s="153">
        <v>0.27339999999999998</v>
      </c>
      <c r="D24" s="152">
        <v>0.92954999999999999</v>
      </c>
      <c r="E24" s="154">
        <v>0.26584000000000002</v>
      </c>
      <c r="F24" s="153">
        <v>7.0449999999999999E-2</v>
      </c>
      <c r="G24" s="155">
        <v>0.37313000000000002</v>
      </c>
    </row>
    <row r="25" spans="1:7" ht="12.75" customHeight="1">
      <c r="A25" s="782" t="s">
        <v>71</v>
      </c>
      <c r="B25" s="169">
        <v>15</v>
      </c>
      <c r="C25" s="170">
        <v>4.5999999999999996</v>
      </c>
      <c r="D25" s="169">
        <v>14</v>
      </c>
      <c r="E25" s="171">
        <v>4.5999999999999996</v>
      </c>
      <c r="F25" s="170">
        <v>1</v>
      </c>
      <c r="G25" s="172">
        <v>0</v>
      </c>
    </row>
    <row r="26" spans="1:7">
      <c r="A26" s="782"/>
      <c r="B26" s="152">
        <v>1</v>
      </c>
      <c r="C26" s="153">
        <v>0.30667</v>
      </c>
      <c r="D26" s="152">
        <v>0.93332999999999999</v>
      </c>
      <c r="E26" s="154">
        <v>0.32856999999999997</v>
      </c>
      <c r="F26" s="153">
        <v>6.6669999999999993E-2</v>
      </c>
      <c r="G26" s="155" t="s">
        <v>515</v>
      </c>
    </row>
    <row r="27" spans="1:7">
      <c r="A27" s="782" t="s">
        <v>72</v>
      </c>
      <c r="B27" s="169">
        <v>4.0999999999999996</v>
      </c>
      <c r="C27" s="170">
        <v>3.7</v>
      </c>
      <c r="D27" s="169">
        <v>4.0999999999999996</v>
      </c>
      <c r="E27" s="171">
        <v>3.7</v>
      </c>
      <c r="F27" s="170">
        <v>0</v>
      </c>
      <c r="G27" s="172">
        <v>0</v>
      </c>
    </row>
    <row r="28" spans="1:7">
      <c r="A28" s="782"/>
      <c r="B28" s="152">
        <v>1</v>
      </c>
      <c r="C28" s="153">
        <v>0.90244000000000002</v>
      </c>
      <c r="D28" s="152">
        <v>1</v>
      </c>
      <c r="E28" s="154">
        <v>0.90244000000000002</v>
      </c>
      <c r="F28" s="153" t="s">
        <v>515</v>
      </c>
      <c r="G28" s="155" t="s">
        <v>515</v>
      </c>
    </row>
    <row r="29" spans="1:7">
      <c r="A29" s="782" t="s">
        <v>73</v>
      </c>
      <c r="B29" s="169">
        <v>8</v>
      </c>
      <c r="C29" s="170">
        <v>3</v>
      </c>
      <c r="D29" s="169">
        <v>8</v>
      </c>
      <c r="E29" s="171">
        <v>3</v>
      </c>
      <c r="F29" s="170">
        <v>0</v>
      </c>
      <c r="G29" s="172">
        <v>0</v>
      </c>
    </row>
    <row r="30" spans="1:7">
      <c r="A30" s="782"/>
      <c r="B30" s="152">
        <v>1</v>
      </c>
      <c r="C30" s="153">
        <v>0.375</v>
      </c>
      <c r="D30" s="152">
        <v>1</v>
      </c>
      <c r="E30" s="154">
        <v>0.375</v>
      </c>
      <c r="F30" s="153" t="s">
        <v>515</v>
      </c>
      <c r="G30" s="155" t="s">
        <v>515</v>
      </c>
    </row>
    <row r="31" spans="1:7" ht="12.75" customHeight="1">
      <c r="A31" s="782" t="s">
        <v>74</v>
      </c>
      <c r="B31" s="169">
        <v>2.9</v>
      </c>
      <c r="C31" s="170">
        <v>0.6</v>
      </c>
      <c r="D31" s="169">
        <v>2.9</v>
      </c>
      <c r="E31" s="171">
        <v>0.6</v>
      </c>
      <c r="F31" s="170">
        <v>0</v>
      </c>
      <c r="G31" s="172">
        <v>0</v>
      </c>
    </row>
    <row r="32" spans="1:7">
      <c r="A32" s="782"/>
      <c r="B32" s="152">
        <v>1</v>
      </c>
      <c r="C32" s="153">
        <v>0.2069</v>
      </c>
      <c r="D32" s="152">
        <v>1</v>
      </c>
      <c r="E32" s="154">
        <v>0.2069</v>
      </c>
      <c r="F32" s="153" t="s">
        <v>515</v>
      </c>
      <c r="G32" s="155" t="s">
        <v>515</v>
      </c>
    </row>
    <row r="33" spans="1:8" ht="12.75" customHeight="1">
      <c r="A33" s="782" t="s">
        <v>75</v>
      </c>
      <c r="B33" s="169">
        <v>31.4</v>
      </c>
      <c r="C33" s="170">
        <v>12.7</v>
      </c>
      <c r="D33" s="169">
        <v>23.6</v>
      </c>
      <c r="E33" s="171">
        <v>12.6</v>
      </c>
      <c r="F33" s="170">
        <v>7.8</v>
      </c>
      <c r="G33" s="172">
        <v>0.1</v>
      </c>
    </row>
    <row r="34" spans="1:8">
      <c r="A34" s="782"/>
      <c r="B34" s="152">
        <v>1</v>
      </c>
      <c r="C34" s="153">
        <v>0.40445999999999999</v>
      </c>
      <c r="D34" s="152">
        <v>0.75158999999999998</v>
      </c>
      <c r="E34" s="154">
        <v>0.53390000000000004</v>
      </c>
      <c r="F34" s="153">
        <v>0.24840999999999999</v>
      </c>
      <c r="G34" s="155">
        <v>1.282E-2</v>
      </c>
    </row>
    <row r="35" spans="1:8">
      <c r="A35" s="782" t="s">
        <v>76</v>
      </c>
      <c r="B35" s="169">
        <v>5</v>
      </c>
      <c r="C35" s="170">
        <v>2.2000000000000002</v>
      </c>
      <c r="D35" s="169">
        <v>5</v>
      </c>
      <c r="E35" s="171">
        <v>2.2000000000000002</v>
      </c>
      <c r="F35" s="170">
        <v>0</v>
      </c>
      <c r="G35" s="172">
        <v>0</v>
      </c>
    </row>
    <row r="36" spans="1:8">
      <c r="A36" s="782"/>
      <c r="B36" s="173">
        <v>1</v>
      </c>
      <c r="C36" s="174">
        <v>0.44</v>
      </c>
      <c r="D36" s="173">
        <v>1</v>
      </c>
      <c r="E36" s="175">
        <v>0.44</v>
      </c>
      <c r="F36" s="174" t="s">
        <v>515</v>
      </c>
      <c r="G36" s="176" t="s">
        <v>515</v>
      </c>
    </row>
    <row r="37" spans="1:8" ht="12.75" customHeight="1">
      <c r="A37" s="780" t="s">
        <v>85</v>
      </c>
      <c r="B37" s="177">
        <v>522.20000000000005</v>
      </c>
      <c r="C37" s="178">
        <v>198.3</v>
      </c>
      <c r="D37" s="177">
        <v>456.4</v>
      </c>
      <c r="E37" s="179">
        <v>175.8</v>
      </c>
      <c r="F37" s="178">
        <v>65.8</v>
      </c>
      <c r="G37" s="180">
        <v>22.5</v>
      </c>
    </row>
    <row r="38" spans="1:8" ht="13.5" thickBot="1">
      <c r="A38" s="781"/>
      <c r="B38" s="113">
        <v>1</v>
      </c>
      <c r="C38" s="114">
        <v>0.37974000000000002</v>
      </c>
      <c r="D38" s="113">
        <v>0.87399000000000004</v>
      </c>
      <c r="E38" s="147">
        <v>0.38518999999999998</v>
      </c>
      <c r="F38" s="114">
        <v>0.12601000000000001</v>
      </c>
      <c r="G38" s="115">
        <v>0.34194999999999998</v>
      </c>
    </row>
    <row r="39" spans="1:8" s="416" customFormat="1"/>
    <row r="40" spans="1:8" s="566" customFormat="1" ht="11.25">
      <c r="A40" s="566" t="str">
        <f>"Anmerkungen. Datengrundlage: Volkshochschul-Statistik "&amp;Hilfswerte!B1&amp;"; Basis: "&amp;Tabelle1!$C$36&amp;" vhs."</f>
        <v>Anmerkungen. Datengrundlage: Volkshochschul-Statistik 2021; Basis: 843 vhs.</v>
      </c>
    </row>
    <row r="41" spans="1:8" s="416" customFormat="1"/>
    <row r="42" spans="1:8" s="416" customFormat="1">
      <c r="A42" s="574" t="s">
        <v>532</v>
      </c>
      <c r="B42" s="572"/>
      <c r="C42" s="572"/>
      <c r="D42" s="572"/>
      <c r="E42" s="572"/>
      <c r="F42" s="572"/>
      <c r="G42" s="572"/>
      <c r="H42" s="572"/>
    </row>
    <row r="43" spans="1:8" s="416" customFormat="1">
      <c r="A43" s="574" t="s">
        <v>533</v>
      </c>
      <c r="B43" s="572"/>
      <c r="C43" s="572"/>
      <c r="D43" s="572"/>
      <c r="E43" s="758" t="s">
        <v>528</v>
      </c>
      <c r="F43" s="758"/>
      <c r="G43" s="758"/>
      <c r="H43" s="572"/>
    </row>
    <row r="44" spans="1:8" s="416" customFormat="1">
      <c r="A44" s="575"/>
      <c r="B44" s="572"/>
      <c r="C44" s="572"/>
      <c r="D44" s="572"/>
      <c r="E44" s="572"/>
      <c r="F44" s="572"/>
      <c r="G44" s="572"/>
      <c r="H44" s="572"/>
    </row>
    <row r="45" spans="1:8" s="416" customFormat="1">
      <c r="A45" s="1169" t="s">
        <v>535</v>
      </c>
      <c r="B45" s="1169"/>
      <c r="C45" s="1169"/>
      <c r="D45" s="572"/>
      <c r="E45" s="572"/>
      <c r="F45" s="572"/>
      <c r="G45" s="572"/>
      <c r="H45" s="572"/>
    </row>
  </sheetData>
  <mergeCells count="23">
    <mergeCell ref="F3:G3"/>
    <mergeCell ref="A5:A6"/>
    <mergeCell ref="B2:C3"/>
    <mergeCell ref="D2:G2"/>
    <mergeCell ref="A7:A8"/>
    <mergeCell ref="A9:A10"/>
    <mergeCell ref="A11:A12"/>
    <mergeCell ref="A2:A4"/>
    <mergeCell ref="D3:E3"/>
    <mergeCell ref="A35:A36"/>
    <mergeCell ref="A13:A14"/>
    <mergeCell ref="A15:A16"/>
    <mergeCell ref="A17:A18"/>
    <mergeCell ref="E43:G43"/>
    <mergeCell ref="A37:A38"/>
    <mergeCell ref="A19:A20"/>
    <mergeCell ref="A21:A22"/>
    <mergeCell ref="A23:A24"/>
    <mergeCell ref="A25:A26"/>
    <mergeCell ref="A27:A28"/>
    <mergeCell ref="A29:A30"/>
    <mergeCell ref="A31:A32"/>
    <mergeCell ref="A33:A34"/>
  </mergeCells>
  <conditionalFormatting sqref="A6:G6">
    <cfRule type="cellIs" dxfId="812" priority="56" stopIfTrue="1" operator="equal">
      <formula>1</formula>
    </cfRule>
    <cfRule type="cellIs" dxfId="811" priority="57" stopIfTrue="1" operator="lessThan">
      <formula>0.0005</formula>
    </cfRule>
  </conditionalFormatting>
  <conditionalFormatting sqref="A8:G8">
    <cfRule type="cellIs" dxfId="810" priority="51" stopIfTrue="1" operator="equal">
      <formula>1</formula>
    </cfRule>
    <cfRule type="cellIs" dxfId="809" priority="52" stopIfTrue="1" operator="lessThan">
      <formula>0.0005</formula>
    </cfRule>
  </conditionalFormatting>
  <conditionalFormatting sqref="A10:G10">
    <cfRule type="cellIs" dxfId="808" priority="43" stopIfTrue="1" operator="equal">
      <formula>1</formula>
    </cfRule>
    <cfRule type="cellIs" dxfId="807" priority="44" stopIfTrue="1" operator="lessThan">
      <formula>0.0005</formula>
    </cfRule>
  </conditionalFormatting>
  <conditionalFormatting sqref="A12:G12">
    <cfRule type="cellIs" dxfId="806" priority="40" stopIfTrue="1" operator="equal">
      <formula>1</formula>
    </cfRule>
    <cfRule type="cellIs" dxfId="805" priority="41" stopIfTrue="1" operator="lessThan">
      <formula>0.0005</formula>
    </cfRule>
  </conditionalFormatting>
  <conditionalFormatting sqref="A14:G14">
    <cfRule type="cellIs" dxfId="804" priority="37" stopIfTrue="1" operator="equal">
      <formula>1</formula>
    </cfRule>
    <cfRule type="cellIs" dxfId="803" priority="38" stopIfTrue="1" operator="lessThan">
      <formula>0.0005</formula>
    </cfRule>
  </conditionalFormatting>
  <conditionalFormatting sqref="A16:G16">
    <cfRule type="cellIs" dxfId="802" priority="34" stopIfTrue="1" operator="equal">
      <formula>1</formula>
    </cfRule>
    <cfRule type="cellIs" dxfId="801" priority="35" stopIfTrue="1" operator="lessThan">
      <formula>0.0005</formula>
    </cfRule>
  </conditionalFormatting>
  <conditionalFormatting sqref="A18:G18">
    <cfRule type="cellIs" dxfId="800" priority="31" stopIfTrue="1" operator="equal">
      <formula>1</formula>
    </cfRule>
    <cfRule type="cellIs" dxfId="799" priority="32" stopIfTrue="1" operator="lessThan">
      <formula>0.0005</formula>
    </cfRule>
  </conditionalFormatting>
  <conditionalFormatting sqref="A20:G20">
    <cfRule type="cellIs" dxfId="798" priority="28" stopIfTrue="1" operator="equal">
      <formula>1</formula>
    </cfRule>
    <cfRule type="cellIs" dxfId="797" priority="29" stopIfTrue="1" operator="lessThan">
      <formula>0.0005</formula>
    </cfRule>
  </conditionalFormatting>
  <conditionalFormatting sqref="A22:G22">
    <cfRule type="cellIs" dxfId="796" priority="25" stopIfTrue="1" operator="equal">
      <formula>1</formula>
    </cfRule>
    <cfRule type="cellIs" dxfId="795" priority="26" stopIfTrue="1" operator="lessThan">
      <formula>0.0005</formula>
    </cfRule>
  </conditionalFormatting>
  <conditionalFormatting sqref="A24:G24">
    <cfRule type="cellIs" dxfId="794" priority="22" stopIfTrue="1" operator="equal">
      <formula>1</formula>
    </cfRule>
    <cfRule type="cellIs" dxfId="793" priority="23" stopIfTrue="1" operator="lessThan">
      <formula>0.0005</formula>
    </cfRule>
  </conditionalFormatting>
  <conditionalFormatting sqref="A26:G26">
    <cfRule type="cellIs" dxfId="792" priority="19" stopIfTrue="1" operator="equal">
      <formula>1</formula>
    </cfRule>
    <cfRule type="cellIs" dxfId="791" priority="20" stopIfTrue="1" operator="lessThan">
      <formula>0.0005</formula>
    </cfRule>
  </conditionalFormatting>
  <conditionalFormatting sqref="A28:G28">
    <cfRule type="cellIs" dxfId="790" priority="16" stopIfTrue="1" operator="equal">
      <formula>1</formula>
    </cfRule>
    <cfRule type="cellIs" dxfId="789" priority="17" stopIfTrue="1" operator="lessThan">
      <formula>0.0005</formula>
    </cfRule>
  </conditionalFormatting>
  <conditionalFormatting sqref="A30:G30">
    <cfRule type="cellIs" dxfId="788" priority="13" stopIfTrue="1" operator="equal">
      <formula>1</formula>
    </cfRule>
    <cfRule type="cellIs" dxfId="787" priority="14" stopIfTrue="1" operator="lessThan">
      <formula>0.0005</formula>
    </cfRule>
  </conditionalFormatting>
  <conditionalFormatting sqref="A32:G32">
    <cfRule type="cellIs" dxfId="786" priority="10" stopIfTrue="1" operator="equal">
      <formula>1</formula>
    </cfRule>
    <cfRule type="cellIs" dxfId="785" priority="11" stopIfTrue="1" operator="lessThan">
      <formula>0.0005</formula>
    </cfRule>
  </conditionalFormatting>
  <conditionalFormatting sqref="A34:G34">
    <cfRule type="cellIs" dxfId="784" priority="7" stopIfTrue="1" operator="equal">
      <formula>1</formula>
    </cfRule>
    <cfRule type="cellIs" dxfId="783" priority="8" stopIfTrue="1" operator="lessThan">
      <formula>0.0005</formula>
    </cfRule>
  </conditionalFormatting>
  <conditionalFormatting sqref="A36:G36">
    <cfRule type="cellIs" dxfId="782" priority="4" stopIfTrue="1" operator="equal">
      <formula>1</formula>
    </cfRule>
    <cfRule type="cellIs" dxfId="781" priority="5" stopIfTrue="1" operator="lessThan">
      <formula>0.0005</formula>
    </cfRule>
  </conditionalFormatting>
  <conditionalFormatting sqref="A37:G37">
    <cfRule type="cellIs" dxfId="780" priority="3" stopIfTrue="1" operator="equal">
      <formula>0</formula>
    </cfRule>
  </conditionalFormatting>
  <conditionalFormatting sqref="A38:G38">
    <cfRule type="cellIs" dxfId="779" priority="1" stopIfTrue="1" operator="equal">
      <formula>1</formula>
    </cfRule>
    <cfRule type="cellIs" dxfId="778" priority="2" stopIfTrue="1" operator="lessThan">
      <formula>0.0005</formula>
    </cfRule>
  </conditionalFormatting>
  <conditionalFormatting sqref="B5:G5">
    <cfRule type="cellIs" dxfId="777" priority="60" stopIfTrue="1" operator="equal">
      <formula>0</formula>
    </cfRule>
  </conditionalFormatting>
  <conditionalFormatting sqref="B7:G7">
    <cfRule type="cellIs" dxfId="776" priority="55" stopIfTrue="1" operator="equal">
      <formula>0</formula>
    </cfRule>
  </conditionalFormatting>
  <conditionalFormatting sqref="B9:G9">
    <cfRule type="cellIs" dxfId="775" priority="45" stopIfTrue="1" operator="equal">
      <formula>0</formula>
    </cfRule>
  </conditionalFormatting>
  <conditionalFormatting sqref="B11:G11">
    <cfRule type="cellIs" dxfId="774" priority="42" stopIfTrue="1" operator="equal">
      <formula>0</formula>
    </cfRule>
  </conditionalFormatting>
  <conditionalFormatting sqref="B13:G13">
    <cfRule type="cellIs" dxfId="773" priority="39" stopIfTrue="1" operator="equal">
      <formula>0</formula>
    </cfRule>
  </conditionalFormatting>
  <conditionalFormatting sqref="B15:G15">
    <cfRule type="cellIs" dxfId="772" priority="36" stopIfTrue="1" operator="equal">
      <formula>0</formula>
    </cfRule>
  </conditionalFormatting>
  <conditionalFormatting sqref="B17:G17">
    <cfRule type="cellIs" dxfId="771" priority="33" stopIfTrue="1" operator="equal">
      <formula>0</formula>
    </cfRule>
  </conditionalFormatting>
  <conditionalFormatting sqref="B19:G19">
    <cfRule type="cellIs" dxfId="770" priority="30" stopIfTrue="1" operator="equal">
      <formula>0</formula>
    </cfRule>
  </conditionalFormatting>
  <conditionalFormatting sqref="B21:G21">
    <cfRule type="cellIs" dxfId="769" priority="27" stopIfTrue="1" operator="equal">
      <formula>0</formula>
    </cfRule>
  </conditionalFormatting>
  <conditionalFormatting sqref="B23:G23">
    <cfRule type="cellIs" dxfId="768" priority="24" stopIfTrue="1" operator="equal">
      <formula>0</formula>
    </cfRule>
  </conditionalFormatting>
  <conditionalFormatting sqref="B25:G25">
    <cfRule type="cellIs" dxfId="767" priority="21" stopIfTrue="1" operator="equal">
      <formula>0</formula>
    </cfRule>
  </conditionalFormatting>
  <conditionalFormatting sqref="B27:G27">
    <cfRule type="cellIs" dxfId="766" priority="18" stopIfTrue="1" operator="equal">
      <formula>0</formula>
    </cfRule>
  </conditionalFormatting>
  <conditionalFormatting sqref="B29:G29">
    <cfRule type="cellIs" dxfId="765" priority="15" stopIfTrue="1" operator="equal">
      <formula>0</formula>
    </cfRule>
  </conditionalFormatting>
  <conditionalFormatting sqref="B31:G31">
    <cfRule type="cellIs" dxfId="764" priority="12" stopIfTrue="1" operator="equal">
      <formula>0</formula>
    </cfRule>
  </conditionalFormatting>
  <conditionalFormatting sqref="B33:G33">
    <cfRule type="cellIs" dxfId="763" priority="9" stopIfTrue="1" operator="equal">
      <formula>0</formula>
    </cfRule>
  </conditionalFormatting>
  <conditionalFormatting sqref="B35:G35">
    <cfRule type="cellIs" dxfId="762" priority="6" stopIfTrue="1" operator="equal">
      <formula>0</formula>
    </cfRule>
  </conditionalFormatting>
  <hyperlinks>
    <hyperlink ref="E43" r:id="rId1" xr:uid="{157F0E2E-55B8-4AD7-A096-A1BC67076ED3}"/>
    <hyperlink ref="E43:G43" r:id="rId2" display="http://dx.doi.org/10.4232/1.14582 " xr:uid="{3D2569A7-4DB3-42E5-9DE0-2D302D16EFC8}"/>
    <hyperlink ref="A45" r:id="rId3" display="Publikation und Tabellen stehen unter der Lizenz CC BY-SA DEED 4.0." xr:uid="{D30D4F2E-970D-426C-89D6-0F0D268FCBA5}"/>
  </hyperlinks>
  <pageMargins left="0.7" right="0.7" top="0.78740157499999996" bottom="0.78740157499999996" header="0.3" footer="0.3"/>
  <pageSetup paperSize="9" scale="93" orientation="portrait" horizontalDpi="4294967295" verticalDpi="4294967295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F43E4-FB71-4AE2-A868-AEFB51BA7FB3}">
  <dimension ref="A1:H45"/>
  <sheetViews>
    <sheetView view="pageBreakPreview" topLeftCell="A3" zoomScaleNormal="120" zoomScaleSheetLayoutView="100" workbookViewId="0">
      <selection activeCell="A42" sqref="A42:G45"/>
    </sheetView>
  </sheetViews>
  <sheetFormatPr baseColWidth="10" defaultRowHeight="12.75"/>
  <cols>
    <col min="1" max="1" width="14.7109375" style="20" customWidth="1"/>
    <col min="2" max="7" width="11.28515625" style="20" customWidth="1"/>
    <col min="8" max="8" width="11.42578125" style="416"/>
    <col min="9" max="9" width="6.85546875" style="20" customWidth="1"/>
    <col min="10" max="16384" width="11.42578125" style="20"/>
  </cols>
  <sheetData>
    <row r="1" spans="1:7" ht="39.950000000000003" customHeight="1" thickBot="1">
      <c r="A1" s="33" t="str">
        <f>"Tabelle 2.5: Sonstiges hauptberufliches Personal nach Ländern " &amp;Hilfswerte!B1</f>
        <v>Tabelle 2.5: Sonstiges hauptberufliches Personal nach Ländern 2021</v>
      </c>
      <c r="B1" s="33"/>
      <c r="C1" s="33"/>
      <c r="D1" s="33"/>
      <c r="E1" s="33"/>
      <c r="F1" s="33"/>
      <c r="G1" s="34"/>
    </row>
    <row r="2" spans="1:7" ht="18" customHeight="1">
      <c r="A2" s="801" t="s">
        <v>12</v>
      </c>
      <c r="B2" s="795" t="s">
        <v>459</v>
      </c>
      <c r="C2" s="796"/>
      <c r="D2" s="806" t="s">
        <v>13</v>
      </c>
      <c r="E2" s="806"/>
      <c r="F2" s="806"/>
      <c r="G2" s="807"/>
    </row>
    <row r="3" spans="1:7" ht="30" customHeight="1">
      <c r="A3" s="802" t="s">
        <v>9</v>
      </c>
      <c r="B3" s="797"/>
      <c r="C3" s="798"/>
      <c r="D3" s="830" t="s">
        <v>485</v>
      </c>
      <c r="E3" s="831"/>
      <c r="F3" s="830" t="s">
        <v>486</v>
      </c>
      <c r="G3" s="832"/>
    </row>
    <row r="4" spans="1:7" ht="24.75" customHeight="1">
      <c r="A4" s="803" t="s">
        <v>9</v>
      </c>
      <c r="B4" s="617"/>
      <c r="C4" s="604" t="s">
        <v>422</v>
      </c>
      <c r="D4" s="618"/>
      <c r="E4" s="602" t="s">
        <v>422</v>
      </c>
      <c r="F4" s="618"/>
      <c r="G4" s="606" t="s">
        <v>422</v>
      </c>
    </row>
    <row r="5" spans="1:7" ht="12.75" customHeight="1">
      <c r="A5" s="782" t="s">
        <v>61</v>
      </c>
      <c r="B5" s="164">
        <v>58.3</v>
      </c>
      <c r="C5" s="165">
        <v>37</v>
      </c>
      <c r="D5" s="166">
        <v>10</v>
      </c>
      <c r="E5" s="167">
        <v>8.6</v>
      </c>
      <c r="F5" s="165">
        <v>48.3</v>
      </c>
      <c r="G5" s="168">
        <v>28.4</v>
      </c>
    </row>
    <row r="6" spans="1:7" ht="12.75" customHeight="1">
      <c r="A6" s="782"/>
      <c r="B6" s="152">
        <v>1</v>
      </c>
      <c r="C6" s="153">
        <v>0.63465000000000005</v>
      </c>
      <c r="D6" s="152">
        <v>0.17152999999999999</v>
      </c>
      <c r="E6" s="154">
        <v>0.86</v>
      </c>
      <c r="F6" s="153">
        <v>0.82847000000000004</v>
      </c>
      <c r="G6" s="155">
        <v>0.58799000000000001</v>
      </c>
    </row>
    <row r="7" spans="1:7" ht="12.75" customHeight="1">
      <c r="A7" s="782" t="s">
        <v>62</v>
      </c>
      <c r="B7" s="169">
        <v>43.5</v>
      </c>
      <c r="C7" s="170">
        <v>32.1</v>
      </c>
      <c r="D7" s="169">
        <v>14.1</v>
      </c>
      <c r="E7" s="171">
        <v>10.5</v>
      </c>
      <c r="F7" s="170">
        <v>29.4</v>
      </c>
      <c r="G7" s="172">
        <v>21.6</v>
      </c>
    </row>
    <row r="8" spans="1:7" ht="12.75" customHeight="1">
      <c r="A8" s="782"/>
      <c r="B8" s="152">
        <v>1</v>
      </c>
      <c r="C8" s="153">
        <v>0.73792999999999997</v>
      </c>
      <c r="D8" s="152">
        <v>0.32413999999999998</v>
      </c>
      <c r="E8" s="154">
        <v>0.74468000000000001</v>
      </c>
      <c r="F8" s="153">
        <v>0.67586000000000002</v>
      </c>
      <c r="G8" s="155">
        <v>0.73468999999999995</v>
      </c>
    </row>
    <row r="9" spans="1:7" ht="12.75" customHeight="1">
      <c r="A9" s="782" t="s">
        <v>63</v>
      </c>
      <c r="B9" s="169">
        <v>4.3</v>
      </c>
      <c r="C9" s="170">
        <v>2.5</v>
      </c>
      <c r="D9" s="169">
        <v>2.8</v>
      </c>
      <c r="E9" s="171">
        <v>1.5</v>
      </c>
      <c r="F9" s="170">
        <v>1.5</v>
      </c>
      <c r="G9" s="172">
        <v>1</v>
      </c>
    </row>
    <row r="10" spans="1:7" ht="12.75" customHeight="1">
      <c r="A10" s="782"/>
      <c r="B10" s="152">
        <v>1</v>
      </c>
      <c r="C10" s="153">
        <v>0.58140000000000003</v>
      </c>
      <c r="D10" s="152">
        <v>0.65115999999999996</v>
      </c>
      <c r="E10" s="154">
        <v>0.53571000000000002</v>
      </c>
      <c r="F10" s="153">
        <v>0.34883999999999998</v>
      </c>
      <c r="G10" s="155">
        <v>0.66666999999999998</v>
      </c>
    </row>
    <row r="11" spans="1:7" ht="12.75" customHeight="1">
      <c r="A11" s="782" t="s">
        <v>64</v>
      </c>
      <c r="B11" s="169">
        <v>4.2</v>
      </c>
      <c r="C11" s="170">
        <v>4.2</v>
      </c>
      <c r="D11" s="169">
        <v>3</v>
      </c>
      <c r="E11" s="171">
        <v>3</v>
      </c>
      <c r="F11" s="170">
        <v>1.2</v>
      </c>
      <c r="G11" s="172">
        <v>1.2</v>
      </c>
    </row>
    <row r="12" spans="1:7" ht="12.75" customHeight="1">
      <c r="A12" s="782"/>
      <c r="B12" s="152">
        <v>1</v>
      </c>
      <c r="C12" s="153">
        <v>1</v>
      </c>
      <c r="D12" s="152">
        <v>0.71428999999999998</v>
      </c>
      <c r="E12" s="154">
        <v>1</v>
      </c>
      <c r="F12" s="153">
        <v>0.28571000000000002</v>
      </c>
      <c r="G12" s="155">
        <v>1</v>
      </c>
    </row>
    <row r="13" spans="1:7" ht="12.75" customHeight="1">
      <c r="A13" s="782" t="s">
        <v>65</v>
      </c>
      <c r="B13" s="169">
        <v>0</v>
      </c>
      <c r="C13" s="170">
        <v>0</v>
      </c>
      <c r="D13" s="169">
        <v>0</v>
      </c>
      <c r="E13" s="171">
        <v>0</v>
      </c>
      <c r="F13" s="170">
        <v>0</v>
      </c>
      <c r="G13" s="172">
        <v>0</v>
      </c>
    </row>
    <row r="14" spans="1:7" ht="12.75" customHeight="1">
      <c r="A14" s="782"/>
      <c r="B14" s="152" t="s">
        <v>515</v>
      </c>
      <c r="C14" s="153" t="s">
        <v>515</v>
      </c>
      <c r="D14" s="152" t="s">
        <v>515</v>
      </c>
      <c r="E14" s="154" t="s">
        <v>515</v>
      </c>
      <c r="F14" s="153" t="s">
        <v>515</v>
      </c>
      <c r="G14" s="155" t="s">
        <v>515</v>
      </c>
    </row>
    <row r="15" spans="1:7" ht="12.75" customHeight="1">
      <c r="A15" s="782" t="s">
        <v>66</v>
      </c>
      <c r="B15" s="169">
        <v>0</v>
      </c>
      <c r="C15" s="170">
        <v>0</v>
      </c>
      <c r="D15" s="169">
        <v>0</v>
      </c>
      <c r="E15" s="171">
        <v>0</v>
      </c>
      <c r="F15" s="170">
        <v>0</v>
      </c>
      <c r="G15" s="172">
        <v>0</v>
      </c>
    </row>
    <row r="16" spans="1:7" ht="12.75" customHeight="1">
      <c r="A16" s="782"/>
      <c r="B16" s="152" t="s">
        <v>515</v>
      </c>
      <c r="C16" s="153" t="s">
        <v>515</v>
      </c>
      <c r="D16" s="152" t="s">
        <v>515</v>
      </c>
      <c r="E16" s="154" t="s">
        <v>515</v>
      </c>
      <c r="F16" s="153" t="s">
        <v>515</v>
      </c>
      <c r="G16" s="155" t="s">
        <v>515</v>
      </c>
    </row>
    <row r="17" spans="1:7" ht="12.75" customHeight="1">
      <c r="A17" s="782" t="s">
        <v>67</v>
      </c>
      <c r="B17" s="169">
        <v>58.8</v>
      </c>
      <c r="C17" s="170">
        <v>50.9</v>
      </c>
      <c r="D17" s="169">
        <v>7.3</v>
      </c>
      <c r="E17" s="171">
        <v>4.5</v>
      </c>
      <c r="F17" s="170">
        <v>51.5</v>
      </c>
      <c r="G17" s="172">
        <v>46.4</v>
      </c>
    </row>
    <row r="18" spans="1:7" ht="12.75" customHeight="1">
      <c r="A18" s="782"/>
      <c r="B18" s="152">
        <v>1</v>
      </c>
      <c r="C18" s="153">
        <v>0.86565000000000003</v>
      </c>
      <c r="D18" s="152">
        <v>0.12415</v>
      </c>
      <c r="E18" s="154">
        <v>0.61643999999999999</v>
      </c>
      <c r="F18" s="153">
        <v>0.87585000000000002</v>
      </c>
      <c r="G18" s="155">
        <v>0.90097000000000005</v>
      </c>
    </row>
    <row r="19" spans="1:7" ht="12.75" customHeight="1">
      <c r="A19" s="782" t="s">
        <v>68</v>
      </c>
      <c r="B19" s="169">
        <v>1</v>
      </c>
      <c r="C19" s="170">
        <v>1</v>
      </c>
      <c r="D19" s="169">
        <v>0</v>
      </c>
      <c r="E19" s="171">
        <v>0</v>
      </c>
      <c r="F19" s="170">
        <v>1</v>
      </c>
      <c r="G19" s="172">
        <v>1</v>
      </c>
    </row>
    <row r="20" spans="1:7" ht="12.75" customHeight="1">
      <c r="A20" s="782"/>
      <c r="B20" s="152">
        <v>1</v>
      </c>
      <c r="C20" s="153">
        <v>1</v>
      </c>
      <c r="D20" s="152" t="s">
        <v>515</v>
      </c>
      <c r="E20" s="154" t="s">
        <v>515</v>
      </c>
      <c r="F20" s="153">
        <v>1</v>
      </c>
      <c r="G20" s="155">
        <v>1</v>
      </c>
    </row>
    <row r="21" spans="1:7" ht="12.75" customHeight="1">
      <c r="A21" s="782" t="s">
        <v>69</v>
      </c>
      <c r="B21" s="169">
        <v>304.2</v>
      </c>
      <c r="C21" s="170">
        <v>218.2</v>
      </c>
      <c r="D21" s="169">
        <v>133.69999999999999</v>
      </c>
      <c r="E21" s="171">
        <v>83.8</v>
      </c>
      <c r="F21" s="170">
        <v>170.5</v>
      </c>
      <c r="G21" s="172">
        <v>134.4</v>
      </c>
    </row>
    <row r="22" spans="1:7" ht="12.75" customHeight="1">
      <c r="A22" s="782"/>
      <c r="B22" s="152">
        <v>1</v>
      </c>
      <c r="C22" s="153">
        <v>0.71728999999999998</v>
      </c>
      <c r="D22" s="152">
        <v>0.43951000000000001</v>
      </c>
      <c r="E22" s="154">
        <v>0.62678</v>
      </c>
      <c r="F22" s="153">
        <v>0.56049000000000004</v>
      </c>
      <c r="G22" s="155">
        <v>0.78827000000000003</v>
      </c>
    </row>
    <row r="23" spans="1:7" ht="12.75" customHeight="1">
      <c r="A23" s="782" t="s">
        <v>70</v>
      </c>
      <c r="B23" s="169">
        <v>81.599999999999994</v>
      </c>
      <c r="C23" s="170">
        <v>59.5</v>
      </c>
      <c r="D23" s="169">
        <v>30.9</v>
      </c>
      <c r="E23" s="171">
        <v>21.3</v>
      </c>
      <c r="F23" s="170">
        <v>50.7</v>
      </c>
      <c r="G23" s="172">
        <v>38.200000000000003</v>
      </c>
    </row>
    <row r="24" spans="1:7" ht="12.75" customHeight="1">
      <c r="A24" s="782"/>
      <c r="B24" s="152">
        <v>1</v>
      </c>
      <c r="C24" s="153">
        <v>0.72916999999999998</v>
      </c>
      <c r="D24" s="152">
        <v>0.37868000000000002</v>
      </c>
      <c r="E24" s="154">
        <v>0.68932000000000004</v>
      </c>
      <c r="F24" s="153">
        <v>0.62131999999999998</v>
      </c>
      <c r="G24" s="155">
        <v>0.75344999999999995</v>
      </c>
    </row>
    <row r="25" spans="1:7" ht="12.75" customHeight="1">
      <c r="A25" s="782" t="s">
        <v>71</v>
      </c>
      <c r="B25" s="169">
        <v>5.8</v>
      </c>
      <c r="C25" s="170">
        <v>5.3</v>
      </c>
      <c r="D25" s="169">
        <v>2.1</v>
      </c>
      <c r="E25" s="171">
        <v>2.1</v>
      </c>
      <c r="F25" s="170">
        <v>3.7</v>
      </c>
      <c r="G25" s="172">
        <v>3.2</v>
      </c>
    </row>
    <row r="26" spans="1:7" ht="12.75" customHeight="1">
      <c r="A26" s="782"/>
      <c r="B26" s="152">
        <v>1</v>
      </c>
      <c r="C26" s="153">
        <v>0.91378999999999999</v>
      </c>
      <c r="D26" s="152">
        <v>0.36207</v>
      </c>
      <c r="E26" s="154">
        <v>1</v>
      </c>
      <c r="F26" s="153">
        <v>0.63793</v>
      </c>
      <c r="G26" s="155">
        <v>0.86485999999999996</v>
      </c>
    </row>
    <row r="27" spans="1:7" ht="12.75" customHeight="1">
      <c r="A27" s="782" t="s">
        <v>72</v>
      </c>
      <c r="B27" s="169">
        <v>0</v>
      </c>
      <c r="C27" s="170">
        <v>0</v>
      </c>
      <c r="D27" s="169">
        <v>0</v>
      </c>
      <c r="E27" s="171">
        <v>0</v>
      </c>
      <c r="F27" s="170">
        <v>0</v>
      </c>
      <c r="G27" s="172">
        <v>0</v>
      </c>
    </row>
    <row r="28" spans="1:7" ht="12.75" customHeight="1">
      <c r="A28" s="782"/>
      <c r="B28" s="152" t="s">
        <v>515</v>
      </c>
      <c r="C28" s="153" t="s">
        <v>515</v>
      </c>
      <c r="D28" s="152" t="s">
        <v>515</v>
      </c>
      <c r="E28" s="154" t="s">
        <v>515</v>
      </c>
      <c r="F28" s="153" t="s">
        <v>515</v>
      </c>
      <c r="G28" s="155" t="s">
        <v>515</v>
      </c>
    </row>
    <row r="29" spans="1:7" ht="12.75" customHeight="1">
      <c r="A29" s="782" t="s">
        <v>73</v>
      </c>
      <c r="B29" s="169">
        <v>3.7</v>
      </c>
      <c r="C29" s="170">
        <v>2.6</v>
      </c>
      <c r="D29" s="169">
        <v>2.2999999999999998</v>
      </c>
      <c r="E29" s="171">
        <v>1.6</v>
      </c>
      <c r="F29" s="170">
        <v>1.4</v>
      </c>
      <c r="G29" s="172">
        <v>1</v>
      </c>
    </row>
    <row r="30" spans="1:7" ht="12.75" customHeight="1">
      <c r="A30" s="782"/>
      <c r="B30" s="152">
        <v>1</v>
      </c>
      <c r="C30" s="153">
        <v>0.70269999999999999</v>
      </c>
      <c r="D30" s="152">
        <v>0.62161999999999995</v>
      </c>
      <c r="E30" s="154">
        <v>0.69564999999999999</v>
      </c>
      <c r="F30" s="153">
        <v>0.37837999999999999</v>
      </c>
      <c r="G30" s="155">
        <v>0.71428999999999998</v>
      </c>
    </row>
    <row r="31" spans="1:7" ht="12.75" customHeight="1">
      <c r="A31" s="782" t="s">
        <v>74</v>
      </c>
      <c r="B31" s="169">
        <v>1</v>
      </c>
      <c r="C31" s="170">
        <v>0</v>
      </c>
      <c r="D31" s="169">
        <v>1</v>
      </c>
      <c r="E31" s="171">
        <v>0</v>
      </c>
      <c r="F31" s="170">
        <v>0</v>
      </c>
      <c r="G31" s="172">
        <v>0</v>
      </c>
    </row>
    <row r="32" spans="1:7" ht="12.75" customHeight="1">
      <c r="A32" s="782"/>
      <c r="B32" s="152">
        <v>1</v>
      </c>
      <c r="C32" s="153" t="s">
        <v>515</v>
      </c>
      <c r="D32" s="152">
        <v>1</v>
      </c>
      <c r="E32" s="154" t="s">
        <v>515</v>
      </c>
      <c r="F32" s="153" t="s">
        <v>515</v>
      </c>
      <c r="G32" s="155" t="s">
        <v>515</v>
      </c>
    </row>
    <row r="33" spans="1:8" ht="12.75" customHeight="1">
      <c r="A33" s="782" t="s">
        <v>75</v>
      </c>
      <c r="B33" s="169">
        <v>2.9</v>
      </c>
      <c r="C33" s="170">
        <v>0.9</v>
      </c>
      <c r="D33" s="169">
        <v>1.1000000000000001</v>
      </c>
      <c r="E33" s="171">
        <v>0.1</v>
      </c>
      <c r="F33" s="170">
        <v>1.8</v>
      </c>
      <c r="G33" s="172">
        <v>0.8</v>
      </c>
    </row>
    <row r="34" spans="1:8" ht="12.75" customHeight="1">
      <c r="A34" s="782"/>
      <c r="B34" s="152">
        <v>1</v>
      </c>
      <c r="C34" s="153">
        <v>0.31034</v>
      </c>
      <c r="D34" s="152">
        <v>0.37930999999999998</v>
      </c>
      <c r="E34" s="154">
        <v>9.0910000000000005E-2</v>
      </c>
      <c r="F34" s="153">
        <v>0.62068999999999996</v>
      </c>
      <c r="G34" s="155">
        <v>0.44444</v>
      </c>
    </row>
    <row r="35" spans="1:8" ht="12.75" customHeight="1">
      <c r="A35" s="782" t="s">
        <v>76</v>
      </c>
      <c r="B35" s="169">
        <v>2</v>
      </c>
      <c r="C35" s="170">
        <v>1</v>
      </c>
      <c r="D35" s="169">
        <v>1</v>
      </c>
      <c r="E35" s="171">
        <v>0</v>
      </c>
      <c r="F35" s="170">
        <v>1</v>
      </c>
      <c r="G35" s="172">
        <v>1</v>
      </c>
    </row>
    <row r="36" spans="1:8" ht="12.75" customHeight="1">
      <c r="A36" s="782"/>
      <c r="B36" s="173">
        <v>1</v>
      </c>
      <c r="C36" s="174">
        <v>0.5</v>
      </c>
      <c r="D36" s="173">
        <v>0.5</v>
      </c>
      <c r="E36" s="175" t="s">
        <v>515</v>
      </c>
      <c r="F36" s="174">
        <v>0.5</v>
      </c>
      <c r="G36" s="176">
        <v>1</v>
      </c>
    </row>
    <row r="37" spans="1:8" ht="12.75" customHeight="1">
      <c r="A37" s="780" t="s">
        <v>85</v>
      </c>
      <c r="B37" s="177">
        <v>571.29999999999995</v>
      </c>
      <c r="C37" s="178">
        <v>415.2</v>
      </c>
      <c r="D37" s="177">
        <v>209.3</v>
      </c>
      <c r="E37" s="179">
        <v>137</v>
      </c>
      <c r="F37" s="178">
        <v>362</v>
      </c>
      <c r="G37" s="180">
        <v>278.2</v>
      </c>
    </row>
    <row r="38" spans="1:8" ht="12.75" customHeight="1" thickBot="1">
      <c r="A38" s="781"/>
      <c r="B38" s="113">
        <v>1</v>
      </c>
      <c r="C38" s="114">
        <v>0.72675999999999996</v>
      </c>
      <c r="D38" s="113">
        <v>0.36636000000000002</v>
      </c>
      <c r="E38" s="147">
        <v>0.65456000000000003</v>
      </c>
      <c r="F38" s="114">
        <v>0.63363999999999998</v>
      </c>
      <c r="G38" s="115">
        <v>0.76851000000000003</v>
      </c>
    </row>
    <row r="39" spans="1:8" s="416" customFormat="1"/>
    <row r="40" spans="1:8" s="566" customFormat="1" ht="11.25">
      <c r="A40" s="566" t="str">
        <f>"Anmerkungen. Datengrundlage: Volkshochschul-Statistik "&amp;Hilfswerte!B1&amp;"; Basis: "&amp;Tabelle1!$C$36&amp;" vhs."</f>
        <v>Anmerkungen. Datengrundlage: Volkshochschul-Statistik 2021; Basis: 843 vhs.</v>
      </c>
    </row>
    <row r="41" spans="1:8" s="416" customFormat="1"/>
    <row r="42" spans="1:8" s="416" customFormat="1">
      <c r="A42" s="574" t="s">
        <v>532</v>
      </c>
      <c r="B42" s="572"/>
      <c r="C42" s="572"/>
      <c r="D42" s="572"/>
      <c r="E42" s="572"/>
      <c r="F42" s="572"/>
      <c r="G42" s="572"/>
      <c r="H42" s="572"/>
    </row>
    <row r="43" spans="1:8" s="416" customFormat="1">
      <c r="A43" s="574" t="s">
        <v>533</v>
      </c>
      <c r="B43" s="572"/>
      <c r="C43" s="572"/>
      <c r="D43" s="572"/>
      <c r="E43" s="758" t="s">
        <v>528</v>
      </c>
      <c r="F43" s="758"/>
      <c r="G43" s="758"/>
      <c r="H43" s="572"/>
    </row>
    <row r="44" spans="1:8" s="416" customFormat="1">
      <c r="A44" s="575"/>
      <c r="B44" s="572"/>
      <c r="C44" s="572"/>
      <c r="D44" s="572"/>
      <c r="E44" s="572"/>
      <c r="F44" s="572"/>
      <c r="G44" s="572"/>
      <c r="H44" s="572"/>
    </row>
    <row r="45" spans="1:8" s="416" customFormat="1">
      <c r="A45" s="1169" t="s">
        <v>535</v>
      </c>
      <c r="B45" s="1169"/>
      <c r="C45" s="1169"/>
      <c r="D45" s="572"/>
      <c r="E45" s="572"/>
      <c r="F45" s="572"/>
      <c r="G45" s="572"/>
      <c r="H45" s="572"/>
    </row>
  </sheetData>
  <mergeCells count="23">
    <mergeCell ref="F3:G3"/>
    <mergeCell ref="A5:A6"/>
    <mergeCell ref="B2:C3"/>
    <mergeCell ref="D2:G2"/>
    <mergeCell ref="A7:A8"/>
    <mergeCell ref="A9:A10"/>
    <mergeCell ref="A11:A12"/>
    <mergeCell ref="A2:A4"/>
    <mergeCell ref="D3:E3"/>
    <mergeCell ref="A35:A36"/>
    <mergeCell ref="A13:A14"/>
    <mergeCell ref="A15:A16"/>
    <mergeCell ref="A17:A18"/>
    <mergeCell ref="E43:G43"/>
    <mergeCell ref="A37:A38"/>
    <mergeCell ref="A19:A20"/>
    <mergeCell ref="A21:A22"/>
    <mergeCell ref="A23:A24"/>
    <mergeCell ref="A25:A26"/>
    <mergeCell ref="A27:A28"/>
    <mergeCell ref="A29:A30"/>
    <mergeCell ref="A31:A32"/>
    <mergeCell ref="A33:A34"/>
  </mergeCells>
  <conditionalFormatting sqref="A6:G6 A8:G8">
    <cfRule type="cellIs" dxfId="761" priority="54" stopIfTrue="1" operator="equal">
      <formula>1</formula>
    </cfRule>
    <cfRule type="cellIs" dxfId="760" priority="55" stopIfTrue="1" operator="lessThan">
      <formula>0.0005</formula>
    </cfRule>
  </conditionalFormatting>
  <conditionalFormatting sqref="A10:G10">
    <cfRule type="cellIs" dxfId="759" priority="43" stopIfTrue="1" operator="equal">
      <formula>1</formula>
    </cfRule>
    <cfRule type="cellIs" dxfId="758" priority="44" stopIfTrue="1" operator="lessThan">
      <formula>0.0005</formula>
    </cfRule>
  </conditionalFormatting>
  <conditionalFormatting sqref="A12:G12">
    <cfRule type="cellIs" dxfId="757" priority="40" stopIfTrue="1" operator="equal">
      <formula>1</formula>
    </cfRule>
    <cfRule type="cellIs" dxfId="756" priority="41" stopIfTrue="1" operator="lessThan">
      <formula>0.0005</formula>
    </cfRule>
  </conditionalFormatting>
  <conditionalFormatting sqref="A14:G14">
    <cfRule type="cellIs" dxfId="755" priority="37" stopIfTrue="1" operator="equal">
      <formula>1</formula>
    </cfRule>
    <cfRule type="cellIs" dxfId="754" priority="38" stopIfTrue="1" operator="lessThan">
      <formula>0.0005</formula>
    </cfRule>
  </conditionalFormatting>
  <conditionalFormatting sqref="A16:G16">
    <cfRule type="cellIs" dxfId="753" priority="34" stopIfTrue="1" operator="equal">
      <formula>1</formula>
    </cfRule>
    <cfRule type="cellIs" dxfId="752" priority="35" stopIfTrue="1" operator="lessThan">
      <formula>0.0005</formula>
    </cfRule>
  </conditionalFormatting>
  <conditionalFormatting sqref="A18:G18">
    <cfRule type="cellIs" dxfId="751" priority="31" stopIfTrue="1" operator="equal">
      <formula>1</formula>
    </cfRule>
    <cfRule type="cellIs" dxfId="750" priority="32" stopIfTrue="1" operator="lessThan">
      <formula>0.0005</formula>
    </cfRule>
  </conditionalFormatting>
  <conditionalFormatting sqref="A20:G20">
    <cfRule type="cellIs" dxfId="749" priority="28" stopIfTrue="1" operator="equal">
      <formula>1</formula>
    </cfRule>
    <cfRule type="cellIs" dxfId="748" priority="29" stopIfTrue="1" operator="lessThan">
      <formula>0.0005</formula>
    </cfRule>
  </conditionalFormatting>
  <conditionalFormatting sqref="A22:G22">
    <cfRule type="cellIs" dxfId="747" priority="25" stopIfTrue="1" operator="equal">
      <formula>1</formula>
    </cfRule>
    <cfRule type="cellIs" dxfId="746" priority="26" stopIfTrue="1" operator="lessThan">
      <formula>0.0005</formula>
    </cfRule>
  </conditionalFormatting>
  <conditionalFormatting sqref="A24:G24">
    <cfRule type="cellIs" dxfId="745" priority="22" stopIfTrue="1" operator="equal">
      <formula>1</formula>
    </cfRule>
    <cfRule type="cellIs" dxfId="744" priority="23" stopIfTrue="1" operator="lessThan">
      <formula>0.0005</formula>
    </cfRule>
  </conditionalFormatting>
  <conditionalFormatting sqref="A26:G26">
    <cfRule type="cellIs" dxfId="743" priority="19" stopIfTrue="1" operator="equal">
      <formula>1</formula>
    </cfRule>
    <cfRule type="cellIs" dxfId="742" priority="20" stopIfTrue="1" operator="lessThan">
      <formula>0.0005</formula>
    </cfRule>
  </conditionalFormatting>
  <conditionalFormatting sqref="A28:G28">
    <cfRule type="cellIs" dxfId="741" priority="16" stopIfTrue="1" operator="equal">
      <formula>1</formula>
    </cfRule>
    <cfRule type="cellIs" dxfId="740" priority="17" stopIfTrue="1" operator="lessThan">
      <formula>0.0005</formula>
    </cfRule>
  </conditionalFormatting>
  <conditionalFormatting sqref="A30:G30">
    <cfRule type="cellIs" dxfId="739" priority="13" stopIfTrue="1" operator="equal">
      <formula>1</formula>
    </cfRule>
    <cfRule type="cellIs" dxfId="738" priority="14" stopIfTrue="1" operator="lessThan">
      <formula>0.0005</formula>
    </cfRule>
  </conditionalFormatting>
  <conditionalFormatting sqref="A32:G32">
    <cfRule type="cellIs" dxfId="737" priority="10" stopIfTrue="1" operator="equal">
      <formula>1</formula>
    </cfRule>
    <cfRule type="cellIs" dxfId="736" priority="11" stopIfTrue="1" operator="lessThan">
      <formula>0.0005</formula>
    </cfRule>
  </conditionalFormatting>
  <conditionalFormatting sqref="A34:G34">
    <cfRule type="cellIs" dxfId="735" priority="7" stopIfTrue="1" operator="equal">
      <formula>1</formula>
    </cfRule>
    <cfRule type="cellIs" dxfId="734" priority="8" stopIfTrue="1" operator="lessThan">
      <formula>0.0005</formula>
    </cfRule>
  </conditionalFormatting>
  <conditionalFormatting sqref="A36:G36">
    <cfRule type="cellIs" dxfId="733" priority="4" stopIfTrue="1" operator="equal">
      <formula>1</formula>
    </cfRule>
    <cfRule type="cellIs" dxfId="732" priority="5" stopIfTrue="1" operator="lessThan">
      <formula>0.0005</formula>
    </cfRule>
  </conditionalFormatting>
  <conditionalFormatting sqref="A37:G37">
    <cfRule type="cellIs" dxfId="731" priority="3" stopIfTrue="1" operator="equal">
      <formula>0</formula>
    </cfRule>
  </conditionalFormatting>
  <conditionalFormatting sqref="A38:G38">
    <cfRule type="cellIs" dxfId="730" priority="1" stopIfTrue="1" operator="equal">
      <formula>1</formula>
    </cfRule>
    <cfRule type="cellIs" dxfId="729" priority="2" stopIfTrue="1" operator="lessThan">
      <formula>0.0005</formula>
    </cfRule>
  </conditionalFormatting>
  <conditionalFormatting sqref="B5:G5">
    <cfRule type="cellIs" dxfId="728" priority="51" stopIfTrue="1" operator="equal">
      <formula>0</formula>
    </cfRule>
  </conditionalFormatting>
  <conditionalFormatting sqref="B7:G7">
    <cfRule type="cellIs" dxfId="727" priority="58" stopIfTrue="1" operator="equal">
      <formula>0</formula>
    </cfRule>
  </conditionalFormatting>
  <conditionalFormatting sqref="B9:G9">
    <cfRule type="cellIs" dxfId="726" priority="45" stopIfTrue="1" operator="equal">
      <formula>0</formula>
    </cfRule>
  </conditionalFormatting>
  <conditionalFormatting sqref="B11:G11">
    <cfRule type="cellIs" dxfId="725" priority="42" stopIfTrue="1" operator="equal">
      <formula>0</formula>
    </cfRule>
  </conditionalFormatting>
  <conditionalFormatting sqref="B13:G13">
    <cfRule type="cellIs" dxfId="724" priority="39" stopIfTrue="1" operator="equal">
      <formula>0</formula>
    </cfRule>
  </conditionalFormatting>
  <conditionalFormatting sqref="B15:G15">
    <cfRule type="cellIs" dxfId="723" priority="36" stopIfTrue="1" operator="equal">
      <formula>0</formula>
    </cfRule>
  </conditionalFormatting>
  <conditionalFormatting sqref="B17:G17">
    <cfRule type="cellIs" dxfId="722" priority="33" stopIfTrue="1" operator="equal">
      <formula>0</formula>
    </cfRule>
  </conditionalFormatting>
  <conditionalFormatting sqref="B19:G19">
    <cfRule type="cellIs" dxfId="721" priority="30" stopIfTrue="1" operator="equal">
      <formula>0</formula>
    </cfRule>
  </conditionalFormatting>
  <conditionalFormatting sqref="B21:G21">
    <cfRule type="cellIs" dxfId="720" priority="27" stopIfTrue="1" operator="equal">
      <formula>0</formula>
    </cfRule>
  </conditionalFormatting>
  <conditionalFormatting sqref="B23:G23">
    <cfRule type="cellIs" dxfId="719" priority="24" stopIfTrue="1" operator="equal">
      <formula>0</formula>
    </cfRule>
  </conditionalFormatting>
  <conditionalFormatting sqref="B25:G25">
    <cfRule type="cellIs" dxfId="718" priority="21" stopIfTrue="1" operator="equal">
      <formula>0</formula>
    </cfRule>
  </conditionalFormatting>
  <conditionalFormatting sqref="B27:G27">
    <cfRule type="cellIs" dxfId="717" priority="18" stopIfTrue="1" operator="equal">
      <formula>0</formula>
    </cfRule>
  </conditionalFormatting>
  <conditionalFormatting sqref="B29:G29">
    <cfRule type="cellIs" dxfId="716" priority="15" stopIfTrue="1" operator="equal">
      <formula>0</formula>
    </cfRule>
  </conditionalFormatting>
  <conditionalFormatting sqref="B31:G31">
    <cfRule type="cellIs" dxfId="715" priority="12" stopIfTrue="1" operator="equal">
      <formula>0</formula>
    </cfRule>
  </conditionalFormatting>
  <conditionalFormatting sqref="B33:G33">
    <cfRule type="cellIs" dxfId="714" priority="9" stopIfTrue="1" operator="equal">
      <formula>0</formula>
    </cfRule>
  </conditionalFormatting>
  <conditionalFormatting sqref="B35:G35">
    <cfRule type="cellIs" dxfId="713" priority="6" stopIfTrue="1" operator="equal">
      <formula>0</formula>
    </cfRule>
  </conditionalFormatting>
  <hyperlinks>
    <hyperlink ref="E43" r:id="rId1" xr:uid="{B393751F-5586-41F9-A7EA-B19911003483}"/>
    <hyperlink ref="E43:G43" r:id="rId2" display="http://dx.doi.org/10.4232/1.14582 " xr:uid="{5E21A0B2-435B-4C66-9264-24EE5707241D}"/>
    <hyperlink ref="A45" r:id="rId3" display="Publikation und Tabellen stehen unter der Lizenz CC BY-SA DEED 4.0." xr:uid="{F46D8428-413A-4EFF-B448-CD144923D0FD}"/>
  </hyperlinks>
  <pageMargins left="0.7" right="0.7" top="0.78740157499999996" bottom="0.78740157499999996" header="0.3" footer="0.3"/>
  <pageSetup paperSize="9" scale="92" orientation="portrait" horizontalDpi="4294967295" verticalDpi="4294967295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037DD-01CC-47B7-B9D7-337338077B38}">
  <dimension ref="A1:N45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3.42578125" style="20" customWidth="1"/>
    <col min="2" max="13" width="9.7109375" style="20" customWidth="1"/>
    <col min="14" max="14" width="2.7109375" style="416" customWidth="1"/>
    <col min="15" max="16384" width="11.42578125" style="20"/>
  </cols>
  <sheetData>
    <row r="1" spans="1:13" ht="39.950000000000003" customHeight="1" thickBot="1">
      <c r="A1" s="785" t="str">
        <f>"Tabelle 3: Nebenberufliches, freiberufliches und ehrenamtliches Personal nach Ländern " &amp;Hilfswerte!B1</f>
        <v>Tabelle 3: Nebenberufliches, freiberufliches und ehrenamtliches Personal nach Ländern 2021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</row>
    <row r="2" spans="1:13" ht="24" customHeight="1" thickBot="1">
      <c r="A2" s="786" t="s">
        <v>12</v>
      </c>
      <c r="B2" s="795" t="s">
        <v>487</v>
      </c>
      <c r="C2" s="796"/>
      <c r="D2" s="837" t="s">
        <v>13</v>
      </c>
      <c r="E2" s="837"/>
      <c r="F2" s="837"/>
      <c r="G2" s="837"/>
      <c r="H2" s="837"/>
      <c r="I2" s="837"/>
      <c r="J2" s="837"/>
      <c r="K2" s="837"/>
      <c r="L2" s="837"/>
      <c r="M2" s="838"/>
    </row>
    <row r="3" spans="1:13" ht="60" customHeight="1">
      <c r="A3" s="787"/>
      <c r="B3" s="797"/>
      <c r="C3" s="798"/>
      <c r="D3" s="835" t="s">
        <v>492</v>
      </c>
      <c r="E3" s="836"/>
      <c r="F3" s="835" t="s">
        <v>488</v>
      </c>
      <c r="G3" s="836"/>
      <c r="H3" s="835" t="s">
        <v>489</v>
      </c>
      <c r="I3" s="836"/>
      <c r="J3" s="835" t="s">
        <v>490</v>
      </c>
      <c r="K3" s="836"/>
      <c r="L3" s="835" t="s">
        <v>491</v>
      </c>
      <c r="M3" s="839"/>
    </row>
    <row r="4" spans="1:13" ht="22.5" customHeight="1">
      <c r="A4" s="788"/>
      <c r="B4" s="619"/>
      <c r="C4" s="602" t="s">
        <v>422</v>
      </c>
      <c r="D4" s="620" t="s">
        <v>9</v>
      </c>
      <c r="E4" s="602" t="s">
        <v>422</v>
      </c>
      <c r="F4" s="621"/>
      <c r="G4" s="602" t="s">
        <v>422</v>
      </c>
      <c r="H4" s="621"/>
      <c r="I4" s="602" t="s">
        <v>422</v>
      </c>
      <c r="J4" s="621"/>
      <c r="K4" s="602" t="s">
        <v>422</v>
      </c>
      <c r="L4" s="621"/>
      <c r="M4" s="606" t="s">
        <v>422</v>
      </c>
    </row>
    <row r="5" spans="1:13">
      <c r="A5" s="799" t="s">
        <v>61</v>
      </c>
      <c r="B5" s="184">
        <v>32860</v>
      </c>
      <c r="C5" s="184">
        <v>21073</v>
      </c>
      <c r="D5" s="86">
        <v>8</v>
      </c>
      <c r="E5" s="87">
        <v>4</v>
      </c>
      <c r="F5" s="86">
        <v>27195</v>
      </c>
      <c r="G5" s="87">
        <v>18356</v>
      </c>
      <c r="H5" s="86">
        <v>4948</v>
      </c>
      <c r="I5" s="87">
        <v>2307</v>
      </c>
      <c r="J5" s="86">
        <v>342</v>
      </c>
      <c r="K5" s="101">
        <v>158</v>
      </c>
      <c r="L5" s="86">
        <v>367</v>
      </c>
      <c r="M5" s="181">
        <v>248</v>
      </c>
    </row>
    <row r="6" spans="1:13">
      <c r="A6" s="782"/>
      <c r="B6" s="185">
        <v>1</v>
      </c>
      <c r="C6" s="134">
        <v>0.64129999999999998</v>
      </c>
      <c r="D6" s="89">
        <v>2.4000000000000001E-4</v>
      </c>
      <c r="E6" s="153">
        <v>0.5</v>
      </c>
      <c r="F6" s="89">
        <v>0.8276</v>
      </c>
      <c r="G6" s="153">
        <v>0.67498000000000002</v>
      </c>
      <c r="H6" s="89">
        <v>0.15057999999999999</v>
      </c>
      <c r="I6" s="153">
        <v>0.46625</v>
      </c>
      <c r="J6" s="89">
        <v>1.0410000000000001E-2</v>
      </c>
      <c r="K6" s="153">
        <v>0.46199000000000001</v>
      </c>
      <c r="L6" s="89">
        <v>1.1169999999999999E-2</v>
      </c>
      <c r="M6" s="155">
        <v>0.67574999999999996</v>
      </c>
    </row>
    <row r="7" spans="1:13">
      <c r="A7" s="782" t="s">
        <v>62</v>
      </c>
      <c r="B7" s="184">
        <v>37496</v>
      </c>
      <c r="C7" s="184">
        <v>25422</v>
      </c>
      <c r="D7" s="86">
        <v>25</v>
      </c>
      <c r="E7" s="87">
        <v>6</v>
      </c>
      <c r="F7" s="86">
        <v>35112</v>
      </c>
      <c r="G7" s="87">
        <v>24218</v>
      </c>
      <c r="H7" s="86">
        <v>1467</v>
      </c>
      <c r="I7" s="87">
        <v>652</v>
      </c>
      <c r="J7" s="86">
        <v>115</v>
      </c>
      <c r="K7" s="101">
        <v>51</v>
      </c>
      <c r="L7" s="86">
        <v>777</v>
      </c>
      <c r="M7" s="181">
        <v>495</v>
      </c>
    </row>
    <row r="8" spans="1:13">
      <c r="A8" s="782"/>
      <c r="B8" s="185">
        <v>1</v>
      </c>
      <c r="C8" s="134">
        <v>0.67798999999999998</v>
      </c>
      <c r="D8" s="89">
        <v>6.7000000000000002E-4</v>
      </c>
      <c r="E8" s="153">
        <v>0.24</v>
      </c>
      <c r="F8" s="89">
        <v>0.93642000000000003</v>
      </c>
      <c r="G8" s="153">
        <v>0.68974000000000002</v>
      </c>
      <c r="H8" s="89">
        <v>3.9120000000000002E-2</v>
      </c>
      <c r="I8" s="153">
        <v>0.44444</v>
      </c>
      <c r="J8" s="89">
        <v>3.0699999999999998E-3</v>
      </c>
      <c r="K8" s="153">
        <v>0.44347999999999999</v>
      </c>
      <c r="L8" s="89">
        <v>2.0719999999999999E-2</v>
      </c>
      <c r="M8" s="155">
        <v>0.63707000000000003</v>
      </c>
    </row>
    <row r="9" spans="1:13">
      <c r="A9" s="782" t="s">
        <v>63</v>
      </c>
      <c r="B9" s="184">
        <v>4132</v>
      </c>
      <c r="C9" s="184">
        <v>2818</v>
      </c>
      <c r="D9" s="86">
        <v>0</v>
      </c>
      <c r="E9" s="87">
        <v>0</v>
      </c>
      <c r="F9" s="86">
        <v>3697</v>
      </c>
      <c r="G9" s="87">
        <v>2516</v>
      </c>
      <c r="H9" s="86">
        <v>435</v>
      </c>
      <c r="I9" s="87">
        <v>302</v>
      </c>
      <c r="J9" s="86">
        <v>0</v>
      </c>
      <c r="K9" s="101">
        <v>0</v>
      </c>
      <c r="L9" s="86">
        <v>0</v>
      </c>
      <c r="M9" s="181">
        <v>0</v>
      </c>
    </row>
    <row r="10" spans="1:13">
      <c r="A10" s="782"/>
      <c r="B10" s="185">
        <v>1</v>
      </c>
      <c r="C10" s="134">
        <v>0.68198999999999999</v>
      </c>
      <c r="D10" s="89" t="s">
        <v>515</v>
      </c>
      <c r="E10" s="153" t="s">
        <v>515</v>
      </c>
      <c r="F10" s="89">
        <v>0.89471999999999996</v>
      </c>
      <c r="G10" s="153">
        <v>0.68054999999999999</v>
      </c>
      <c r="H10" s="89">
        <v>0.10528</v>
      </c>
      <c r="I10" s="153">
        <v>0.69425000000000003</v>
      </c>
      <c r="J10" s="89" t="s">
        <v>515</v>
      </c>
      <c r="K10" s="153" t="s">
        <v>515</v>
      </c>
      <c r="L10" s="89" t="s">
        <v>515</v>
      </c>
      <c r="M10" s="155" t="s">
        <v>515</v>
      </c>
    </row>
    <row r="11" spans="1:13">
      <c r="A11" s="782" t="s">
        <v>64</v>
      </c>
      <c r="B11" s="184">
        <v>2405</v>
      </c>
      <c r="C11" s="184">
        <v>1496</v>
      </c>
      <c r="D11" s="86">
        <v>0</v>
      </c>
      <c r="E11" s="87">
        <v>0</v>
      </c>
      <c r="F11" s="86">
        <v>2094</v>
      </c>
      <c r="G11" s="87">
        <v>1340</v>
      </c>
      <c r="H11" s="86">
        <v>249</v>
      </c>
      <c r="I11" s="87">
        <v>121</v>
      </c>
      <c r="J11" s="86">
        <v>23</v>
      </c>
      <c r="K11" s="101">
        <v>9</v>
      </c>
      <c r="L11" s="86">
        <v>39</v>
      </c>
      <c r="M11" s="181">
        <v>26</v>
      </c>
    </row>
    <row r="12" spans="1:13">
      <c r="A12" s="782"/>
      <c r="B12" s="185">
        <v>1</v>
      </c>
      <c r="C12" s="134">
        <v>0.62204000000000004</v>
      </c>
      <c r="D12" s="89" t="s">
        <v>515</v>
      </c>
      <c r="E12" s="153" t="s">
        <v>515</v>
      </c>
      <c r="F12" s="89">
        <v>0.87068999999999996</v>
      </c>
      <c r="G12" s="153">
        <v>0.63992000000000004</v>
      </c>
      <c r="H12" s="89">
        <v>0.10353</v>
      </c>
      <c r="I12" s="153">
        <v>0.48593999999999998</v>
      </c>
      <c r="J12" s="89">
        <v>9.5600000000000008E-3</v>
      </c>
      <c r="K12" s="153">
        <v>0.39129999999999998</v>
      </c>
      <c r="L12" s="89">
        <v>1.6219999999999998E-2</v>
      </c>
      <c r="M12" s="155">
        <v>0.66666999999999998</v>
      </c>
    </row>
    <row r="13" spans="1:13">
      <c r="A13" s="782" t="s">
        <v>65</v>
      </c>
      <c r="B13" s="184">
        <v>1095</v>
      </c>
      <c r="C13" s="184">
        <v>662</v>
      </c>
      <c r="D13" s="86">
        <v>0</v>
      </c>
      <c r="E13" s="87">
        <v>0</v>
      </c>
      <c r="F13" s="86">
        <v>924</v>
      </c>
      <c r="G13" s="87">
        <v>603</v>
      </c>
      <c r="H13" s="86">
        <v>155</v>
      </c>
      <c r="I13" s="87">
        <v>54</v>
      </c>
      <c r="J13" s="86">
        <v>16</v>
      </c>
      <c r="K13" s="101">
        <v>5</v>
      </c>
      <c r="L13" s="86">
        <v>0</v>
      </c>
      <c r="M13" s="181">
        <v>0</v>
      </c>
    </row>
    <row r="14" spans="1:13">
      <c r="A14" s="782"/>
      <c r="B14" s="185">
        <v>1</v>
      </c>
      <c r="C14" s="134">
        <v>0.60457000000000005</v>
      </c>
      <c r="D14" s="89" t="s">
        <v>515</v>
      </c>
      <c r="E14" s="153" t="s">
        <v>515</v>
      </c>
      <c r="F14" s="89">
        <v>0.84384000000000003</v>
      </c>
      <c r="G14" s="153">
        <v>0.65259999999999996</v>
      </c>
      <c r="H14" s="89">
        <v>0.14155000000000001</v>
      </c>
      <c r="I14" s="153">
        <v>0.34838999999999998</v>
      </c>
      <c r="J14" s="89">
        <v>1.461E-2</v>
      </c>
      <c r="K14" s="153">
        <v>0.3125</v>
      </c>
      <c r="L14" s="89" t="s">
        <v>515</v>
      </c>
      <c r="M14" s="155" t="s">
        <v>515</v>
      </c>
    </row>
    <row r="15" spans="1:13">
      <c r="A15" s="782" t="s">
        <v>66</v>
      </c>
      <c r="B15" s="184">
        <v>1481</v>
      </c>
      <c r="C15" s="184">
        <v>1059</v>
      </c>
      <c r="D15" s="86">
        <v>0</v>
      </c>
      <c r="E15" s="87">
        <v>0</v>
      </c>
      <c r="F15" s="86">
        <v>1429</v>
      </c>
      <c r="G15" s="87">
        <v>1018</v>
      </c>
      <c r="H15" s="86">
        <v>1</v>
      </c>
      <c r="I15" s="87">
        <v>1</v>
      </c>
      <c r="J15" s="86">
        <v>51</v>
      </c>
      <c r="K15" s="101">
        <v>40</v>
      </c>
      <c r="L15" s="86">
        <v>0</v>
      </c>
      <c r="M15" s="181">
        <v>0</v>
      </c>
    </row>
    <row r="16" spans="1:13">
      <c r="A16" s="782"/>
      <c r="B16" s="185">
        <v>1</v>
      </c>
      <c r="C16" s="134">
        <v>0.71506000000000003</v>
      </c>
      <c r="D16" s="89" t="s">
        <v>515</v>
      </c>
      <c r="E16" s="153" t="s">
        <v>515</v>
      </c>
      <c r="F16" s="89">
        <v>0.96489000000000003</v>
      </c>
      <c r="G16" s="153">
        <v>0.71238999999999997</v>
      </c>
      <c r="H16" s="89">
        <v>6.8000000000000005E-4</v>
      </c>
      <c r="I16" s="153">
        <v>1</v>
      </c>
      <c r="J16" s="89">
        <v>3.4439999999999998E-2</v>
      </c>
      <c r="K16" s="153">
        <v>0.78430999999999995</v>
      </c>
      <c r="L16" s="89" t="s">
        <v>515</v>
      </c>
      <c r="M16" s="155" t="s">
        <v>515</v>
      </c>
    </row>
    <row r="17" spans="1:13">
      <c r="A17" s="782" t="s">
        <v>67</v>
      </c>
      <c r="B17" s="184">
        <v>9238</v>
      </c>
      <c r="C17" s="184">
        <v>6372</v>
      </c>
      <c r="D17" s="86">
        <v>0</v>
      </c>
      <c r="E17" s="87">
        <v>0</v>
      </c>
      <c r="F17" s="86">
        <v>8346</v>
      </c>
      <c r="G17" s="87">
        <v>5864</v>
      </c>
      <c r="H17" s="86">
        <v>767</v>
      </c>
      <c r="I17" s="87">
        <v>419</v>
      </c>
      <c r="J17" s="86">
        <v>30</v>
      </c>
      <c r="K17" s="101">
        <v>22</v>
      </c>
      <c r="L17" s="86">
        <v>95</v>
      </c>
      <c r="M17" s="181">
        <v>67</v>
      </c>
    </row>
    <row r="18" spans="1:13">
      <c r="A18" s="782"/>
      <c r="B18" s="185">
        <v>1</v>
      </c>
      <c r="C18" s="134">
        <v>0.68976000000000004</v>
      </c>
      <c r="D18" s="89" t="s">
        <v>515</v>
      </c>
      <c r="E18" s="153" t="s">
        <v>515</v>
      </c>
      <c r="F18" s="89">
        <v>0.90344000000000002</v>
      </c>
      <c r="G18" s="153">
        <v>0.70260999999999996</v>
      </c>
      <c r="H18" s="89">
        <v>8.3030000000000007E-2</v>
      </c>
      <c r="I18" s="153">
        <v>0.54627999999999999</v>
      </c>
      <c r="J18" s="89">
        <v>3.2499999999999999E-3</v>
      </c>
      <c r="K18" s="153">
        <v>0.73333000000000004</v>
      </c>
      <c r="L18" s="89">
        <v>1.0279999999999999E-2</v>
      </c>
      <c r="M18" s="155">
        <v>0.70526</v>
      </c>
    </row>
    <row r="19" spans="1:13" ht="12.75" customHeight="1">
      <c r="A19" s="782" t="s">
        <v>68</v>
      </c>
      <c r="B19" s="184">
        <v>1304</v>
      </c>
      <c r="C19" s="184">
        <v>816</v>
      </c>
      <c r="D19" s="86">
        <v>0</v>
      </c>
      <c r="E19" s="87">
        <v>0</v>
      </c>
      <c r="F19" s="86">
        <v>1162</v>
      </c>
      <c r="G19" s="87">
        <v>764</v>
      </c>
      <c r="H19" s="86">
        <v>139</v>
      </c>
      <c r="I19" s="87">
        <v>51</v>
      </c>
      <c r="J19" s="86">
        <v>3</v>
      </c>
      <c r="K19" s="101">
        <v>1</v>
      </c>
      <c r="L19" s="86">
        <v>0</v>
      </c>
      <c r="M19" s="181">
        <v>0</v>
      </c>
    </row>
    <row r="20" spans="1:13" ht="12.75" customHeight="1">
      <c r="A20" s="782"/>
      <c r="B20" s="185">
        <v>1</v>
      </c>
      <c r="C20" s="134">
        <v>0.62577000000000005</v>
      </c>
      <c r="D20" s="89" t="s">
        <v>515</v>
      </c>
      <c r="E20" s="153" t="s">
        <v>515</v>
      </c>
      <c r="F20" s="89">
        <v>0.8911</v>
      </c>
      <c r="G20" s="153">
        <v>0.65749000000000002</v>
      </c>
      <c r="H20" s="89">
        <v>0.1066</v>
      </c>
      <c r="I20" s="153">
        <v>0.36691000000000001</v>
      </c>
      <c r="J20" s="89">
        <v>2.3E-3</v>
      </c>
      <c r="K20" s="153">
        <v>0.33333000000000002</v>
      </c>
      <c r="L20" s="89" t="s">
        <v>515</v>
      </c>
      <c r="M20" s="155" t="s">
        <v>515</v>
      </c>
    </row>
    <row r="21" spans="1:13">
      <c r="A21" s="782" t="s">
        <v>69</v>
      </c>
      <c r="B21" s="184">
        <v>15847</v>
      </c>
      <c r="C21" s="184">
        <v>10421</v>
      </c>
      <c r="D21" s="86">
        <v>0</v>
      </c>
      <c r="E21" s="87">
        <v>0</v>
      </c>
      <c r="F21" s="86">
        <v>15005</v>
      </c>
      <c r="G21" s="87">
        <v>9978</v>
      </c>
      <c r="H21" s="86">
        <v>739</v>
      </c>
      <c r="I21" s="87">
        <v>376</v>
      </c>
      <c r="J21" s="86">
        <v>29</v>
      </c>
      <c r="K21" s="101">
        <v>21</v>
      </c>
      <c r="L21" s="86">
        <v>74</v>
      </c>
      <c r="M21" s="181">
        <v>46</v>
      </c>
    </row>
    <row r="22" spans="1:13">
      <c r="A22" s="782"/>
      <c r="B22" s="185">
        <v>1</v>
      </c>
      <c r="C22" s="134">
        <v>0.65759999999999996</v>
      </c>
      <c r="D22" s="148" t="s">
        <v>515</v>
      </c>
      <c r="E22" s="153" t="s">
        <v>515</v>
      </c>
      <c r="F22" s="89">
        <v>0.94686999999999999</v>
      </c>
      <c r="G22" s="153">
        <v>0.66498000000000002</v>
      </c>
      <c r="H22" s="89">
        <v>4.6629999999999998E-2</v>
      </c>
      <c r="I22" s="153">
        <v>0.50880000000000003</v>
      </c>
      <c r="J22" s="89">
        <v>1.83E-3</v>
      </c>
      <c r="K22" s="153">
        <v>0.72414000000000001</v>
      </c>
      <c r="L22" s="89">
        <v>4.6699999999999997E-3</v>
      </c>
      <c r="M22" s="155">
        <v>0.62161999999999995</v>
      </c>
    </row>
    <row r="23" spans="1:13" ht="12.75" customHeight="1">
      <c r="A23" s="782" t="s">
        <v>70</v>
      </c>
      <c r="B23" s="184">
        <v>30222</v>
      </c>
      <c r="C23" s="184">
        <v>18011</v>
      </c>
      <c r="D23" s="86">
        <v>0</v>
      </c>
      <c r="E23" s="87">
        <v>0</v>
      </c>
      <c r="F23" s="86">
        <v>24779</v>
      </c>
      <c r="G23" s="87">
        <v>15537</v>
      </c>
      <c r="H23" s="86">
        <v>5225</v>
      </c>
      <c r="I23" s="87">
        <v>2348</v>
      </c>
      <c r="J23" s="86">
        <v>98</v>
      </c>
      <c r="K23" s="101">
        <v>50</v>
      </c>
      <c r="L23" s="86">
        <v>120</v>
      </c>
      <c r="M23" s="181">
        <v>76</v>
      </c>
    </row>
    <row r="24" spans="1:13" ht="12.75" customHeight="1">
      <c r="A24" s="782"/>
      <c r="B24" s="185">
        <v>1</v>
      </c>
      <c r="C24" s="134">
        <v>0.59596000000000005</v>
      </c>
      <c r="D24" s="89" t="s">
        <v>515</v>
      </c>
      <c r="E24" s="153" t="s">
        <v>515</v>
      </c>
      <c r="F24" s="89">
        <v>0.81989999999999996</v>
      </c>
      <c r="G24" s="153">
        <v>0.62702000000000002</v>
      </c>
      <c r="H24" s="89">
        <v>0.17288999999999999</v>
      </c>
      <c r="I24" s="153">
        <v>0.44938</v>
      </c>
      <c r="J24" s="89">
        <v>3.2399999999999998E-3</v>
      </c>
      <c r="K24" s="153">
        <v>0.51019999999999999</v>
      </c>
      <c r="L24" s="89">
        <v>3.9699999999999996E-3</v>
      </c>
      <c r="M24" s="155">
        <v>0.63332999999999995</v>
      </c>
    </row>
    <row r="25" spans="1:13" ht="12.75" customHeight="1">
      <c r="A25" s="782" t="s">
        <v>71</v>
      </c>
      <c r="B25" s="184">
        <v>8842</v>
      </c>
      <c r="C25" s="184">
        <v>6010</v>
      </c>
      <c r="D25" s="86">
        <v>20</v>
      </c>
      <c r="E25" s="87">
        <v>10</v>
      </c>
      <c r="F25" s="86">
        <v>7449</v>
      </c>
      <c r="G25" s="87">
        <v>5234</v>
      </c>
      <c r="H25" s="86">
        <v>1108</v>
      </c>
      <c r="I25" s="87">
        <v>590</v>
      </c>
      <c r="J25" s="86">
        <v>138</v>
      </c>
      <c r="K25" s="101">
        <v>94</v>
      </c>
      <c r="L25" s="86">
        <v>127</v>
      </c>
      <c r="M25" s="181">
        <v>82</v>
      </c>
    </row>
    <row r="26" spans="1:13" ht="12.75" customHeight="1">
      <c r="A26" s="782"/>
      <c r="B26" s="185">
        <v>1</v>
      </c>
      <c r="C26" s="134">
        <v>0.67971000000000004</v>
      </c>
      <c r="D26" s="89">
        <v>2.2599999999999999E-3</v>
      </c>
      <c r="E26" s="153">
        <v>0.5</v>
      </c>
      <c r="F26" s="89">
        <v>0.84245999999999999</v>
      </c>
      <c r="G26" s="153">
        <v>0.70264000000000004</v>
      </c>
      <c r="H26" s="89">
        <v>0.12531</v>
      </c>
      <c r="I26" s="153">
        <v>0.53249000000000002</v>
      </c>
      <c r="J26" s="89">
        <v>1.5610000000000001E-2</v>
      </c>
      <c r="K26" s="153">
        <v>0.68115999999999999</v>
      </c>
      <c r="L26" s="89">
        <v>1.436E-2</v>
      </c>
      <c r="M26" s="155">
        <v>0.64566999999999997</v>
      </c>
    </row>
    <row r="27" spans="1:13">
      <c r="A27" s="782" t="s">
        <v>72</v>
      </c>
      <c r="B27" s="184">
        <v>2862</v>
      </c>
      <c r="C27" s="184">
        <v>1659</v>
      </c>
      <c r="D27" s="86">
        <v>3</v>
      </c>
      <c r="E27" s="87">
        <v>1</v>
      </c>
      <c r="F27" s="86">
        <v>1953</v>
      </c>
      <c r="G27" s="87">
        <v>1161</v>
      </c>
      <c r="H27" s="86">
        <v>748</v>
      </c>
      <c r="I27" s="87">
        <v>447</v>
      </c>
      <c r="J27" s="86">
        <v>136</v>
      </c>
      <c r="K27" s="101">
        <v>44</v>
      </c>
      <c r="L27" s="86">
        <v>22</v>
      </c>
      <c r="M27" s="181">
        <v>6</v>
      </c>
    </row>
    <row r="28" spans="1:13">
      <c r="A28" s="782"/>
      <c r="B28" s="185">
        <v>1</v>
      </c>
      <c r="C28" s="134">
        <v>0.57965999999999995</v>
      </c>
      <c r="D28" s="89">
        <v>1.0499999999999999E-3</v>
      </c>
      <c r="E28" s="153">
        <v>0.33333000000000002</v>
      </c>
      <c r="F28" s="89">
        <v>0.68239000000000005</v>
      </c>
      <c r="G28" s="153">
        <v>0.59447000000000005</v>
      </c>
      <c r="H28" s="89">
        <v>0.26135999999999998</v>
      </c>
      <c r="I28" s="153">
        <v>0.59758999999999995</v>
      </c>
      <c r="J28" s="89">
        <v>4.752E-2</v>
      </c>
      <c r="K28" s="153">
        <v>0.32352999999999998</v>
      </c>
      <c r="L28" s="89">
        <v>7.6899999999999998E-3</v>
      </c>
      <c r="M28" s="155">
        <v>0.27272999999999997</v>
      </c>
    </row>
    <row r="29" spans="1:13">
      <c r="A29" s="782" t="s">
        <v>73</v>
      </c>
      <c r="B29" s="184">
        <v>3038</v>
      </c>
      <c r="C29" s="184">
        <v>1896</v>
      </c>
      <c r="D29" s="86">
        <v>0</v>
      </c>
      <c r="E29" s="87">
        <v>0</v>
      </c>
      <c r="F29" s="86">
        <v>2858</v>
      </c>
      <c r="G29" s="87">
        <v>1788</v>
      </c>
      <c r="H29" s="86">
        <v>177</v>
      </c>
      <c r="I29" s="87">
        <v>108</v>
      </c>
      <c r="J29" s="86">
        <v>2</v>
      </c>
      <c r="K29" s="101">
        <v>0</v>
      </c>
      <c r="L29" s="86">
        <v>1</v>
      </c>
      <c r="M29" s="181">
        <v>0</v>
      </c>
    </row>
    <row r="30" spans="1:13">
      <c r="A30" s="782"/>
      <c r="B30" s="185">
        <v>1</v>
      </c>
      <c r="C30" s="134">
        <v>0.62409000000000003</v>
      </c>
      <c r="D30" s="89" t="s">
        <v>515</v>
      </c>
      <c r="E30" s="153" t="s">
        <v>515</v>
      </c>
      <c r="F30" s="89">
        <v>0.94074999999999998</v>
      </c>
      <c r="G30" s="153">
        <v>0.62561</v>
      </c>
      <c r="H30" s="89">
        <v>5.8259999999999999E-2</v>
      </c>
      <c r="I30" s="153">
        <v>0.61016999999999999</v>
      </c>
      <c r="J30" s="89">
        <v>6.6E-4</v>
      </c>
      <c r="K30" s="153" t="s">
        <v>515</v>
      </c>
      <c r="L30" s="89">
        <v>3.3E-4</v>
      </c>
      <c r="M30" s="155" t="s">
        <v>515</v>
      </c>
    </row>
    <row r="31" spans="1:13" ht="12.75" customHeight="1">
      <c r="A31" s="782" t="s">
        <v>74</v>
      </c>
      <c r="B31" s="184">
        <v>2094</v>
      </c>
      <c r="C31" s="184">
        <v>1400</v>
      </c>
      <c r="D31" s="86">
        <v>0</v>
      </c>
      <c r="E31" s="87">
        <v>0</v>
      </c>
      <c r="F31" s="86">
        <v>1937</v>
      </c>
      <c r="G31" s="87">
        <v>1298</v>
      </c>
      <c r="H31" s="86">
        <v>150</v>
      </c>
      <c r="I31" s="87">
        <v>98</v>
      </c>
      <c r="J31" s="86">
        <v>4</v>
      </c>
      <c r="K31" s="101">
        <v>1</v>
      </c>
      <c r="L31" s="86">
        <v>3</v>
      </c>
      <c r="M31" s="181">
        <v>3</v>
      </c>
    </row>
    <row r="32" spans="1:13" ht="12.75" customHeight="1">
      <c r="A32" s="782"/>
      <c r="B32" s="185">
        <v>1</v>
      </c>
      <c r="C32" s="134">
        <v>0.66857999999999995</v>
      </c>
      <c r="D32" s="89" t="s">
        <v>515</v>
      </c>
      <c r="E32" s="153" t="s">
        <v>515</v>
      </c>
      <c r="F32" s="89">
        <v>0.92501999999999995</v>
      </c>
      <c r="G32" s="153">
        <v>0.67010999999999998</v>
      </c>
      <c r="H32" s="89">
        <v>7.1629999999999999E-2</v>
      </c>
      <c r="I32" s="153">
        <v>0.65332999999999997</v>
      </c>
      <c r="J32" s="89">
        <v>1.91E-3</v>
      </c>
      <c r="K32" s="153">
        <v>0.25</v>
      </c>
      <c r="L32" s="89">
        <v>1.4300000000000001E-3</v>
      </c>
      <c r="M32" s="155">
        <v>1</v>
      </c>
    </row>
    <row r="33" spans="1:13" ht="12.75" customHeight="1">
      <c r="A33" s="782" t="s">
        <v>75</v>
      </c>
      <c r="B33" s="189">
        <v>6703</v>
      </c>
      <c r="C33" s="190">
        <v>4560</v>
      </c>
      <c r="D33" s="184">
        <v>82</v>
      </c>
      <c r="E33" s="184">
        <v>53</v>
      </c>
      <c r="F33" s="86">
        <v>5869</v>
      </c>
      <c r="G33" s="87">
        <v>4134</v>
      </c>
      <c r="H33" s="86">
        <v>530</v>
      </c>
      <c r="I33" s="87">
        <v>233</v>
      </c>
      <c r="J33" s="86">
        <v>62</v>
      </c>
      <c r="K33" s="101">
        <v>36</v>
      </c>
      <c r="L33" s="86">
        <v>160</v>
      </c>
      <c r="M33" s="181">
        <v>104</v>
      </c>
    </row>
    <row r="34" spans="1:13" ht="12.75" customHeight="1">
      <c r="A34" s="782"/>
      <c r="B34" s="191">
        <v>1</v>
      </c>
      <c r="C34" s="192">
        <v>0.68028999999999995</v>
      </c>
      <c r="D34" s="134">
        <v>1.223E-2</v>
      </c>
      <c r="E34" s="134">
        <v>0.64634000000000003</v>
      </c>
      <c r="F34" s="89">
        <v>0.87558000000000002</v>
      </c>
      <c r="G34" s="153">
        <v>0.70438000000000001</v>
      </c>
      <c r="H34" s="89">
        <v>7.9070000000000001E-2</v>
      </c>
      <c r="I34" s="153">
        <v>0.43962000000000001</v>
      </c>
      <c r="J34" s="89">
        <v>9.2499999999999995E-3</v>
      </c>
      <c r="K34" s="153">
        <v>0.58065</v>
      </c>
      <c r="L34" s="89">
        <v>2.3869999999999999E-2</v>
      </c>
      <c r="M34" s="155">
        <v>0.65</v>
      </c>
    </row>
    <row r="35" spans="1:13">
      <c r="A35" s="783" t="s">
        <v>76</v>
      </c>
      <c r="B35" s="193">
        <v>2123</v>
      </c>
      <c r="C35" s="194">
        <v>1303</v>
      </c>
      <c r="D35" s="184">
        <v>0</v>
      </c>
      <c r="E35" s="184">
        <v>0</v>
      </c>
      <c r="F35" s="86">
        <v>1762</v>
      </c>
      <c r="G35" s="87">
        <v>1092</v>
      </c>
      <c r="H35" s="86">
        <v>122</v>
      </c>
      <c r="I35" s="87">
        <v>56</v>
      </c>
      <c r="J35" s="86">
        <v>47</v>
      </c>
      <c r="K35" s="101">
        <v>37</v>
      </c>
      <c r="L35" s="86">
        <v>192</v>
      </c>
      <c r="M35" s="181">
        <v>118</v>
      </c>
    </row>
    <row r="36" spans="1:13">
      <c r="A36" s="784"/>
      <c r="B36" s="195">
        <v>1</v>
      </c>
      <c r="C36" s="196">
        <v>0.61375000000000002</v>
      </c>
      <c r="D36" s="461" t="s">
        <v>515</v>
      </c>
      <c r="E36" s="149" t="s">
        <v>515</v>
      </c>
      <c r="F36" s="107">
        <v>0.82996000000000003</v>
      </c>
      <c r="G36" s="156">
        <v>0.61975000000000002</v>
      </c>
      <c r="H36" s="107">
        <v>5.747E-2</v>
      </c>
      <c r="I36" s="156">
        <v>0.45901999999999998</v>
      </c>
      <c r="J36" s="107">
        <v>2.214E-2</v>
      </c>
      <c r="K36" s="156">
        <v>0.78722999999999999</v>
      </c>
      <c r="L36" s="107">
        <v>9.0440000000000006E-2</v>
      </c>
      <c r="M36" s="157">
        <v>0.61458000000000002</v>
      </c>
    </row>
    <row r="37" spans="1:13" ht="12.75" customHeight="1">
      <c r="A37" s="833" t="s">
        <v>85</v>
      </c>
      <c r="B37" s="186">
        <v>161742</v>
      </c>
      <c r="C37" s="197">
        <v>104978</v>
      </c>
      <c r="D37" s="187">
        <v>138</v>
      </c>
      <c r="E37" s="187">
        <v>74</v>
      </c>
      <c r="F37" s="108">
        <v>141571</v>
      </c>
      <c r="G37" s="127">
        <v>94901</v>
      </c>
      <c r="H37" s="108">
        <v>16960</v>
      </c>
      <c r="I37" s="127">
        <v>8163</v>
      </c>
      <c r="J37" s="108">
        <v>1096</v>
      </c>
      <c r="K37" s="109">
        <v>569</v>
      </c>
      <c r="L37" s="108">
        <v>1977</v>
      </c>
      <c r="M37" s="188">
        <v>1271</v>
      </c>
    </row>
    <row r="38" spans="1:13" ht="12.75" customHeight="1" thickBot="1">
      <c r="A38" s="834"/>
      <c r="B38" s="411">
        <v>1</v>
      </c>
      <c r="C38" s="358">
        <v>0.64905000000000002</v>
      </c>
      <c r="D38" s="409">
        <v>8.4999999999999995E-4</v>
      </c>
      <c r="E38" s="357">
        <v>0.53622999999999998</v>
      </c>
      <c r="F38" s="409">
        <v>0.87529000000000001</v>
      </c>
      <c r="G38" s="114">
        <v>0.67034000000000005</v>
      </c>
      <c r="H38" s="409">
        <v>0.10485999999999999</v>
      </c>
      <c r="I38" s="114">
        <v>0.48131000000000002</v>
      </c>
      <c r="J38" s="409">
        <v>6.7799999999999996E-3</v>
      </c>
      <c r="K38" s="114">
        <v>0.51915999999999995</v>
      </c>
      <c r="L38" s="409">
        <v>1.222E-2</v>
      </c>
      <c r="M38" s="115">
        <v>0.64288999999999996</v>
      </c>
    </row>
    <row r="39" spans="1:13" s="416" customFormat="1"/>
    <row r="40" spans="1:13" s="566" customFormat="1" ht="11.25">
      <c r="A40" s="566" t="str">
        <f>"Anmerkungen. Datengrundlage: Volkshochschul-Statistik "&amp;Hilfswerte!B1&amp;"; Basis: "&amp;Tabelle1!$C$36&amp;" vhs."</f>
        <v>Anmerkungen. Datengrundlage: Volkshochschul-Statistik 2021; Basis: 843 vhs.</v>
      </c>
    </row>
    <row r="41" spans="1:13" s="416" customFormat="1"/>
    <row r="42" spans="1:13" s="416" customFormat="1">
      <c r="A42" s="574" t="s">
        <v>532</v>
      </c>
      <c r="B42" s="572"/>
      <c r="C42" s="572"/>
      <c r="D42" s="572"/>
      <c r="E42" s="572"/>
      <c r="F42" s="572"/>
      <c r="G42" s="572"/>
      <c r="H42" s="572"/>
    </row>
    <row r="43" spans="1:13" s="416" customFormat="1">
      <c r="A43" s="574" t="s">
        <v>533</v>
      </c>
      <c r="B43" s="572"/>
      <c r="C43" s="572"/>
      <c r="D43" s="572"/>
      <c r="E43" s="758" t="s">
        <v>528</v>
      </c>
      <c r="F43" s="758"/>
      <c r="G43" s="758"/>
      <c r="H43" s="572"/>
    </row>
    <row r="44" spans="1:13" s="416" customFormat="1">
      <c r="A44" s="575"/>
      <c r="B44" s="572"/>
      <c r="C44" s="572"/>
      <c r="D44" s="572"/>
      <c r="E44" s="572"/>
      <c r="F44" s="572"/>
      <c r="G44" s="572"/>
      <c r="H44" s="572"/>
    </row>
    <row r="45" spans="1:13" s="416" customFormat="1">
      <c r="A45" s="1169" t="s">
        <v>535</v>
      </c>
      <c r="B45" s="1169"/>
      <c r="C45" s="1169"/>
      <c r="D45" s="572"/>
      <c r="E45" s="572"/>
      <c r="F45" s="572"/>
      <c r="G45" s="572"/>
      <c r="H45" s="572"/>
    </row>
  </sheetData>
  <mergeCells count="27">
    <mergeCell ref="A7:A8"/>
    <mergeCell ref="A9:A10"/>
    <mergeCell ref="A11:A12"/>
    <mergeCell ref="A13:A14"/>
    <mergeCell ref="A1:M1"/>
    <mergeCell ref="A2:A4"/>
    <mergeCell ref="D3:E3"/>
    <mergeCell ref="F3:G3"/>
    <mergeCell ref="H3:I3"/>
    <mergeCell ref="J3:K3"/>
    <mergeCell ref="B2:C3"/>
    <mergeCell ref="D2:M2"/>
    <mergeCell ref="L3:M3"/>
    <mergeCell ref="A5:A6"/>
    <mergeCell ref="A15:A16"/>
    <mergeCell ref="A37:A38"/>
    <mergeCell ref="A23:A24"/>
    <mergeCell ref="A25:A26"/>
    <mergeCell ref="A29:A30"/>
    <mergeCell ref="A31:A32"/>
    <mergeCell ref="E43:G43"/>
    <mergeCell ref="A33:A34"/>
    <mergeCell ref="A35:A36"/>
    <mergeCell ref="A27:A28"/>
    <mergeCell ref="A17:A18"/>
    <mergeCell ref="A19:A20"/>
    <mergeCell ref="A21:A22"/>
  </mergeCells>
  <conditionalFormatting sqref="A22:C22">
    <cfRule type="cellIs" dxfId="712" priority="64" stopIfTrue="1" operator="equal">
      <formula>1</formula>
    </cfRule>
    <cfRule type="cellIs" dxfId="711" priority="65" stopIfTrue="1" operator="lessThan">
      <formula>0.0005</formula>
    </cfRule>
  </conditionalFormatting>
  <conditionalFormatting sqref="A5:IV5">
    <cfRule type="cellIs" dxfId="710" priority="105" stopIfTrue="1" operator="equal">
      <formula>0</formula>
    </cfRule>
  </conditionalFormatting>
  <conditionalFormatting sqref="A6:IV6">
    <cfRule type="cellIs" dxfId="709" priority="103" stopIfTrue="1" operator="equal">
      <formula>1</formula>
    </cfRule>
    <cfRule type="cellIs" dxfId="708" priority="104" stopIfTrue="1" operator="lessThan">
      <formula>0.0005</formula>
    </cfRule>
  </conditionalFormatting>
  <conditionalFormatting sqref="A8:IV8">
    <cfRule type="cellIs" dxfId="707" priority="109" stopIfTrue="1" operator="equal">
      <formula>1</formula>
    </cfRule>
    <cfRule type="cellIs" dxfId="706" priority="110" stopIfTrue="1" operator="lessThan">
      <formula>0.0005</formula>
    </cfRule>
  </conditionalFormatting>
  <conditionalFormatting sqref="A9:IV9">
    <cfRule type="cellIs" dxfId="705" priority="99" stopIfTrue="1" operator="equal">
      <formula>0</formula>
    </cfRule>
  </conditionalFormatting>
  <conditionalFormatting sqref="A10:IV10">
    <cfRule type="cellIs" dxfId="704" priority="97" stopIfTrue="1" operator="equal">
      <formula>1</formula>
    </cfRule>
    <cfRule type="cellIs" dxfId="703" priority="98" stopIfTrue="1" operator="lessThan">
      <formula>0.0005</formula>
    </cfRule>
  </conditionalFormatting>
  <conditionalFormatting sqref="A11:IV11">
    <cfRule type="cellIs" dxfId="702" priority="93" stopIfTrue="1" operator="equal">
      <formula>0</formula>
    </cfRule>
  </conditionalFormatting>
  <conditionalFormatting sqref="A12:IV12">
    <cfRule type="cellIs" dxfId="701" priority="91" stopIfTrue="1" operator="equal">
      <formula>1</formula>
    </cfRule>
    <cfRule type="cellIs" dxfId="700" priority="92" stopIfTrue="1" operator="lessThan">
      <formula>0.0005</formula>
    </cfRule>
  </conditionalFormatting>
  <conditionalFormatting sqref="A13:IV13">
    <cfRule type="cellIs" dxfId="699" priority="87" stopIfTrue="1" operator="equal">
      <formula>0</formula>
    </cfRule>
  </conditionalFormatting>
  <conditionalFormatting sqref="A14:IV14">
    <cfRule type="cellIs" dxfId="698" priority="85" stopIfTrue="1" operator="equal">
      <formula>1</formula>
    </cfRule>
    <cfRule type="cellIs" dxfId="697" priority="86" stopIfTrue="1" operator="lessThan">
      <formula>0.0005</formula>
    </cfRule>
  </conditionalFormatting>
  <conditionalFormatting sqref="A15:IV15">
    <cfRule type="cellIs" dxfId="696" priority="81" stopIfTrue="1" operator="equal">
      <formula>0</formula>
    </cfRule>
  </conditionalFormatting>
  <conditionalFormatting sqref="A16:IV16">
    <cfRule type="cellIs" dxfId="695" priority="79" stopIfTrue="1" operator="equal">
      <formula>1</formula>
    </cfRule>
    <cfRule type="cellIs" dxfId="694" priority="80" stopIfTrue="1" operator="lessThan">
      <formula>0.0005</formula>
    </cfRule>
  </conditionalFormatting>
  <conditionalFormatting sqref="A17:IV17">
    <cfRule type="cellIs" dxfId="693" priority="75" stopIfTrue="1" operator="equal">
      <formula>0</formula>
    </cfRule>
  </conditionalFormatting>
  <conditionalFormatting sqref="A18:IV18">
    <cfRule type="cellIs" dxfId="692" priority="73" stopIfTrue="1" operator="equal">
      <formula>1</formula>
    </cfRule>
    <cfRule type="cellIs" dxfId="691" priority="74" stopIfTrue="1" operator="lessThan">
      <formula>0.0005</formula>
    </cfRule>
  </conditionalFormatting>
  <conditionalFormatting sqref="A19:IV19">
    <cfRule type="cellIs" dxfId="690" priority="69" stopIfTrue="1" operator="equal">
      <formula>0</formula>
    </cfRule>
  </conditionalFormatting>
  <conditionalFormatting sqref="A20:IV20">
    <cfRule type="cellIs" dxfId="689" priority="67" stopIfTrue="1" operator="equal">
      <formula>1</formula>
    </cfRule>
    <cfRule type="cellIs" dxfId="688" priority="68" stopIfTrue="1" operator="lessThan">
      <formula>0.0005</formula>
    </cfRule>
  </conditionalFormatting>
  <conditionalFormatting sqref="A21:IV21">
    <cfRule type="cellIs" dxfId="687" priority="63" stopIfTrue="1" operator="equal">
      <formula>0</formula>
    </cfRule>
  </conditionalFormatting>
  <conditionalFormatting sqref="A23:IV23">
    <cfRule type="cellIs" dxfId="686" priority="57" stopIfTrue="1" operator="equal">
      <formula>0</formula>
    </cfRule>
  </conditionalFormatting>
  <conditionalFormatting sqref="A24:IV24">
    <cfRule type="cellIs" dxfId="685" priority="55" stopIfTrue="1" operator="equal">
      <formula>1</formula>
    </cfRule>
    <cfRule type="cellIs" dxfId="684" priority="56" stopIfTrue="1" operator="lessThan">
      <formula>0.0005</formula>
    </cfRule>
  </conditionalFormatting>
  <conditionalFormatting sqref="A25:IV25">
    <cfRule type="cellIs" dxfId="683" priority="51" stopIfTrue="1" operator="equal">
      <formula>0</formula>
    </cfRule>
  </conditionalFormatting>
  <conditionalFormatting sqref="A26:IV26">
    <cfRule type="cellIs" dxfId="682" priority="49" stopIfTrue="1" operator="equal">
      <formula>1</formula>
    </cfRule>
    <cfRule type="cellIs" dxfId="681" priority="50" stopIfTrue="1" operator="lessThan">
      <formula>0.0005</formula>
    </cfRule>
  </conditionalFormatting>
  <conditionalFormatting sqref="A27:IV27">
    <cfRule type="cellIs" dxfId="680" priority="45" stopIfTrue="1" operator="equal">
      <formula>0</formula>
    </cfRule>
  </conditionalFormatting>
  <conditionalFormatting sqref="A28:IV28">
    <cfRule type="cellIs" dxfId="679" priority="43" stopIfTrue="1" operator="equal">
      <formula>1</formula>
    </cfRule>
    <cfRule type="cellIs" dxfId="678" priority="44" stopIfTrue="1" operator="lessThan">
      <formula>0.0005</formula>
    </cfRule>
  </conditionalFormatting>
  <conditionalFormatting sqref="A29:IV29">
    <cfRule type="cellIs" dxfId="677" priority="39" stopIfTrue="1" operator="equal">
      <formula>0</formula>
    </cfRule>
  </conditionalFormatting>
  <conditionalFormatting sqref="A30:IV30">
    <cfRule type="cellIs" dxfId="676" priority="37" stopIfTrue="1" operator="equal">
      <formula>1</formula>
    </cfRule>
    <cfRule type="cellIs" dxfId="675" priority="38" stopIfTrue="1" operator="lessThan">
      <formula>0.0005</formula>
    </cfRule>
  </conditionalFormatting>
  <conditionalFormatting sqref="A31:IV31">
    <cfRule type="cellIs" dxfId="674" priority="33" stopIfTrue="1" operator="equal">
      <formula>0</formula>
    </cfRule>
  </conditionalFormatting>
  <conditionalFormatting sqref="A32:IV32">
    <cfRule type="cellIs" dxfId="673" priority="31" stopIfTrue="1" operator="equal">
      <formula>1</formula>
    </cfRule>
    <cfRule type="cellIs" dxfId="672" priority="32" stopIfTrue="1" operator="lessThan">
      <formula>0.0005</formula>
    </cfRule>
  </conditionalFormatting>
  <conditionalFormatting sqref="A33:IV33">
    <cfRule type="cellIs" dxfId="671" priority="12" stopIfTrue="1" operator="equal">
      <formula>0</formula>
    </cfRule>
  </conditionalFormatting>
  <conditionalFormatting sqref="A34:IV34">
    <cfRule type="cellIs" dxfId="670" priority="10" stopIfTrue="1" operator="equal">
      <formula>1</formula>
    </cfRule>
    <cfRule type="cellIs" dxfId="669" priority="11" stopIfTrue="1" operator="lessThan">
      <formula>0.0005</formula>
    </cfRule>
  </conditionalFormatting>
  <conditionalFormatting sqref="A35:IV35">
    <cfRule type="cellIs" dxfId="668" priority="9" stopIfTrue="1" operator="equal">
      <formula>0</formula>
    </cfRule>
  </conditionalFormatting>
  <conditionalFormatting sqref="A36:IV36">
    <cfRule type="cellIs" dxfId="667" priority="7" stopIfTrue="1" operator="equal">
      <formula>1</formula>
    </cfRule>
    <cfRule type="cellIs" dxfId="666" priority="8" stopIfTrue="1" operator="lessThan">
      <formula>0.0005</formula>
    </cfRule>
  </conditionalFormatting>
  <conditionalFormatting sqref="A37:IV37">
    <cfRule type="cellIs" dxfId="665" priority="6" stopIfTrue="1" operator="equal">
      <formula>0</formula>
    </cfRule>
  </conditionalFormatting>
  <conditionalFormatting sqref="A38:IV38">
    <cfRule type="cellIs" dxfId="664" priority="2" stopIfTrue="1" operator="equal">
      <formula>1</formula>
    </cfRule>
    <cfRule type="cellIs" dxfId="663" priority="3" stopIfTrue="1" operator="lessThan">
      <formula>0.0005</formula>
    </cfRule>
  </conditionalFormatting>
  <conditionalFormatting sqref="B7:IV7">
    <cfRule type="cellIs" dxfId="662" priority="114" stopIfTrue="1" operator="equal">
      <formula>0</formula>
    </cfRule>
  </conditionalFormatting>
  <conditionalFormatting sqref="D22">
    <cfRule type="cellIs" dxfId="661" priority="1" stopIfTrue="1" operator="equal">
      <formula>0</formula>
    </cfRule>
  </conditionalFormatting>
  <conditionalFormatting sqref="E22:IV22">
    <cfRule type="cellIs" dxfId="660" priority="61" stopIfTrue="1" operator="equal">
      <formula>1</formula>
    </cfRule>
    <cfRule type="cellIs" dxfId="659" priority="62" stopIfTrue="1" operator="lessThan">
      <formula>0.0005</formula>
    </cfRule>
  </conditionalFormatting>
  <hyperlinks>
    <hyperlink ref="E43" r:id="rId1" xr:uid="{45E7F7B1-8C2C-40E3-9D07-0B1597A6EE01}"/>
    <hyperlink ref="E43:G43" r:id="rId2" display="http://dx.doi.org/10.4232/1.14582 " xr:uid="{4F0BA7F2-E3D0-4DA6-B8A3-4D61A4CEAC26}"/>
    <hyperlink ref="A45" r:id="rId3" display="Publikation und Tabellen stehen unter der Lizenz CC BY-SA DEED 4.0." xr:uid="{2B0352CD-47C6-47FA-BDCE-6F86ADC74477}"/>
  </hyperlinks>
  <pageMargins left="0.78740157480314965" right="0.78740157480314965" top="0.98425196850393704" bottom="0.98425196850393704" header="0.51181102362204722" footer="0.51181102362204722"/>
  <pageSetup paperSize="9" scale="65" orientation="portrait" r:id="rId4"/>
  <headerFooter scaleWithDoc="0" alignWithMargins="0"/>
  <legacyDrawingHF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6710-456F-4228-9F92-648FEEE1E719}">
  <dimension ref="A1:W47"/>
  <sheetViews>
    <sheetView view="pageBreakPreview" zoomScaleNormal="100" zoomScaleSheetLayoutView="100" workbookViewId="0">
      <selection activeCell="A44" sqref="A44:G47"/>
    </sheetView>
  </sheetViews>
  <sheetFormatPr baseColWidth="10" defaultRowHeight="12.75"/>
  <cols>
    <col min="1" max="1" width="14.7109375" style="20" customWidth="1"/>
    <col min="2" max="18" width="9.7109375" style="20" customWidth="1"/>
    <col min="19" max="19" width="2.7109375" style="416" customWidth="1"/>
    <col min="20" max="20" width="0" style="20" hidden="1" customWidth="1"/>
    <col min="21" max="16384" width="11.42578125" style="20"/>
  </cols>
  <sheetData>
    <row r="1" spans="1:23" s="19" customFormat="1" ht="39.950000000000003" customHeight="1" thickBot="1">
      <c r="A1" s="847" t="str">
        <f>"Tabelle 4: Finanzierung im Rechnungsjahr (in Tausend Euro) nach Ländern " &amp;Hilfswerte!B1</f>
        <v>Tabelle 4: Finanzierung im Rechnungsjahr (in Tausend Euro) nach Ländern 2021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7"/>
      <c r="Q1" s="847"/>
      <c r="R1" s="847"/>
      <c r="S1" s="585"/>
      <c r="T1" s="36"/>
      <c r="U1" s="36"/>
      <c r="V1" s="36"/>
      <c r="W1" s="37"/>
    </row>
    <row r="2" spans="1:23" ht="12.75" customHeight="1">
      <c r="A2" s="801" t="s">
        <v>12</v>
      </c>
      <c r="B2" s="795" t="s">
        <v>77</v>
      </c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849"/>
      <c r="P2" s="849"/>
      <c r="Q2" s="849"/>
      <c r="R2" s="850"/>
    </row>
    <row r="3" spans="1:23" ht="12.75" customHeight="1">
      <c r="A3" s="802"/>
      <c r="B3" s="797"/>
      <c r="C3" s="851" t="s">
        <v>13</v>
      </c>
      <c r="D3" s="851"/>
      <c r="E3" s="851"/>
      <c r="F3" s="851"/>
      <c r="G3" s="851"/>
      <c r="H3" s="851"/>
      <c r="I3" s="851"/>
      <c r="J3" s="851"/>
      <c r="K3" s="851"/>
      <c r="L3" s="851"/>
      <c r="M3" s="851"/>
      <c r="N3" s="851"/>
      <c r="O3" s="851"/>
      <c r="P3" s="851"/>
      <c r="Q3" s="851"/>
      <c r="R3" s="852"/>
      <c r="T3" s="20" t="s">
        <v>0</v>
      </c>
    </row>
    <row r="4" spans="1:23" ht="36.75" customHeight="1">
      <c r="A4" s="802"/>
      <c r="B4" s="797"/>
      <c r="C4" s="853" t="s">
        <v>32</v>
      </c>
      <c r="D4" s="851" t="s">
        <v>25</v>
      </c>
      <c r="E4" s="851"/>
      <c r="F4" s="851"/>
      <c r="G4" s="851"/>
      <c r="H4" s="851"/>
      <c r="I4" s="853" t="s">
        <v>26</v>
      </c>
      <c r="J4" s="853"/>
      <c r="K4" s="853"/>
      <c r="L4" s="853"/>
      <c r="M4" s="853"/>
      <c r="N4" s="853"/>
      <c r="O4" s="853"/>
      <c r="P4" s="853"/>
      <c r="Q4" s="853"/>
      <c r="R4" s="792" t="s">
        <v>27</v>
      </c>
    </row>
    <row r="5" spans="1:23" ht="10.5" customHeight="1">
      <c r="A5" s="802"/>
      <c r="B5" s="797"/>
      <c r="C5" s="853"/>
      <c r="D5" s="842" t="s">
        <v>23</v>
      </c>
      <c r="E5" s="843"/>
      <c r="F5" s="843"/>
      <c r="G5" s="843" t="s">
        <v>28</v>
      </c>
      <c r="H5" s="843" t="s">
        <v>12</v>
      </c>
      <c r="I5" s="843" t="s">
        <v>29</v>
      </c>
      <c r="J5" s="842" t="s">
        <v>22</v>
      </c>
      <c r="K5" s="843"/>
      <c r="L5" s="843"/>
      <c r="M5" s="844" t="s">
        <v>79</v>
      </c>
      <c r="N5" s="844" t="s">
        <v>80</v>
      </c>
      <c r="O5" s="846" t="s">
        <v>14</v>
      </c>
      <c r="P5" s="844"/>
      <c r="Q5" s="844" t="s">
        <v>33</v>
      </c>
      <c r="R5" s="792"/>
    </row>
    <row r="6" spans="1:23" s="38" customFormat="1" ht="61.5" customHeight="1">
      <c r="A6" s="803"/>
      <c r="B6" s="848"/>
      <c r="C6" s="853"/>
      <c r="D6" s="607"/>
      <c r="E6" s="622" t="s">
        <v>30</v>
      </c>
      <c r="F6" s="622" t="s">
        <v>31</v>
      </c>
      <c r="G6" s="843"/>
      <c r="H6" s="843"/>
      <c r="I6" s="843"/>
      <c r="J6" s="623"/>
      <c r="K6" s="622" t="s">
        <v>431</v>
      </c>
      <c r="L6" s="622" t="s">
        <v>432</v>
      </c>
      <c r="M6" s="844"/>
      <c r="N6" s="844"/>
      <c r="O6" s="623"/>
      <c r="P6" s="622" t="s">
        <v>433</v>
      </c>
      <c r="Q6" s="844"/>
      <c r="R6" s="792"/>
      <c r="S6" s="586"/>
    </row>
    <row r="7" spans="1:23" s="22" customFormat="1">
      <c r="A7" s="845" t="s">
        <v>61</v>
      </c>
      <c r="B7" s="210">
        <v>190293.11499999999</v>
      </c>
      <c r="C7" s="101">
        <v>43115.389000000003</v>
      </c>
      <c r="D7" s="442">
        <v>54178.161</v>
      </c>
      <c r="E7" s="101">
        <v>50967.87</v>
      </c>
      <c r="F7" s="101">
        <v>3210.2910000000002</v>
      </c>
      <c r="G7" s="204">
        <v>6932.3339999999998</v>
      </c>
      <c r="H7" s="87">
        <v>27258.947</v>
      </c>
      <c r="I7" s="161">
        <v>159.422</v>
      </c>
      <c r="J7" s="161">
        <v>31426.57</v>
      </c>
      <c r="K7" s="162">
        <v>29102.553</v>
      </c>
      <c r="L7" s="162">
        <v>2026.9190000000001</v>
      </c>
      <c r="M7" s="444">
        <v>7758.2690000000002</v>
      </c>
      <c r="N7" s="445">
        <v>1611.2190000000001</v>
      </c>
      <c r="O7" s="184">
        <v>267.94</v>
      </c>
      <c r="P7" s="162">
        <v>200.827</v>
      </c>
      <c r="Q7" s="205">
        <v>4234.4799999999996</v>
      </c>
      <c r="R7" s="163">
        <v>13350.384</v>
      </c>
      <c r="S7" s="418"/>
      <c r="T7" s="39">
        <v>10747479</v>
      </c>
    </row>
    <row r="8" spans="1:23" s="23" customFormat="1" ht="11.25" customHeight="1">
      <c r="A8" s="782"/>
      <c r="B8" s="200">
        <v>1</v>
      </c>
      <c r="C8" s="134">
        <v>0.22656999999999999</v>
      </c>
      <c r="D8" s="201">
        <v>0.28471000000000002</v>
      </c>
      <c r="E8" s="134">
        <v>0.94074999999999998</v>
      </c>
      <c r="F8" s="134">
        <v>5.9249999999999997E-2</v>
      </c>
      <c r="G8" s="200">
        <v>3.6429999999999997E-2</v>
      </c>
      <c r="H8" s="192">
        <v>0.14324999999999999</v>
      </c>
      <c r="I8" s="201">
        <v>8.4000000000000003E-4</v>
      </c>
      <c r="J8" s="201">
        <v>0.16514999999999999</v>
      </c>
      <c r="K8" s="134">
        <v>0.92605000000000004</v>
      </c>
      <c r="L8" s="134">
        <v>6.4500000000000002E-2</v>
      </c>
      <c r="M8" s="200">
        <v>4.0770000000000001E-2</v>
      </c>
      <c r="N8" s="200">
        <v>8.4700000000000001E-3</v>
      </c>
      <c r="O8" s="153">
        <v>1.41E-3</v>
      </c>
      <c r="P8" s="134">
        <v>0.74951999999999996</v>
      </c>
      <c r="Q8" s="200">
        <v>2.2249999999999999E-2</v>
      </c>
      <c r="R8" s="232">
        <v>7.016E-2</v>
      </c>
      <c r="S8" s="578"/>
    </row>
    <row r="9" spans="1:23" s="22" customFormat="1" ht="12.75" customHeight="1">
      <c r="A9" s="782" t="s">
        <v>62</v>
      </c>
      <c r="B9" s="215">
        <v>200199.23300000001</v>
      </c>
      <c r="C9" s="206">
        <v>40585.434000000001</v>
      </c>
      <c r="D9" s="443">
        <v>74179.239000000001</v>
      </c>
      <c r="E9" s="206">
        <v>69262.683000000005</v>
      </c>
      <c r="F9" s="206">
        <v>4916.5559999999996</v>
      </c>
      <c r="G9" s="207">
        <v>7396.6840000000002</v>
      </c>
      <c r="H9" s="208">
        <v>23900.752</v>
      </c>
      <c r="I9" s="158">
        <v>4049.895</v>
      </c>
      <c r="J9" s="158">
        <v>23009.694</v>
      </c>
      <c r="K9" s="159">
        <v>20538.317999999999</v>
      </c>
      <c r="L9" s="159">
        <v>0</v>
      </c>
      <c r="M9" s="207">
        <v>7775.3090000000002</v>
      </c>
      <c r="N9" s="209">
        <v>0</v>
      </c>
      <c r="O9" s="202">
        <v>2929.4839999999999</v>
      </c>
      <c r="P9" s="159">
        <v>2030.134</v>
      </c>
      <c r="Q9" s="209">
        <v>3027.2890000000002</v>
      </c>
      <c r="R9" s="160">
        <v>13345.453</v>
      </c>
      <c r="S9" s="418"/>
      <c r="T9" s="39">
        <v>12502281</v>
      </c>
    </row>
    <row r="10" spans="1:23" s="23" customFormat="1" ht="12.75" customHeight="1">
      <c r="A10" s="782"/>
      <c r="B10" s="200">
        <v>1</v>
      </c>
      <c r="C10" s="134">
        <v>0.20272999999999999</v>
      </c>
      <c r="D10" s="201">
        <v>0.37053000000000003</v>
      </c>
      <c r="E10" s="134">
        <v>0.93371999999999999</v>
      </c>
      <c r="F10" s="134">
        <v>6.6280000000000006E-2</v>
      </c>
      <c r="G10" s="200">
        <v>3.6949999999999997E-2</v>
      </c>
      <c r="H10" s="192">
        <v>0.11938</v>
      </c>
      <c r="I10" s="201">
        <v>2.0230000000000001E-2</v>
      </c>
      <c r="J10" s="201">
        <v>0.11493</v>
      </c>
      <c r="K10" s="134">
        <v>0.89258999999999999</v>
      </c>
      <c r="L10" s="134" t="s">
        <v>515</v>
      </c>
      <c r="M10" s="200">
        <v>3.884E-2</v>
      </c>
      <c r="N10" s="200" t="s">
        <v>515</v>
      </c>
      <c r="O10" s="153">
        <v>1.4630000000000001E-2</v>
      </c>
      <c r="P10" s="134">
        <v>0.69299999999999995</v>
      </c>
      <c r="Q10" s="200">
        <v>1.512E-2</v>
      </c>
      <c r="R10" s="232">
        <v>6.6659999999999997E-2</v>
      </c>
      <c r="S10" s="578"/>
    </row>
    <row r="11" spans="1:23" s="22" customFormat="1" ht="12.75" customHeight="1">
      <c r="A11" s="782" t="s">
        <v>63</v>
      </c>
      <c r="B11" s="215">
        <v>56073.192999999999</v>
      </c>
      <c r="C11" s="206">
        <v>7404.0649999999996</v>
      </c>
      <c r="D11" s="443">
        <v>0</v>
      </c>
      <c r="E11" s="206">
        <v>0</v>
      </c>
      <c r="F11" s="206">
        <v>0</v>
      </c>
      <c r="G11" s="207">
        <v>0</v>
      </c>
      <c r="H11" s="208">
        <v>29496.958999999999</v>
      </c>
      <c r="I11" s="158">
        <v>538.71299999999997</v>
      </c>
      <c r="J11" s="158">
        <v>8597.4830000000002</v>
      </c>
      <c r="K11" s="159">
        <v>7474.2939999999999</v>
      </c>
      <c r="L11" s="159">
        <v>902.32500000000005</v>
      </c>
      <c r="M11" s="207">
        <v>6501.9350000000004</v>
      </c>
      <c r="N11" s="209">
        <v>0</v>
      </c>
      <c r="O11" s="202">
        <v>286.32499999999999</v>
      </c>
      <c r="P11" s="159">
        <v>266.52199999999999</v>
      </c>
      <c r="Q11" s="209">
        <v>175.87200000000001</v>
      </c>
      <c r="R11" s="160">
        <v>3071.8409999999999</v>
      </c>
      <c r="S11" s="418"/>
      <c r="T11" s="39">
        <v>3405342</v>
      </c>
    </row>
    <row r="12" spans="1:23" s="23" customFormat="1" ht="12.75" customHeight="1">
      <c r="A12" s="782"/>
      <c r="B12" s="200">
        <v>1</v>
      </c>
      <c r="C12" s="134">
        <v>0.13203999999999999</v>
      </c>
      <c r="D12" s="201" t="s">
        <v>515</v>
      </c>
      <c r="E12" s="134" t="s">
        <v>515</v>
      </c>
      <c r="F12" s="134" t="s">
        <v>515</v>
      </c>
      <c r="G12" s="200" t="s">
        <v>515</v>
      </c>
      <c r="H12" s="192">
        <v>0.52603999999999995</v>
      </c>
      <c r="I12" s="201">
        <v>9.6100000000000005E-3</v>
      </c>
      <c r="J12" s="201">
        <v>0.15332999999999999</v>
      </c>
      <c r="K12" s="134">
        <v>0.86936000000000002</v>
      </c>
      <c r="L12" s="134">
        <v>0.10495</v>
      </c>
      <c r="M12" s="200">
        <v>0.11595</v>
      </c>
      <c r="N12" s="200" t="s">
        <v>515</v>
      </c>
      <c r="O12" s="153">
        <v>5.11E-3</v>
      </c>
      <c r="P12" s="134">
        <v>0.93084</v>
      </c>
      <c r="Q12" s="200">
        <v>3.14E-3</v>
      </c>
      <c r="R12" s="232">
        <v>5.4780000000000002E-2</v>
      </c>
      <c r="S12" s="578"/>
    </row>
    <row r="13" spans="1:23" s="22" customFormat="1" ht="12.75" customHeight="1">
      <c r="A13" s="782" t="s">
        <v>64</v>
      </c>
      <c r="B13" s="215">
        <v>15208.768</v>
      </c>
      <c r="C13" s="206">
        <v>2023.867</v>
      </c>
      <c r="D13" s="443">
        <v>1804.771</v>
      </c>
      <c r="E13" s="206">
        <v>1804.771</v>
      </c>
      <c r="F13" s="206">
        <v>0</v>
      </c>
      <c r="G13" s="207">
        <v>5070.7520000000004</v>
      </c>
      <c r="H13" s="208">
        <v>2947.895</v>
      </c>
      <c r="I13" s="158">
        <v>14.151</v>
      </c>
      <c r="J13" s="158">
        <v>1934.963</v>
      </c>
      <c r="K13" s="159">
        <v>1300.6289999999999</v>
      </c>
      <c r="L13" s="159">
        <v>293</v>
      </c>
      <c r="M13" s="207">
        <v>426.745</v>
      </c>
      <c r="N13" s="209">
        <v>70.215000000000003</v>
      </c>
      <c r="O13" s="202">
        <v>459.464</v>
      </c>
      <c r="P13" s="159">
        <v>411.04399999999998</v>
      </c>
      <c r="Q13" s="209">
        <v>61.927</v>
      </c>
      <c r="R13" s="160">
        <v>394.01799999999997</v>
      </c>
      <c r="S13" s="418"/>
      <c r="T13" s="39">
        <v>2541950</v>
      </c>
    </row>
    <row r="14" spans="1:23" s="23" customFormat="1" ht="12.75" customHeight="1">
      <c r="A14" s="782"/>
      <c r="B14" s="200">
        <v>1</v>
      </c>
      <c r="C14" s="134">
        <v>0.13306999999999999</v>
      </c>
      <c r="D14" s="201">
        <v>0.11867</v>
      </c>
      <c r="E14" s="134">
        <v>1</v>
      </c>
      <c r="F14" s="134" t="s">
        <v>515</v>
      </c>
      <c r="G14" s="200">
        <v>0.33340999999999998</v>
      </c>
      <c r="H14" s="192">
        <v>0.19383</v>
      </c>
      <c r="I14" s="201">
        <v>9.3000000000000005E-4</v>
      </c>
      <c r="J14" s="201">
        <v>0.12723000000000001</v>
      </c>
      <c r="K14" s="134">
        <v>0.67217000000000005</v>
      </c>
      <c r="L14" s="134">
        <v>0.15142</v>
      </c>
      <c r="M14" s="200">
        <v>2.8060000000000002E-2</v>
      </c>
      <c r="N14" s="200">
        <v>4.62E-3</v>
      </c>
      <c r="O14" s="153">
        <v>3.0210000000000001E-2</v>
      </c>
      <c r="P14" s="134">
        <v>0.89461999999999997</v>
      </c>
      <c r="Q14" s="200">
        <v>4.0699999999999998E-3</v>
      </c>
      <c r="R14" s="232">
        <v>2.5909999999999999E-2</v>
      </c>
      <c r="S14" s="578"/>
    </row>
    <row r="15" spans="1:23" s="22" customFormat="1" ht="12.75" customHeight="1">
      <c r="A15" s="782" t="s">
        <v>65</v>
      </c>
      <c r="B15" s="215">
        <v>12949.746999999999</v>
      </c>
      <c r="C15" s="206">
        <v>1411.9269999999999</v>
      </c>
      <c r="D15" s="443">
        <v>6109.7910000000002</v>
      </c>
      <c r="E15" s="206">
        <v>6109.7910000000002</v>
      </c>
      <c r="F15" s="206">
        <v>0</v>
      </c>
      <c r="G15" s="207">
        <v>0</v>
      </c>
      <c r="H15" s="208">
        <v>104.81</v>
      </c>
      <c r="I15" s="158">
        <v>0</v>
      </c>
      <c r="J15" s="158">
        <v>1978.819</v>
      </c>
      <c r="K15" s="159">
        <v>1978.819</v>
      </c>
      <c r="L15" s="159">
        <v>0</v>
      </c>
      <c r="M15" s="207">
        <v>599.96900000000005</v>
      </c>
      <c r="N15" s="209">
        <v>250.21700000000001</v>
      </c>
      <c r="O15" s="202">
        <v>782.19399999999996</v>
      </c>
      <c r="P15" s="159">
        <v>782.19399999999996</v>
      </c>
      <c r="Q15" s="209">
        <v>230.85900000000001</v>
      </c>
      <c r="R15" s="160">
        <v>1481.1610000000001</v>
      </c>
      <c r="S15" s="418"/>
      <c r="T15" s="39">
        <v>662940</v>
      </c>
    </row>
    <row r="16" spans="1:23" s="23" customFormat="1" ht="12.75" customHeight="1">
      <c r="A16" s="782"/>
      <c r="B16" s="200">
        <v>1</v>
      </c>
      <c r="C16" s="134">
        <v>0.10903</v>
      </c>
      <c r="D16" s="201">
        <v>0.47181000000000001</v>
      </c>
      <c r="E16" s="134">
        <v>1</v>
      </c>
      <c r="F16" s="134" t="s">
        <v>515</v>
      </c>
      <c r="G16" s="200" t="s">
        <v>515</v>
      </c>
      <c r="H16" s="192">
        <v>8.09E-3</v>
      </c>
      <c r="I16" s="201" t="s">
        <v>515</v>
      </c>
      <c r="J16" s="201">
        <v>0.15281</v>
      </c>
      <c r="K16" s="134">
        <v>1</v>
      </c>
      <c r="L16" s="134" t="s">
        <v>515</v>
      </c>
      <c r="M16" s="200">
        <v>4.6330000000000003E-2</v>
      </c>
      <c r="N16" s="200">
        <v>1.932E-2</v>
      </c>
      <c r="O16" s="153">
        <v>6.0400000000000002E-2</v>
      </c>
      <c r="P16" s="134">
        <v>1</v>
      </c>
      <c r="Q16" s="200">
        <v>1.7829999999999999E-2</v>
      </c>
      <c r="R16" s="232">
        <v>0.11438</v>
      </c>
      <c r="S16" s="578"/>
    </row>
    <row r="17" spans="1:20" s="22" customFormat="1" ht="12.75" customHeight="1">
      <c r="A17" s="782" t="s">
        <v>66</v>
      </c>
      <c r="B17" s="215">
        <v>21416.095000000001</v>
      </c>
      <c r="C17" s="206">
        <v>3944.7840000000001</v>
      </c>
      <c r="D17" s="443">
        <v>0</v>
      </c>
      <c r="E17" s="206">
        <v>0</v>
      </c>
      <c r="F17" s="206">
        <v>0</v>
      </c>
      <c r="G17" s="207">
        <v>0</v>
      </c>
      <c r="H17" s="208">
        <v>11240</v>
      </c>
      <c r="I17" s="158">
        <v>0</v>
      </c>
      <c r="J17" s="158">
        <v>4162.4170000000004</v>
      </c>
      <c r="K17" s="159">
        <v>2407.7159999999999</v>
      </c>
      <c r="L17" s="159">
        <v>831.43899999999996</v>
      </c>
      <c r="M17" s="207">
        <v>256.15800000000002</v>
      </c>
      <c r="N17" s="209">
        <v>0</v>
      </c>
      <c r="O17" s="202">
        <v>0</v>
      </c>
      <c r="P17" s="159">
        <v>0</v>
      </c>
      <c r="Q17" s="209">
        <v>793.20899999999995</v>
      </c>
      <c r="R17" s="160">
        <v>1019.527</v>
      </c>
      <c r="S17" s="418"/>
      <c r="T17" s="39">
        <v>1760322</v>
      </c>
    </row>
    <row r="18" spans="1:20" s="23" customFormat="1" ht="12.75" customHeight="1">
      <c r="A18" s="782"/>
      <c r="B18" s="200">
        <v>1</v>
      </c>
      <c r="C18" s="134">
        <v>0.1842</v>
      </c>
      <c r="D18" s="201" t="s">
        <v>515</v>
      </c>
      <c r="E18" s="134" t="s">
        <v>515</v>
      </c>
      <c r="F18" s="134" t="s">
        <v>515</v>
      </c>
      <c r="G18" s="200" t="s">
        <v>515</v>
      </c>
      <c r="H18" s="192">
        <v>0.52483999999999997</v>
      </c>
      <c r="I18" s="201" t="s">
        <v>515</v>
      </c>
      <c r="J18" s="201">
        <v>0.19436</v>
      </c>
      <c r="K18" s="134">
        <v>0.57843999999999995</v>
      </c>
      <c r="L18" s="134">
        <v>0.19975000000000001</v>
      </c>
      <c r="M18" s="200">
        <v>1.196E-2</v>
      </c>
      <c r="N18" s="200" t="s">
        <v>515</v>
      </c>
      <c r="O18" s="153" t="s">
        <v>515</v>
      </c>
      <c r="P18" s="134" t="s">
        <v>515</v>
      </c>
      <c r="Q18" s="200">
        <v>3.7039999999999997E-2</v>
      </c>
      <c r="R18" s="232">
        <v>4.761E-2</v>
      </c>
      <c r="S18" s="578"/>
    </row>
    <row r="19" spans="1:20" s="22" customFormat="1" ht="12.75" customHeight="1">
      <c r="A19" s="782" t="s">
        <v>67</v>
      </c>
      <c r="B19" s="215">
        <v>98253.013999999996</v>
      </c>
      <c r="C19" s="206">
        <v>15547.710999999999</v>
      </c>
      <c r="D19" s="443">
        <v>26993.723999999998</v>
      </c>
      <c r="E19" s="206">
        <v>26993.723999999998</v>
      </c>
      <c r="F19" s="206">
        <v>0</v>
      </c>
      <c r="G19" s="207">
        <v>15302.066999999999</v>
      </c>
      <c r="H19" s="208">
        <v>6443.4849999999997</v>
      </c>
      <c r="I19" s="158">
        <v>2836.7689999999998</v>
      </c>
      <c r="J19" s="158">
        <v>18712.401999999998</v>
      </c>
      <c r="K19" s="159">
        <v>16233.386</v>
      </c>
      <c r="L19" s="159">
        <v>1730.848</v>
      </c>
      <c r="M19" s="207">
        <v>3641.741</v>
      </c>
      <c r="N19" s="209">
        <v>2989.2660000000001</v>
      </c>
      <c r="O19" s="202">
        <v>971.90499999999997</v>
      </c>
      <c r="P19" s="159">
        <v>696.18499999999995</v>
      </c>
      <c r="Q19" s="209">
        <v>560.39599999999996</v>
      </c>
      <c r="R19" s="160">
        <v>4253.5479999999998</v>
      </c>
      <c r="S19" s="418"/>
      <c r="T19" s="39">
        <v>6070425</v>
      </c>
    </row>
    <row r="20" spans="1:20" s="23" customFormat="1" ht="12.75" customHeight="1">
      <c r="A20" s="782"/>
      <c r="B20" s="200">
        <v>1</v>
      </c>
      <c r="C20" s="134">
        <v>0.15823999999999999</v>
      </c>
      <c r="D20" s="201">
        <v>0.27473999999999998</v>
      </c>
      <c r="E20" s="134">
        <v>1</v>
      </c>
      <c r="F20" s="134" t="s">
        <v>515</v>
      </c>
      <c r="G20" s="200">
        <v>0.15573999999999999</v>
      </c>
      <c r="H20" s="192">
        <v>6.5579999999999999E-2</v>
      </c>
      <c r="I20" s="201">
        <v>2.887E-2</v>
      </c>
      <c r="J20" s="201">
        <v>0.19045000000000001</v>
      </c>
      <c r="K20" s="134">
        <v>0.86751999999999996</v>
      </c>
      <c r="L20" s="134">
        <v>9.2499999999999999E-2</v>
      </c>
      <c r="M20" s="200">
        <v>3.7060000000000003E-2</v>
      </c>
      <c r="N20" s="200">
        <v>3.0419999999999999E-2</v>
      </c>
      <c r="O20" s="153">
        <v>9.8899999999999995E-3</v>
      </c>
      <c r="P20" s="134">
        <v>0.71631</v>
      </c>
      <c r="Q20" s="200">
        <v>5.7000000000000002E-3</v>
      </c>
      <c r="R20" s="232">
        <v>4.3290000000000002E-2</v>
      </c>
      <c r="S20" s="578"/>
    </row>
    <row r="21" spans="1:20" s="22" customFormat="1" ht="12.75" customHeight="1">
      <c r="A21" s="782" t="s">
        <v>68</v>
      </c>
      <c r="B21" s="215">
        <v>10229.741</v>
      </c>
      <c r="C21" s="206">
        <v>822.56</v>
      </c>
      <c r="D21" s="443">
        <v>1705.8430000000001</v>
      </c>
      <c r="E21" s="206">
        <v>1705.8430000000001</v>
      </c>
      <c r="F21" s="206">
        <v>0</v>
      </c>
      <c r="G21" s="207">
        <v>3789.6</v>
      </c>
      <c r="H21" s="208">
        <v>2648.7220000000002</v>
      </c>
      <c r="I21" s="158">
        <v>0</v>
      </c>
      <c r="J21" s="158">
        <v>950.15599999999995</v>
      </c>
      <c r="K21" s="159">
        <v>894.92</v>
      </c>
      <c r="L21" s="159">
        <v>0</v>
      </c>
      <c r="M21" s="207">
        <v>22.65</v>
      </c>
      <c r="N21" s="209">
        <v>0</v>
      </c>
      <c r="O21" s="202">
        <v>0</v>
      </c>
      <c r="P21" s="159">
        <v>0</v>
      </c>
      <c r="Q21" s="209">
        <v>46.191000000000003</v>
      </c>
      <c r="R21" s="160">
        <v>244.01900000000001</v>
      </c>
      <c r="S21" s="418"/>
      <c r="T21" s="39">
        <v>1687107</v>
      </c>
    </row>
    <row r="22" spans="1:20" s="23" customFormat="1" ht="12.75" customHeight="1">
      <c r="A22" s="782"/>
      <c r="B22" s="200">
        <v>1</v>
      </c>
      <c r="C22" s="134">
        <v>8.0409999999999995E-2</v>
      </c>
      <c r="D22" s="201">
        <v>0.16675000000000001</v>
      </c>
      <c r="E22" s="134">
        <v>1</v>
      </c>
      <c r="F22" s="134" t="s">
        <v>515</v>
      </c>
      <c r="G22" s="200">
        <v>0.37045</v>
      </c>
      <c r="H22" s="192">
        <v>0.25891999999999998</v>
      </c>
      <c r="I22" s="201" t="s">
        <v>515</v>
      </c>
      <c r="J22" s="201">
        <v>9.2880000000000004E-2</v>
      </c>
      <c r="K22" s="134">
        <v>0.94186999999999999</v>
      </c>
      <c r="L22" s="134" t="s">
        <v>515</v>
      </c>
      <c r="M22" s="200">
        <v>2.2100000000000002E-3</v>
      </c>
      <c r="N22" s="200" t="s">
        <v>515</v>
      </c>
      <c r="O22" s="153" t="s">
        <v>515</v>
      </c>
      <c r="P22" s="134" t="s">
        <v>515</v>
      </c>
      <c r="Q22" s="200">
        <v>4.5199999999999997E-3</v>
      </c>
      <c r="R22" s="232">
        <v>2.385E-2</v>
      </c>
      <c r="S22" s="578"/>
    </row>
    <row r="23" spans="1:20" s="22" customFormat="1" ht="12.75" customHeight="1">
      <c r="A23" s="782" t="s">
        <v>69</v>
      </c>
      <c r="B23" s="215">
        <v>200373.27600000001</v>
      </c>
      <c r="C23" s="206">
        <v>22532.359</v>
      </c>
      <c r="D23" s="443">
        <v>25692.056</v>
      </c>
      <c r="E23" s="206">
        <v>20425.118999999999</v>
      </c>
      <c r="F23" s="206">
        <v>5266.9369999999999</v>
      </c>
      <c r="G23" s="207">
        <v>13096.349</v>
      </c>
      <c r="H23" s="208">
        <v>22752.103999999999</v>
      </c>
      <c r="I23" s="158">
        <v>21577.992999999999</v>
      </c>
      <c r="J23" s="158">
        <v>27923.966</v>
      </c>
      <c r="K23" s="159">
        <v>18931.128000000001</v>
      </c>
      <c r="L23" s="159">
        <v>3165.1329999999998</v>
      </c>
      <c r="M23" s="207">
        <v>8963.0990000000002</v>
      </c>
      <c r="N23" s="209">
        <v>18759.538</v>
      </c>
      <c r="O23" s="202">
        <v>8497.9380000000001</v>
      </c>
      <c r="P23" s="159">
        <v>6987.9110000000001</v>
      </c>
      <c r="Q23" s="209">
        <v>1974.577</v>
      </c>
      <c r="R23" s="160">
        <v>28603.296999999999</v>
      </c>
      <c r="S23" s="418"/>
      <c r="T23" s="39">
        <v>7987161</v>
      </c>
    </row>
    <row r="24" spans="1:20" s="23" customFormat="1" ht="12.75" customHeight="1">
      <c r="A24" s="782"/>
      <c r="B24" s="200">
        <v>1</v>
      </c>
      <c r="C24" s="134">
        <v>0.11244999999999999</v>
      </c>
      <c r="D24" s="201">
        <v>0.12822</v>
      </c>
      <c r="E24" s="134">
        <v>0.79500000000000004</v>
      </c>
      <c r="F24" s="134">
        <v>0.20499999999999999</v>
      </c>
      <c r="G24" s="200">
        <v>6.5360000000000001E-2</v>
      </c>
      <c r="H24" s="192">
        <v>0.11355</v>
      </c>
      <c r="I24" s="201">
        <v>0.10768999999999999</v>
      </c>
      <c r="J24" s="201">
        <v>0.13936000000000001</v>
      </c>
      <c r="K24" s="134">
        <v>0.67795000000000005</v>
      </c>
      <c r="L24" s="134">
        <v>0.11335000000000001</v>
      </c>
      <c r="M24" s="200">
        <v>4.4729999999999999E-2</v>
      </c>
      <c r="N24" s="200">
        <v>9.3619999999999995E-2</v>
      </c>
      <c r="O24" s="153">
        <v>4.2410000000000003E-2</v>
      </c>
      <c r="P24" s="134">
        <v>0.82230999999999999</v>
      </c>
      <c r="Q24" s="200">
        <v>9.8499999999999994E-3</v>
      </c>
      <c r="R24" s="232">
        <v>0.14274999999999999</v>
      </c>
      <c r="S24" s="578"/>
    </row>
    <row r="25" spans="1:20" s="22" customFormat="1" ht="12.75" customHeight="1">
      <c r="A25" s="782" t="s">
        <v>70</v>
      </c>
      <c r="B25" s="215">
        <v>257196.514</v>
      </c>
      <c r="C25" s="206">
        <v>27848.348000000002</v>
      </c>
      <c r="D25" s="443">
        <v>90224.186000000002</v>
      </c>
      <c r="E25" s="206">
        <v>69955.252999999997</v>
      </c>
      <c r="F25" s="206">
        <v>20268.933000000001</v>
      </c>
      <c r="G25" s="207">
        <v>3797.8319999999999</v>
      </c>
      <c r="H25" s="208">
        <v>64065.294000000002</v>
      </c>
      <c r="I25" s="158">
        <v>4712.1940000000004</v>
      </c>
      <c r="J25" s="158">
        <v>35426.478999999999</v>
      </c>
      <c r="K25" s="159">
        <v>30972.264999999999</v>
      </c>
      <c r="L25" s="159">
        <v>2378.4459999999999</v>
      </c>
      <c r="M25" s="207">
        <v>8644.1880000000001</v>
      </c>
      <c r="N25" s="209">
        <v>4570.8890000000001</v>
      </c>
      <c r="O25" s="202">
        <v>2107.2440000000001</v>
      </c>
      <c r="P25" s="159">
        <v>1802.848</v>
      </c>
      <c r="Q25" s="209">
        <v>2250.5740000000001</v>
      </c>
      <c r="R25" s="160">
        <v>13549.286</v>
      </c>
      <c r="S25" s="418"/>
      <c r="T25" s="39">
        <v>18009453</v>
      </c>
    </row>
    <row r="26" spans="1:20" s="23" customFormat="1" ht="12.75" customHeight="1">
      <c r="A26" s="782"/>
      <c r="B26" s="200">
        <v>1</v>
      </c>
      <c r="C26" s="134">
        <v>0.10828</v>
      </c>
      <c r="D26" s="201">
        <v>0.3508</v>
      </c>
      <c r="E26" s="134">
        <v>0.77534999999999998</v>
      </c>
      <c r="F26" s="134">
        <v>0.22464999999999999</v>
      </c>
      <c r="G26" s="200">
        <v>1.477E-2</v>
      </c>
      <c r="H26" s="192">
        <v>0.24909000000000001</v>
      </c>
      <c r="I26" s="201">
        <v>1.8319999999999999E-2</v>
      </c>
      <c r="J26" s="201">
        <v>0.13774</v>
      </c>
      <c r="K26" s="134">
        <v>0.87426999999999999</v>
      </c>
      <c r="L26" s="134">
        <v>6.7140000000000005E-2</v>
      </c>
      <c r="M26" s="200">
        <v>3.3610000000000001E-2</v>
      </c>
      <c r="N26" s="200">
        <v>1.7770000000000001E-2</v>
      </c>
      <c r="O26" s="153">
        <v>8.1899999999999994E-3</v>
      </c>
      <c r="P26" s="134">
        <v>0.85555000000000003</v>
      </c>
      <c r="Q26" s="200">
        <v>8.7500000000000008E-3</v>
      </c>
      <c r="R26" s="232">
        <v>5.2679999999999998E-2</v>
      </c>
      <c r="S26" s="578"/>
    </row>
    <row r="27" spans="1:20" s="22" customFormat="1" ht="12.75" customHeight="1">
      <c r="A27" s="782" t="s">
        <v>71</v>
      </c>
      <c r="B27" s="215">
        <v>44033.061000000002</v>
      </c>
      <c r="C27" s="206">
        <v>7646.8109999999997</v>
      </c>
      <c r="D27" s="443">
        <v>8732.07</v>
      </c>
      <c r="E27" s="206">
        <v>8676.7520000000004</v>
      </c>
      <c r="F27" s="206">
        <v>55.317999999999998</v>
      </c>
      <c r="G27" s="207">
        <v>3276.107</v>
      </c>
      <c r="H27" s="208">
        <v>6173.99</v>
      </c>
      <c r="I27" s="158">
        <v>183.03700000000001</v>
      </c>
      <c r="J27" s="158">
        <v>8268.8310000000001</v>
      </c>
      <c r="K27" s="159">
        <v>6790.3389999999999</v>
      </c>
      <c r="L27" s="159">
        <v>478.03500000000003</v>
      </c>
      <c r="M27" s="207">
        <v>2512.5070000000001</v>
      </c>
      <c r="N27" s="209">
        <v>1051.9179999999999</v>
      </c>
      <c r="O27" s="202">
        <v>844.65599999999995</v>
      </c>
      <c r="P27" s="159">
        <v>302.97800000000001</v>
      </c>
      <c r="Q27" s="209">
        <v>952.125</v>
      </c>
      <c r="R27" s="160">
        <v>4391.009</v>
      </c>
      <c r="S27" s="418"/>
      <c r="T27" s="39">
        <v>4048926</v>
      </c>
    </row>
    <row r="28" spans="1:20" s="23" customFormat="1" ht="12.75" customHeight="1">
      <c r="A28" s="782"/>
      <c r="B28" s="200">
        <v>1</v>
      </c>
      <c r="C28" s="134">
        <v>0.17366000000000001</v>
      </c>
      <c r="D28" s="201">
        <v>0.19830999999999999</v>
      </c>
      <c r="E28" s="134">
        <v>0.99365999999999999</v>
      </c>
      <c r="F28" s="134">
        <v>6.3400000000000001E-3</v>
      </c>
      <c r="G28" s="200">
        <v>7.4399999999999994E-2</v>
      </c>
      <c r="H28" s="192">
        <v>0.14021</v>
      </c>
      <c r="I28" s="201">
        <v>4.1599999999999996E-3</v>
      </c>
      <c r="J28" s="201">
        <v>0.18779000000000001</v>
      </c>
      <c r="K28" s="134">
        <v>0.82120000000000004</v>
      </c>
      <c r="L28" s="134">
        <v>5.781E-2</v>
      </c>
      <c r="M28" s="200">
        <v>5.706E-2</v>
      </c>
      <c r="N28" s="200">
        <v>2.3890000000000002E-2</v>
      </c>
      <c r="O28" s="153">
        <v>1.9179999999999999E-2</v>
      </c>
      <c r="P28" s="134">
        <v>0.35870000000000002</v>
      </c>
      <c r="Q28" s="200">
        <v>2.162E-2</v>
      </c>
      <c r="R28" s="232">
        <v>9.9720000000000003E-2</v>
      </c>
      <c r="S28" s="578"/>
    </row>
    <row r="29" spans="1:20" s="22" customFormat="1" ht="12.75" customHeight="1">
      <c r="A29" s="782" t="s">
        <v>72</v>
      </c>
      <c r="B29" s="215">
        <v>12732.184999999999</v>
      </c>
      <c r="C29" s="206">
        <v>1444.019</v>
      </c>
      <c r="D29" s="443">
        <v>1348.6220000000001</v>
      </c>
      <c r="E29" s="206">
        <v>1348.6220000000001</v>
      </c>
      <c r="F29" s="206">
        <v>0</v>
      </c>
      <c r="G29" s="207">
        <v>2873.34</v>
      </c>
      <c r="H29" s="208">
        <v>2095.732</v>
      </c>
      <c r="I29" s="158">
        <v>619.77200000000005</v>
      </c>
      <c r="J29" s="158">
        <v>2614.1460000000002</v>
      </c>
      <c r="K29" s="159">
        <v>2402.7350000000001</v>
      </c>
      <c r="L29" s="159">
        <v>132.61000000000001</v>
      </c>
      <c r="M29" s="207">
        <v>249.01499999999999</v>
      </c>
      <c r="N29" s="209">
        <v>1</v>
      </c>
      <c r="O29" s="202">
        <v>23.329000000000001</v>
      </c>
      <c r="P29" s="159">
        <v>23.329000000000001</v>
      </c>
      <c r="Q29" s="209">
        <v>53.845999999999997</v>
      </c>
      <c r="R29" s="160">
        <v>1409.364</v>
      </c>
      <c r="S29" s="418"/>
      <c r="T29" s="39">
        <v>1039595</v>
      </c>
    </row>
    <row r="30" spans="1:20" s="23" customFormat="1" ht="12.75" customHeight="1">
      <c r="A30" s="782"/>
      <c r="B30" s="200">
        <v>1</v>
      </c>
      <c r="C30" s="134">
        <v>0.11341</v>
      </c>
      <c r="D30" s="201">
        <v>0.10592</v>
      </c>
      <c r="E30" s="134">
        <v>1</v>
      </c>
      <c r="F30" s="134" t="s">
        <v>515</v>
      </c>
      <c r="G30" s="200">
        <v>0.22567999999999999</v>
      </c>
      <c r="H30" s="192">
        <v>0.1646</v>
      </c>
      <c r="I30" s="201">
        <v>4.8680000000000001E-2</v>
      </c>
      <c r="J30" s="201">
        <v>0.20532</v>
      </c>
      <c r="K30" s="134">
        <v>0.91913</v>
      </c>
      <c r="L30" s="134">
        <v>5.0729999999999997E-2</v>
      </c>
      <c r="M30" s="200">
        <v>1.9560000000000001E-2</v>
      </c>
      <c r="N30" s="200">
        <v>8.0000000000000007E-5</v>
      </c>
      <c r="O30" s="153">
        <v>1.83E-3</v>
      </c>
      <c r="P30" s="134">
        <v>1</v>
      </c>
      <c r="Q30" s="200">
        <v>4.2300000000000003E-3</v>
      </c>
      <c r="R30" s="232">
        <v>0.11069</v>
      </c>
      <c r="S30" s="578"/>
    </row>
    <row r="31" spans="1:20" s="22" customFormat="1" ht="12.75" customHeight="1">
      <c r="A31" s="782" t="s">
        <v>73</v>
      </c>
      <c r="B31" s="215">
        <v>28412.212</v>
      </c>
      <c r="C31" s="206">
        <v>3829.8829999999998</v>
      </c>
      <c r="D31" s="443">
        <v>5854.7430000000004</v>
      </c>
      <c r="E31" s="206">
        <v>5799.4660000000003</v>
      </c>
      <c r="F31" s="206">
        <v>55.277000000000001</v>
      </c>
      <c r="G31" s="207">
        <v>3458.1320000000001</v>
      </c>
      <c r="H31" s="208">
        <v>6509.2790000000005</v>
      </c>
      <c r="I31" s="158">
        <v>0</v>
      </c>
      <c r="J31" s="158">
        <v>3962.77</v>
      </c>
      <c r="K31" s="159">
        <v>3324.3760000000002</v>
      </c>
      <c r="L31" s="159">
        <v>476.01299999999998</v>
      </c>
      <c r="M31" s="207">
        <v>1097.1569999999999</v>
      </c>
      <c r="N31" s="209">
        <v>8.3819999999999997</v>
      </c>
      <c r="O31" s="202">
        <v>162.03299999999999</v>
      </c>
      <c r="P31" s="159">
        <v>157.41999999999999</v>
      </c>
      <c r="Q31" s="209">
        <v>58.667000000000002</v>
      </c>
      <c r="R31" s="160">
        <v>3471.1660000000002</v>
      </c>
      <c r="S31" s="418"/>
      <c r="T31" s="39">
        <v>4234014</v>
      </c>
    </row>
    <row r="32" spans="1:20" s="23" customFormat="1" ht="12.75" customHeight="1">
      <c r="A32" s="782"/>
      <c r="B32" s="200">
        <v>1</v>
      </c>
      <c r="C32" s="134">
        <v>0.1348</v>
      </c>
      <c r="D32" s="201">
        <v>0.20605999999999999</v>
      </c>
      <c r="E32" s="134">
        <v>0.99056</v>
      </c>
      <c r="F32" s="134">
        <v>9.4400000000000005E-3</v>
      </c>
      <c r="G32" s="200">
        <v>0.12171</v>
      </c>
      <c r="H32" s="192">
        <v>0.2291</v>
      </c>
      <c r="I32" s="201" t="s">
        <v>515</v>
      </c>
      <c r="J32" s="201">
        <v>0.13947000000000001</v>
      </c>
      <c r="K32" s="134">
        <v>0.83889999999999998</v>
      </c>
      <c r="L32" s="134">
        <v>0.12012</v>
      </c>
      <c r="M32" s="200">
        <v>3.8620000000000002E-2</v>
      </c>
      <c r="N32" s="200">
        <v>2.9999999999999997E-4</v>
      </c>
      <c r="O32" s="153">
        <v>5.7000000000000002E-3</v>
      </c>
      <c r="P32" s="134">
        <v>0.97153</v>
      </c>
      <c r="Q32" s="200">
        <v>2.0600000000000002E-3</v>
      </c>
      <c r="R32" s="232">
        <v>0.12217</v>
      </c>
      <c r="S32" s="578"/>
    </row>
    <row r="33" spans="1:20" s="22" customFormat="1" ht="12.75" customHeight="1">
      <c r="A33" s="782" t="s">
        <v>74</v>
      </c>
      <c r="B33" s="215">
        <v>13284.6</v>
      </c>
      <c r="C33" s="206">
        <v>1857.691</v>
      </c>
      <c r="D33" s="443">
        <v>1506.002</v>
      </c>
      <c r="E33" s="206">
        <v>1506.002</v>
      </c>
      <c r="F33" s="206">
        <v>0</v>
      </c>
      <c r="G33" s="207">
        <v>4725.8180000000002</v>
      </c>
      <c r="H33" s="208">
        <v>1789.0709999999999</v>
      </c>
      <c r="I33" s="158">
        <v>106.84699999999999</v>
      </c>
      <c r="J33" s="158">
        <v>1835.125</v>
      </c>
      <c r="K33" s="159">
        <v>1560.2919999999999</v>
      </c>
      <c r="L33" s="159">
        <v>211.477</v>
      </c>
      <c r="M33" s="207">
        <v>120.131</v>
      </c>
      <c r="N33" s="209">
        <v>31.097000000000001</v>
      </c>
      <c r="O33" s="202">
        <v>508.62299999999999</v>
      </c>
      <c r="P33" s="159">
        <v>508.62299999999999</v>
      </c>
      <c r="Q33" s="209">
        <v>41.774000000000001</v>
      </c>
      <c r="R33" s="160">
        <v>762.42100000000005</v>
      </c>
      <c r="S33" s="418"/>
      <c r="T33" s="39">
        <v>2428519</v>
      </c>
    </row>
    <row r="34" spans="1:20" s="23" customFormat="1" ht="12.75" customHeight="1">
      <c r="A34" s="782"/>
      <c r="B34" s="200">
        <v>1</v>
      </c>
      <c r="C34" s="134">
        <v>0.13983999999999999</v>
      </c>
      <c r="D34" s="201">
        <v>0.11336</v>
      </c>
      <c r="E34" s="134">
        <v>1</v>
      </c>
      <c r="F34" s="134" t="s">
        <v>515</v>
      </c>
      <c r="G34" s="200">
        <v>0.35574</v>
      </c>
      <c r="H34" s="192">
        <v>0.13467000000000001</v>
      </c>
      <c r="I34" s="201">
        <v>8.0400000000000003E-3</v>
      </c>
      <c r="J34" s="201">
        <v>0.13814000000000001</v>
      </c>
      <c r="K34" s="134">
        <v>0.85024</v>
      </c>
      <c r="L34" s="134">
        <v>0.11524</v>
      </c>
      <c r="M34" s="200">
        <v>9.0399999999999994E-3</v>
      </c>
      <c r="N34" s="200">
        <v>2.3400000000000001E-3</v>
      </c>
      <c r="O34" s="153">
        <v>3.8289999999999998E-2</v>
      </c>
      <c r="P34" s="134">
        <v>1</v>
      </c>
      <c r="Q34" s="200">
        <v>3.14E-3</v>
      </c>
      <c r="R34" s="232">
        <v>5.7389999999999997E-2</v>
      </c>
      <c r="S34" s="578"/>
    </row>
    <row r="35" spans="1:20" s="22" customFormat="1" ht="12.75" customHeight="1">
      <c r="A35" s="782" t="s">
        <v>75</v>
      </c>
      <c r="B35" s="215">
        <v>43898.947999999997</v>
      </c>
      <c r="C35" s="206">
        <v>7053.491</v>
      </c>
      <c r="D35" s="443">
        <v>17031.065999999999</v>
      </c>
      <c r="E35" s="206">
        <v>16014.544</v>
      </c>
      <c r="F35" s="206">
        <v>1016.522</v>
      </c>
      <c r="G35" s="207">
        <v>852.23199999999997</v>
      </c>
      <c r="H35" s="208">
        <v>1515.22</v>
      </c>
      <c r="I35" s="158">
        <v>159.78200000000001</v>
      </c>
      <c r="J35" s="158">
        <v>7361.9859999999999</v>
      </c>
      <c r="K35" s="159">
        <v>5599.58</v>
      </c>
      <c r="L35" s="159">
        <v>317.93400000000003</v>
      </c>
      <c r="M35" s="207">
        <v>2496.3470000000002</v>
      </c>
      <c r="N35" s="209">
        <v>469.30099999999999</v>
      </c>
      <c r="O35" s="202">
        <v>255.61600000000001</v>
      </c>
      <c r="P35" s="159">
        <v>0</v>
      </c>
      <c r="Q35" s="209">
        <v>1349.963</v>
      </c>
      <c r="R35" s="160">
        <v>5353.9440000000004</v>
      </c>
      <c r="S35" s="418"/>
      <c r="T35" s="39">
        <v>2834641</v>
      </c>
    </row>
    <row r="36" spans="1:20" s="23" customFormat="1" ht="12.75" customHeight="1">
      <c r="A36" s="782"/>
      <c r="B36" s="200">
        <v>1</v>
      </c>
      <c r="C36" s="134">
        <v>0.16067999999999999</v>
      </c>
      <c r="D36" s="201">
        <v>0.38796000000000003</v>
      </c>
      <c r="E36" s="134">
        <v>0.94030999999999998</v>
      </c>
      <c r="F36" s="134">
        <v>5.969E-2</v>
      </c>
      <c r="G36" s="200">
        <v>1.941E-2</v>
      </c>
      <c r="H36" s="192">
        <v>3.4520000000000002E-2</v>
      </c>
      <c r="I36" s="201">
        <v>3.64E-3</v>
      </c>
      <c r="J36" s="201">
        <v>0.16769999999999999</v>
      </c>
      <c r="K36" s="134">
        <v>0.76061000000000001</v>
      </c>
      <c r="L36" s="134">
        <v>4.3189999999999999E-2</v>
      </c>
      <c r="M36" s="200">
        <v>5.6869999999999997E-2</v>
      </c>
      <c r="N36" s="200">
        <v>1.069E-2</v>
      </c>
      <c r="O36" s="153">
        <v>5.8199999999999997E-3</v>
      </c>
      <c r="P36" s="134" t="s">
        <v>515</v>
      </c>
      <c r="Q36" s="200">
        <v>3.075E-2</v>
      </c>
      <c r="R36" s="232">
        <v>0.12196</v>
      </c>
      <c r="S36" s="578"/>
    </row>
    <row r="37" spans="1:20" s="22" customFormat="1" ht="12.75" customHeight="1">
      <c r="A37" s="800" t="s">
        <v>76</v>
      </c>
      <c r="B37" s="215">
        <v>19069.866999999998</v>
      </c>
      <c r="C37" s="206">
        <v>1741.3820000000001</v>
      </c>
      <c r="D37" s="443">
        <v>1531.433</v>
      </c>
      <c r="E37" s="206">
        <v>1531.433</v>
      </c>
      <c r="F37" s="206">
        <v>0</v>
      </c>
      <c r="G37" s="207">
        <v>3958.7689999999998</v>
      </c>
      <c r="H37" s="208">
        <v>5756.3220000000001</v>
      </c>
      <c r="I37" s="158">
        <v>0</v>
      </c>
      <c r="J37" s="158">
        <v>3668.5309999999999</v>
      </c>
      <c r="K37" s="159">
        <v>2700.8789999999999</v>
      </c>
      <c r="L37" s="159">
        <v>380.35300000000001</v>
      </c>
      <c r="M37" s="207">
        <v>1430.3820000000001</v>
      </c>
      <c r="N37" s="209">
        <v>0</v>
      </c>
      <c r="O37" s="202">
        <v>0</v>
      </c>
      <c r="P37" s="159">
        <v>0</v>
      </c>
      <c r="Q37" s="209">
        <v>44.737000000000002</v>
      </c>
      <c r="R37" s="160">
        <v>938.31100000000004</v>
      </c>
      <c r="S37" s="418"/>
      <c r="T37" s="39">
        <v>2300538</v>
      </c>
    </row>
    <row r="38" spans="1:20" s="23" customFormat="1" ht="12.75" customHeight="1">
      <c r="A38" s="784"/>
      <c r="B38" s="203">
        <v>1</v>
      </c>
      <c r="C38" s="141">
        <v>9.1319999999999998E-2</v>
      </c>
      <c r="D38" s="140">
        <v>8.0310000000000006E-2</v>
      </c>
      <c r="E38" s="141">
        <v>1</v>
      </c>
      <c r="F38" s="141" t="s">
        <v>515</v>
      </c>
      <c r="G38" s="203">
        <v>0.20759</v>
      </c>
      <c r="H38" s="196">
        <v>0.30185000000000001</v>
      </c>
      <c r="I38" s="140" t="s">
        <v>515</v>
      </c>
      <c r="J38" s="140">
        <v>0.19237000000000001</v>
      </c>
      <c r="K38" s="141">
        <v>0.73623000000000005</v>
      </c>
      <c r="L38" s="141">
        <v>0.10367999999999999</v>
      </c>
      <c r="M38" s="203">
        <v>7.5009999999999993E-2</v>
      </c>
      <c r="N38" s="203" t="s">
        <v>515</v>
      </c>
      <c r="O38" s="174" t="s">
        <v>515</v>
      </c>
      <c r="P38" s="141" t="s">
        <v>515</v>
      </c>
      <c r="Q38" s="203">
        <v>2.3500000000000001E-3</v>
      </c>
      <c r="R38" s="353">
        <v>4.9200000000000001E-2</v>
      </c>
      <c r="S38" s="578"/>
    </row>
    <row r="39" spans="1:20" s="22" customFormat="1" ht="12.75" customHeight="1">
      <c r="A39" s="840" t="s">
        <v>85</v>
      </c>
      <c r="B39" s="198">
        <v>1223623.5689999999</v>
      </c>
      <c r="C39" s="182">
        <v>188809.72099999999</v>
      </c>
      <c r="D39" s="199">
        <v>316891.70699999999</v>
      </c>
      <c r="E39" s="182">
        <v>282101.87300000002</v>
      </c>
      <c r="F39" s="182">
        <v>34789.834000000003</v>
      </c>
      <c r="G39" s="211">
        <v>74530.016000000003</v>
      </c>
      <c r="H39" s="96">
        <v>214698.58199999999</v>
      </c>
      <c r="I39" s="212">
        <v>34958.574999999997</v>
      </c>
      <c r="J39" s="212">
        <v>181834.33799999999</v>
      </c>
      <c r="K39" s="213">
        <v>152212.22899999999</v>
      </c>
      <c r="L39" s="213">
        <v>13324.531999999999</v>
      </c>
      <c r="M39" s="446">
        <v>52495.601999999999</v>
      </c>
      <c r="N39" s="447">
        <v>29813.042000000001</v>
      </c>
      <c r="O39" s="183">
        <v>18096.751</v>
      </c>
      <c r="P39" s="213">
        <v>14170.014999999999</v>
      </c>
      <c r="Q39" s="214">
        <v>15856.486000000001</v>
      </c>
      <c r="R39" s="216">
        <v>95638.748999999996</v>
      </c>
      <c r="S39" s="418"/>
      <c r="T39" s="22">
        <v>82260693</v>
      </c>
    </row>
    <row r="40" spans="1:20" s="23" customFormat="1" ht="12.75" customHeight="1" thickBot="1">
      <c r="A40" s="841"/>
      <c r="B40" s="412">
        <v>1</v>
      </c>
      <c r="C40" s="357">
        <v>0.15429999999999999</v>
      </c>
      <c r="D40" s="359">
        <v>0.25897999999999999</v>
      </c>
      <c r="E40" s="357">
        <v>0.89022000000000001</v>
      </c>
      <c r="F40" s="357">
        <v>0.10978</v>
      </c>
      <c r="G40" s="412">
        <v>6.0909999999999999E-2</v>
      </c>
      <c r="H40" s="358">
        <v>0.17546</v>
      </c>
      <c r="I40" s="359">
        <v>2.8570000000000002E-2</v>
      </c>
      <c r="J40" s="359">
        <v>0.14860000000000001</v>
      </c>
      <c r="K40" s="357">
        <v>0.83709</v>
      </c>
      <c r="L40" s="357">
        <v>7.3279999999999998E-2</v>
      </c>
      <c r="M40" s="412">
        <v>4.2900000000000001E-2</v>
      </c>
      <c r="N40" s="412">
        <v>2.436E-2</v>
      </c>
      <c r="O40" s="114">
        <v>1.4789999999999999E-2</v>
      </c>
      <c r="P40" s="357">
        <v>0.78300999999999998</v>
      </c>
      <c r="Q40" s="412">
        <v>1.2959999999999999E-2</v>
      </c>
      <c r="R40" s="360">
        <v>7.8159999999999993E-2</v>
      </c>
      <c r="S40" s="578"/>
    </row>
    <row r="41" spans="1:20" s="416" customFormat="1"/>
    <row r="42" spans="1:20" s="566" customFormat="1" ht="11.25">
      <c r="A42" s="566" t="str">
        <f>"Anmerkungen. Datengrundlage: Volkshochschul-Statistik "&amp;Hilfswerte!B1&amp;"; Basis: "&amp;Tabelle1!$C$36&amp;" vhs."</f>
        <v>Anmerkungen. Datengrundlage: Volkshochschul-Statistik 2021; Basis: 843 vhs.</v>
      </c>
    </row>
    <row r="43" spans="1:20" s="416" customFormat="1"/>
    <row r="44" spans="1:20" s="416" customFormat="1">
      <c r="A44" s="574" t="s">
        <v>532</v>
      </c>
      <c r="B44" s="572"/>
      <c r="C44" s="572"/>
      <c r="D44" s="572"/>
      <c r="E44" s="572"/>
      <c r="F44" s="572"/>
      <c r="G44" s="572"/>
      <c r="H44" s="572"/>
    </row>
    <row r="45" spans="1:20" s="416" customFormat="1">
      <c r="A45" s="574" t="s">
        <v>533</v>
      </c>
      <c r="B45" s="572"/>
      <c r="C45" s="572"/>
      <c r="D45" s="572"/>
      <c r="E45" s="758" t="s">
        <v>528</v>
      </c>
      <c r="F45" s="758"/>
      <c r="G45" s="758"/>
      <c r="H45" s="572"/>
    </row>
    <row r="46" spans="1:20" s="416" customFormat="1">
      <c r="A46" s="575"/>
      <c r="B46" s="572"/>
      <c r="C46" s="572"/>
      <c r="D46" s="572"/>
      <c r="E46" s="572"/>
      <c r="F46" s="572"/>
      <c r="G46" s="572"/>
      <c r="H46" s="572"/>
    </row>
    <row r="47" spans="1:20" s="416" customFormat="1">
      <c r="A47" s="1169" t="s">
        <v>535</v>
      </c>
      <c r="B47" s="1169"/>
      <c r="C47" s="1169"/>
      <c r="D47" s="572"/>
      <c r="E47" s="572"/>
      <c r="F47" s="572"/>
      <c r="G47" s="572"/>
      <c r="H47" s="572"/>
    </row>
  </sheetData>
  <mergeCells count="36">
    <mergeCell ref="O5:P5"/>
    <mergeCell ref="Q5:Q6"/>
    <mergeCell ref="A9:A10"/>
    <mergeCell ref="A11:A12"/>
    <mergeCell ref="A1:R1"/>
    <mergeCell ref="A2:A6"/>
    <mergeCell ref="B2:B6"/>
    <mergeCell ref="C2:R2"/>
    <mergeCell ref="C3:R3"/>
    <mergeCell ref="I5:I6"/>
    <mergeCell ref="J5:L5"/>
    <mergeCell ref="G5:G6"/>
    <mergeCell ref="C4:C6"/>
    <mergeCell ref="D4:H4"/>
    <mergeCell ref="I4:Q4"/>
    <mergeCell ref="R4:R6"/>
    <mergeCell ref="D5:F5"/>
    <mergeCell ref="M5:M6"/>
    <mergeCell ref="N5:N6"/>
    <mergeCell ref="H5:H6"/>
    <mergeCell ref="A25:A26"/>
    <mergeCell ref="A19:A20"/>
    <mergeCell ref="A23:A24"/>
    <mergeCell ref="A7:A8"/>
    <mergeCell ref="A15:A16"/>
    <mergeCell ref="A17:A18"/>
    <mergeCell ref="A13:A14"/>
    <mergeCell ref="A21:A22"/>
    <mergeCell ref="E45:G45"/>
    <mergeCell ref="A39:A40"/>
    <mergeCell ref="A27:A28"/>
    <mergeCell ref="A29:A30"/>
    <mergeCell ref="A31:A32"/>
    <mergeCell ref="A33:A34"/>
    <mergeCell ref="A35:A36"/>
    <mergeCell ref="A37:A38"/>
  </mergeCells>
  <conditionalFormatting sqref="A7:IV7">
    <cfRule type="cellIs" dxfId="658" priority="273" stopIfTrue="1" operator="equal">
      <formula>0</formula>
    </cfRule>
  </conditionalFormatting>
  <conditionalFormatting sqref="A8:IV8">
    <cfRule type="cellIs" dxfId="657" priority="271" stopIfTrue="1" operator="equal">
      <formula>1</formula>
    </cfRule>
    <cfRule type="cellIs" dxfId="656" priority="272" stopIfTrue="1" operator="lessThan">
      <formula>0.0005</formula>
    </cfRule>
  </conditionalFormatting>
  <conditionalFormatting sqref="A10:IV10">
    <cfRule type="cellIs" dxfId="655" priority="274" stopIfTrue="1" operator="equal">
      <formula>1</formula>
    </cfRule>
    <cfRule type="cellIs" dxfId="654" priority="275" stopIfTrue="1" operator="lessThan">
      <formula>0.0005</formula>
    </cfRule>
  </conditionalFormatting>
  <conditionalFormatting sqref="A12:IV12">
    <cfRule type="cellIs" dxfId="653" priority="253" stopIfTrue="1" operator="equal">
      <formula>1</formula>
    </cfRule>
    <cfRule type="cellIs" dxfId="652" priority="254" stopIfTrue="1" operator="lessThan">
      <formula>0.0005</formula>
    </cfRule>
  </conditionalFormatting>
  <conditionalFormatting sqref="A14:IV14">
    <cfRule type="cellIs" dxfId="651" priority="235" stopIfTrue="1" operator="equal">
      <formula>1</formula>
    </cfRule>
    <cfRule type="cellIs" dxfId="650" priority="236" stopIfTrue="1" operator="lessThan">
      <formula>0.0005</formula>
    </cfRule>
  </conditionalFormatting>
  <conditionalFormatting sqref="A16:IV16">
    <cfRule type="cellIs" dxfId="649" priority="217" stopIfTrue="1" operator="equal">
      <formula>1</formula>
    </cfRule>
    <cfRule type="cellIs" dxfId="648" priority="218" stopIfTrue="1" operator="lessThan">
      <formula>0.0005</formula>
    </cfRule>
  </conditionalFormatting>
  <conditionalFormatting sqref="A18:IV18">
    <cfRule type="cellIs" dxfId="647" priority="199" stopIfTrue="1" operator="equal">
      <formula>1</formula>
    </cfRule>
    <cfRule type="cellIs" dxfId="646" priority="200" stopIfTrue="1" operator="lessThan">
      <formula>0.0005</formula>
    </cfRule>
  </conditionalFormatting>
  <conditionalFormatting sqref="A20:IV20">
    <cfRule type="cellIs" dxfId="645" priority="181" stopIfTrue="1" operator="equal">
      <formula>1</formula>
    </cfRule>
    <cfRule type="cellIs" dxfId="644" priority="182" stopIfTrue="1" operator="lessThan">
      <formula>0.0005</formula>
    </cfRule>
  </conditionalFormatting>
  <conditionalFormatting sqref="A22:IV22">
    <cfRule type="cellIs" dxfId="643" priority="163" stopIfTrue="1" operator="equal">
      <formula>1</formula>
    </cfRule>
    <cfRule type="cellIs" dxfId="642" priority="164" stopIfTrue="1" operator="lessThan">
      <formula>0.0005</formula>
    </cfRule>
  </conditionalFormatting>
  <conditionalFormatting sqref="A24:IV24">
    <cfRule type="cellIs" dxfId="641" priority="145" stopIfTrue="1" operator="equal">
      <formula>1</formula>
    </cfRule>
    <cfRule type="cellIs" dxfId="640" priority="146" stopIfTrue="1" operator="lessThan">
      <formula>0.0005</formula>
    </cfRule>
  </conditionalFormatting>
  <conditionalFormatting sqref="A26:IV26">
    <cfRule type="cellIs" dxfId="639" priority="127" stopIfTrue="1" operator="equal">
      <formula>1</formula>
    </cfRule>
    <cfRule type="cellIs" dxfId="638" priority="128" stopIfTrue="1" operator="lessThan">
      <formula>0.0005</formula>
    </cfRule>
  </conditionalFormatting>
  <conditionalFormatting sqref="A28:IV28">
    <cfRule type="cellIs" dxfId="637" priority="109" stopIfTrue="1" operator="equal">
      <formula>1</formula>
    </cfRule>
    <cfRule type="cellIs" dxfId="636" priority="110" stopIfTrue="1" operator="lessThan">
      <formula>0.0005</formula>
    </cfRule>
  </conditionalFormatting>
  <conditionalFormatting sqref="A30:IV30">
    <cfRule type="cellIs" dxfId="635" priority="91" stopIfTrue="1" operator="equal">
      <formula>1</formula>
    </cfRule>
    <cfRule type="cellIs" dxfId="634" priority="92" stopIfTrue="1" operator="lessThan">
      <formula>0.0005</formula>
    </cfRule>
  </conditionalFormatting>
  <conditionalFormatting sqref="A32:IV32">
    <cfRule type="cellIs" dxfId="633" priority="73" stopIfTrue="1" operator="equal">
      <formula>1</formula>
    </cfRule>
    <cfRule type="cellIs" dxfId="632" priority="74" stopIfTrue="1" operator="lessThan">
      <formula>0.0005</formula>
    </cfRule>
  </conditionalFormatting>
  <conditionalFormatting sqref="A34:IV34">
    <cfRule type="cellIs" dxfId="631" priority="55" stopIfTrue="1" operator="equal">
      <formula>1</formula>
    </cfRule>
    <cfRule type="cellIs" dxfId="630" priority="56" stopIfTrue="1" operator="lessThan">
      <formula>0.0005</formula>
    </cfRule>
  </conditionalFormatting>
  <conditionalFormatting sqref="A36:IV36">
    <cfRule type="cellIs" dxfId="629" priority="37" stopIfTrue="1" operator="equal">
      <formula>1</formula>
    </cfRule>
    <cfRule type="cellIs" dxfId="628" priority="38" stopIfTrue="1" operator="lessThan">
      <formula>0.0005</formula>
    </cfRule>
  </conditionalFormatting>
  <conditionalFormatting sqref="A37:IV37">
    <cfRule type="cellIs" dxfId="627" priority="21" stopIfTrue="1" operator="equal">
      <formula>0</formula>
    </cfRule>
  </conditionalFormatting>
  <conditionalFormatting sqref="A38:IV38">
    <cfRule type="cellIs" dxfId="626" priority="19" stopIfTrue="1" operator="equal">
      <formula>1</formula>
    </cfRule>
    <cfRule type="cellIs" dxfId="625" priority="20" stopIfTrue="1" operator="lessThan">
      <formula>0.0005</formula>
    </cfRule>
  </conditionalFormatting>
  <conditionalFormatting sqref="A39:IV39">
    <cfRule type="cellIs" dxfId="624" priority="3" stopIfTrue="1" operator="equal">
      <formula>0</formula>
    </cfRule>
  </conditionalFormatting>
  <conditionalFormatting sqref="A40:IV40">
    <cfRule type="cellIs" dxfId="623" priority="1" stopIfTrue="1" operator="equal">
      <formula>1</formula>
    </cfRule>
    <cfRule type="cellIs" dxfId="622" priority="2" stopIfTrue="1" operator="lessThan">
      <formula>0.0005</formula>
    </cfRule>
  </conditionalFormatting>
  <conditionalFormatting sqref="B9:IV9">
    <cfRule type="cellIs" dxfId="621" priority="276" stopIfTrue="1" operator="equal">
      <formula>0</formula>
    </cfRule>
  </conditionalFormatting>
  <conditionalFormatting sqref="B11:IV11">
    <cfRule type="cellIs" dxfId="620" priority="255" stopIfTrue="1" operator="equal">
      <formula>0</formula>
    </cfRule>
  </conditionalFormatting>
  <conditionalFormatting sqref="B13:IV13">
    <cfRule type="cellIs" dxfId="619" priority="237" stopIfTrue="1" operator="equal">
      <formula>0</formula>
    </cfRule>
  </conditionalFormatting>
  <conditionalFormatting sqref="B15:IV15">
    <cfRule type="cellIs" dxfId="618" priority="219" stopIfTrue="1" operator="equal">
      <formula>0</formula>
    </cfRule>
  </conditionalFormatting>
  <conditionalFormatting sqref="B17:IV17">
    <cfRule type="cellIs" dxfId="617" priority="201" stopIfTrue="1" operator="equal">
      <formula>0</formula>
    </cfRule>
  </conditionalFormatting>
  <conditionalFormatting sqref="B19:IV19">
    <cfRule type="cellIs" dxfId="616" priority="183" stopIfTrue="1" operator="equal">
      <formula>0</formula>
    </cfRule>
  </conditionalFormatting>
  <conditionalFormatting sqref="B21:IV21">
    <cfRule type="cellIs" dxfId="615" priority="165" stopIfTrue="1" operator="equal">
      <formula>0</formula>
    </cfRule>
  </conditionalFormatting>
  <conditionalFormatting sqref="B23:IV23">
    <cfRule type="cellIs" dxfId="614" priority="147" stopIfTrue="1" operator="equal">
      <formula>0</formula>
    </cfRule>
  </conditionalFormatting>
  <conditionalFormatting sqref="B25:IV25">
    <cfRule type="cellIs" dxfId="613" priority="129" stopIfTrue="1" operator="equal">
      <formula>0</formula>
    </cfRule>
  </conditionalFormatting>
  <conditionalFormatting sqref="B27:IV27">
    <cfRule type="cellIs" dxfId="612" priority="111" stopIfTrue="1" operator="equal">
      <formula>0</formula>
    </cfRule>
  </conditionalFormatting>
  <conditionalFormatting sqref="B29:IV29">
    <cfRule type="cellIs" dxfId="611" priority="93" stopIfTrue="1" operator="equal">
      <formula>0</formula>
    </cfRule>
  </conditionalFormatting>
  <conditionalFormatting sqref="B31:IV31">
    <cfRule type="cellIs" dxfId="610" priority="75" stopIfTrue="1" operator="equal">
      <formula>0</formula>
    </cfRule>
  </conditionalFormatting>
  <conditionalFormatting sqref="B33:IV33">
    <cfRule type="cellIs" dxfId="609" priority="57" stopIfTrue="1" operator="equal">
      <formula>0</formula>
    </cfRule>
  </conditionalFormatting>
  <conditionalFormatting sqref="B35:IV35">
    <cfRule type="cellIs" dxfId="608" priority="39" stopIfTrue="1" operator="equal">
      <formula>0</formula>
    </cfRule>
  </conditionalFormatting>
  <hyperlinks>
    <hyperlink ref="E45" r:id="rId1" xr:uid="{FEAAC9B6-8586-40F7-A92B-9EEA9D664EC0}"/>
    <hyperlink ref="E45:G45" r:id="rId2" display="http://dx.doi.org/10.4232/1.14582 " xr:uid="{259C2D9D-9198-4EBF-ADB1-AC7605E81619}"/>
    <hyperlink ref="A47" r:id="rId3" display="Publikation und Tabellen stehen unter der Lizenz CC BY-SA DEED 4.0." xr:uid="{2D7209DA-2EBE-429A-AEFF-43926CD9BA68}"/>
  </hyperlinks>
  <pageMargins left="0.78740157480314965" right="0.78740157480314965" top="0.98425196850393704" bottom="0.98425196850393704" header="0.51181102362204722" footer="0.51181102362204722"/>
  <pageSetup paperSize="9" scale="48" orientation="landscape" r:id="rId4"/>
  <headerFooter scaleWithDoc="0" alignWithMargins="0"/>
  <legacyDrawingHF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FD795-5814-4F82-98D4-38CAC76B1A08}">
  <dimension ref="A1:N45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3.42578125" style="20" customWidth="1"/>
    <col min="2" max="4" width="9.7109375" style="20" customWidth="1"/>
    <col min="5" max="5" width="11" style="20" customWidth="1"/>
    <col min="6" max="6" width="10.5703125" style="20" customWidth="1"/>
    <col min="7" max="7" width="11" style="20" customWidth="1"/>
    <col min="8" max="10" width="9.7109375" style="20" customWidth="1"/>
    <col min="11" max="11" width="10.28515625" style="20" customWidth="1"/>
    <col min="12" max="13" width="9.7109375" style="20" customWidth="1"/>
    <col min="14" max="14" width="2.7109375" style="416" customWidth="1"/>
    <col min="15" max="16384" width="11.42578125" style="20"/>
  </cols>
  <sheetData>
    <row r="1" spans="1:14" s="19" customFormat="1" ht="39.950000000000003" customHeight="1" thickBot="1">
      <c r="A1" s="785" t="str">
        <f>"Tabelle 5: Ausgaben im Rechnungsjahr (in Tausend Euro) nach Ländern " &amp;Hilfswerte!B1</f>
        <v>Tabelle 5: Ausgaben im Rechnungsjahr (in Tausend Euro) nach Ländern 2021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577"/>
    </row>
    <row r="2" spans="1:14" ht="13.5" customHeight="1">
      <c r="A2" s="801" t="s">
        <v>12</v>
      </c>
      <c r="B2" s="795" t="s">
        <v>34</v>
      </c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5"/>
    </row>
    <row r="3" spans="1:14" ht="13.5" customHeight="1">
      <c r="A3" s="802"/>
      <c r="B3" s="797"/>
      <c r="C3" s="856" t="s">
        <v>15</v>
      </c>
      <c r="D3" s="857"/>
      <c r="E3" s="857"/>
      <c r="F3" s="857"/>
      <c r="G3" s="857"/>
      <c r="H3" s="857"/>
      <c r="I3" s="857"/>
      <c r="J3" s="857"/>
      <c r="K3" s="857"/>
      <c r="L3" s="857"/>
      <c r="M3" s="858"/>
    </row>
    <row r="4" spans="1:14" ht="101.25">
      <c r="A4" s="802"/>
      <c r="B4" s="848"/>
      <c r="C4" s="622" t="s">
        <v>442</v>
      </c>
      <c r="D4" s="622" t="s">
        <v>36</v>
      </c>
      <c r="E4" s="622" t="s">
        <v>536</v>
      </c>
      <c r="F4" s="622" t="s">
        <v>41</v>
      </c>
      <c r="G4" s="622" t="s">
        <v>81</v>
      </c>
      <c r="H4" s="622" t="s">
        <v>59</v>
      </c>
      <c r="I4" s="622" t="s">
        <v>357</v>
      </c>
      <c r="J4" s="622" t="s">
        <v>35</v>
      </c>
      <c r="K4" s="622" t="s">
        <v>37</v>
      </c>
      <c r="L4" s="622" t="s">
        <v>82</v>
      </c>
      <c r="M4" s="624" t="s">
        <v>443</v>
      </c>
    </row>
    <row r="5" spans="1:14" s="22" customFormat="1" ht="12.75" customHeight="1">
      <c r="A5" s="799" t="s">
        <v>61</v>
      </c>
      <c r="B5" s="210">
        <v>189152.81599999999</v>
      </c>
      <c r="C5" s="184">
        <v>76276.743000000002</v>
      </c>
      <c r="D5" s="184">
        <v>4146.4340000000002</v>
      </c>
      <c r="E5" s="184">
        <v>1975.0920000000001</v>
      </c>
      <c r="F5" s="184">
        <v>49678.411</v>
      </c>
      <c r="G5" s="184">
        <v>3824.9079999999999</v>
      </c>
      <c r="H5" s="184">
        <v>21772.907999999999</v>
      </c>
      <c r="I5" s="184">
        <v>203.755</v>
      </c>
      <c r="J5" s="184">
        <v>1757.279</v>
      </c>
      <c r="K5" s="184">
        <v>10376.415999999999</v>
      </c>
      <c r="L5" s="162">
        <v>951.95699999999999</v>
      </c>
      <c r="M5" s="163">
        <v>18188.913</v>
      </c>
      <c r="N5" s="418"/>
    </row>
    <row r="6" spans="1:14" s="23" customFormat="1" ht="11.25" customHeight="1">
      <c r="A6" s="782"/>
      <c r="B6" s="200">
        <v>1</v>
      </c>
      <c r="C6" s="134">
        <v>0.40325</v>
      </c>
      <c r="D6" s="134">
        <v>2.1919999999999999E-2</v>
      </c>
      <c r="E6" s="134">
        <v>1.044E-2</v>
      </c>
      <c r="F6" s="134">
        <v>0.26263999999999998</v>
      </c>
      <c r="G6" s="134">
        <v>2.0219999999999998E-2</v>
      </c>
      <c r="H6" s="134">
        <v>0.11511</v>
      </c>
      <c r="I6" s="134">
        <v>1.08E-3</v>
      </c>
      <c r="J6" s="134">
        <v>9.2899999999999996E-3</v>
      </c>
      <c r="K6" s="134">
        <v>5.4859999999999999E-2</v>
      </c>
      <c r="L6" s="153">
        <v>5.0299999999999997E-3</v>
      </c>
      <c r="M6" s="155">
        <v>9.6159999999999995E-2</v>
      </c>
      <c r="N6" s="578"/>
    </row>
    <row r="7" spans="1:14" s="22" customFormat="1" ht="12.75" customHeight="1">
      <c r="A7" s="782" t="s">
        <v>62</v>
      </c>
      <c r="B7" s="215">
        <v>197014.32399999999</v>
      </c>
      <c r="C7" s="202">
        <v>92126.648000000001</v>
      </c>
      <c r="D7" s="202">
        <v>4392.6610000000001</v>
      </c>
      <c r="E7" s="202">
        <v>1610.694</v>
      </c>
      <c r="F7" s="202">
        <v>45247.550999999999</v>
      </c>
      <c r="G7" s="202">
        <v>5179.2839999999997</v>
      </c>
      <c r="H7" s="202">
        <v>24313.917000000001</v>
      </c>
      <c r="I7" s="202">
        <v>258.76299999999998</v>
      </c>
      <c r="J7" s="202">
        <v>5832.24</v>
      </c>
      <c r="K7" s="202">
        <v>8475.4349999999995</v>
      </c>
      <c r="L7" s="159">
        <v>1244.145</v>
      </c>
      <c r="M7" s="160">
        <v>8332.9860000000008</v>
      </c>
      <c r="N7" s="418"/>
    </row>
    <row r="8" spans="1:14" s="23" customFormat="1" ht="12.75" customHeight="1">
      <c r="A8" s="782"/>
      <c r="B8" s="200">
        <v>1</v>
      </c>
      <c r="C8" s="134">
        <v>0.46761000000000003</v>
      </c>
      <c r="D8" s="134">
        <v>2.23E-2</v>
      </c>
      <c r="E8" s="134">
        <v>8.1799999999999998E-3</v>
      </c>
      <c r="F8" s="134">
        <v>0.22967000000000001</v>
      </c>
      <c r="G8" s="134">
        <v>2.6290000000000001E-2</v>
      </c>
      <c r="H8" s="134">
        <v>0.12341000000000001</v>
      </c>
      <c r="I8" s="134">
        <v>1.31E-3</v>
      </c>
      <c r="J8" s="134">
        <v>2.9600000000000001E-2</v>
      </c>
      <c r="K8" s="134">
        <v>4.3020000000000003E-2</v>
      </c>
      <c r="L8" s="153">
        <v>6.3099999999999996E-3</v>
      </c>
      <c r="M8" s="155">
        <v>4.2299999999999997E-2</v>
      </c>
      <c r="N8" s="578"/>
    </row>
    <row r="9" spans="1:14" s="22" customFormat="1" ht="12.75" customHeight="1">
      <c r="A9" s="782" t="s">
        <v>63</v>
      </c>
      <c r="B9" s="215">
        <v>55640.735000000001</v>
      </c>
      <c r="C9" s="202">
        <v>12884.263999999999</v>
      </c>
      <c r="D9" s="202">
        <v>219.04300000000001</v>
      </c>
      <c r="E9" s="202">
        <v>3.573</v>
      </c>
      <c r="F9" s="202">
        <v>33590.69</v>
      </c>
      <c r="G9" s="202">
        <v>413.40100000000001</v>
      </c>
      <c r="H9" s="202">
        <v>5811.241</v>
      </c>
      <c r="I9" s="202">
        <v>193.78700000000001</v>
      </c>
      <c r="J9" s="202">
        <v>668.19600000000003</v>
      </c>
      <c r="K9" s="202">
        <v>636.50599999999997</v>
      </c>
      <c r="L9" s="159">
        <v>735.87599999999998</v>
      </c>
      <c r="M9" s="160">
        <v>484.15800000000002</v>
      </c>
      <c r="N9" s="418"/>
    </row>
    <row r="10" spans="1:14" s="23" customFormat="1" ht="12.75" customHeight="1">
      <c r="A10" s="782"/>
      <c r="B10" s="200">
        <v>1</v>
      </c>
      <c r="C10" s="134">
        <v>0.23155999999999999</v>
      </c>
      <c r="D10" s="134">
        <v>3.9399999999999999E-3</v>
      </c>
      <c r="E10" s="134">
        <v>6.0000000000000002E-5</v>
      </c>
      <c r="F10" s="134">
        <v>0.60370999999999997</v>
      </c>
      <c r="G10" s="134">
        <v>7.43E-3</v>
      </c>
      <c r="H10" s="134">
        <v>0.10444000000000001</v>
      </c>
      <c r="I10" s="134">
        <v>3.48E-3</v>
      </c>
      <c r="J10" s="134">
        <v>1.201E-2</v>
      </c>
      <c r="K10" s="134">
        <v>1.1440000000000001E-2</v>
      </c>
      <c r="L10" s="153">
        <v>1.323E-2</v>
      </c>
      <c r="M10" s="155">
        <v>8.6999999999999994E-3</v>
      </c>
      <c r="N10" s="578"/>
    </row>
    <row r="11" spans="1:14" s="22" customFormat="1" ht="12.75" customHeight="1">
      <c r="A11" s="782" t="s">
        <v>64</v>
      </c>
      <c r="B11" s="215">
        <v>15395.485000000001</v>
      </c>
      <c r="C11" s="202">
        <v>8390.7090000000007</v>
      </c>
      <c r="D11" s="202">
        <v>31.562999999999999</v>
      </c>
      <c r="E11" s="202">
        <v>0.86099999999999999</v>
      </c>
      <c r="F11" s="202">
        <v>3946.0830000000001</v>
      </c>
      <c r="G11" s="202">
        <v>214.001</v>
      </c>
      <c r="H11" s="202">
        <v>1293.7280000000001</v>
      </c>
      <c r="I11" s="202">
        <v>16.391999999999999</v>
      </c>
      <c r="J11" s="202">
        <v>173.041</v>
      </c>
      <c r="K11" s="202">
        <v>692.90200000000004</v>
      </c>
      <c r="L11" s="159">
        <v>252.345</v>
      </c>
      <c r="M11" s="160">
        <v>383.86</v>
      </c>
      <c r="N11" s="418"/>
    </row>
    <row r="12" spans="1:14" s="23" customFormat="1" ht="12.75" customHeight="1">
      <c r="A12" s="782"/>
      <c r="B12" s="200">
        <v>1</v>
      </c>
      <c r="C12" s="134">
        <v>0.54500999999999999</v>
      </c>
      <c r="D12" s="134">
        <v>2.0500000000000002E-3</v>
      </c>
      <c r="E12" s="134">
        <v>6.0000000000000002E-5</v>
      </c>
      <c r="F12" s="134">
        <v>0.25630999999999998</v>
      </c>
      <c r="G12" s="134">
        <v>1.3899999999999999E-2</v>
      </c>
      <c r="H12" s="134">
        <v>8.4029999999999994E-2</v>
      </c>
      <c r="I12" s="134">
        <v>1.06E-3</v>
      </c>
      <c r="J12" s="134">
        <v>1.124E-2</v>
      </c>
      <c r="K12" s="134">
        <v>4.5010000000000001E-2</v>
      </c>
      <c r="L12" s="153">
        <v>1.6389999999999998E-2</v>
      </c>
      <c r="M12" s="155">
        <v>2.4930000000000001E-2</v>
      </c>
      <c r="N12" s="578"/>
    </row>
    <row r="13" spans="1:14" s="22" customFormat="1" ht="12.75" customHeight="1">
      <c r="A13" s="782" t="s">
        <v>65</v>
      </c>
      <c r="B13" s="215">
        <v>14184.446</v>
      </c>
      <c r="C13" s="202">
        <v>6443.8729999999996</v>
      </c>
      <c r="D13" s="202">
        <v>412.87299999999999</v>
      </c>
      <c r="E13" s="202">
        <v>449.70100000000002</v>
      </c>
      <c r="F13" s="202">
        <v>2930.9189999999999</v>
      </c>
      <c r="G13" s="202">
        <v>110.973</v>
      </c>
      <c r="H13" s="202">
        <v>2259.4009999999998</v>
      </c>
      <c r="I13" s="202">
        <v>7.6909999999999998</v>
      </c>
      <c r="J13" s="202">
        <v>24.968</v>
      </c>
      <c r="K13" s="202">
        <v>803.36199999999997</v>
      </c>
      <c r="L13" s="159">
        <v>120.19199999999999</v>
      </c>
      <c r="M13" s="160">
        <v>620.49300000000005</v>
      </c>
      <c r="N13" s="418"/>
    </row>
    <row r="14" spans="1:14" s="23" customFormat="1" ht="12.75" customHeight="1">
      <c r="A14" s="782"/>
      <c r="B14" s="200">
        <v>1</v>
      </c>
      <c r="C14" s="134">
        <v>0.45429000000000003</v>
      </c>
      <c r="D14" s="134">
        <v>2.911E-2</v>
      </c>
      <c r="E14" s="134">
        <v>3.1699999999999999E-2</v>
      </c>
      <c r="F14" s="134">
        <v>0.20663000000000001</v>
      </c>
      <c r="G14" s="134">
        <v>7.8200000000000006E-3</v>
      </c>
      <c r="H14" s="134">
        <v>0.15928999999999999</v>
      </c>
      <c r="I14" s="134">
        <v>5.4000000000000001E-4</v>
      </c>
      <c r="J14" s="134">
        <v>1.7600000000000001E-3</v>
      </c>
      <c r="K14" s="134">
        <v>5.6640000000000003E-2</v>
      </c>
      <c r="L14" s="153">
        <v>8.4700000000000001E-3</v>
      </c>
      <c r="M14" s="155">
        <v>4.3740000000000001E-2</v>
      </c>
      <c r="N14" s="578"/>
    </row>
    <row r="15" spans="1:14" s="22" customFormat="1" ht="12.75" customHeight="1">
      <c r="A15" s="782" t="s">
        <v>66</v>
      </c>
      <c r="B15" s="215">
        <v>20860.572</v>
      </c>
      <c r="C15" s="202">
        <v>9387.7669999999998</v>
      </c>
      <c r="D15" s="202">
        <v>0</v>
      </c>
      <c r="E15" s="202">
        <v>0</v>
      </c>
      <c r="F15" s="202">
        <v>6617.8710000000001</v>
      </c>
      <c r="G15" s="202">
        <v>216.02699999999999</v>
      </c>
      <c r="H15" s="202">
        <v>2385.402</v>
      </c>
      <c r="I15" s="202">
        <v>23.803999999999998</v>
      </c>
      <c r="J15" s="202">
        <v>66.043000000000006</v>
      </c>
      <c r="K15" s="202">
        <v>609.97400000000005</v>
      </c>
      <c r="L15" s="159">
        <v>0</v>
      </c>
      <c r="M15" s="160">
        <v>1553.684</v>
      </c>
      <c r="N15" s="418"/>
    </row>
    <row r="16" spans="1:14" s="23" customFormat="1" ht="12.75" customHeight="1">
      <c r="A16" s="782"/>
      <c r="B16" s="200">
        <v>1</v>
      </c>
      <c r="C16" s="134">
        <v>0.45001999999999998</v>
      </c>
      <c r="D16" s="134" t="s">
        <v>515</v>
      </c>
      <c r="E16" s="134" t="s">
        <v>515</v>
      </c>
      <c r="F16" s="134">
        <v>0.31724000000000002</v>
      </c>
      <c r="G16" s="134">
        <v>1.0359999999999999E-2</v>
      </c>
      <c r="H16" s="134">
        <v>0.11434999999999999</v>
      </c>
      <c r="I16" s="134">
        <v>1.14E-3</v>
      </c>
      <c r="J16" s="134">
        <v>3.1700000000000001E-3</v>
      </c>
      <c r="K16" s="134">
        <v>2.9239999999999999E-2</v>
      </c>
      <c r="L16" s="153" t="s">
        <v>515</v>
      </c>
      <c r="M16" s="155">
        <v>7.4480000000000005E-2</v>
      </c>
      <c r="N16" s="578"/>
    </row>
    <row r="17" spans="1:14" s="22" customFormat="1" ht="12.75" customHeight="1">
      <c r="A17" s="782" t="s">
        <v>67</v>
      </c>
      <c r="B17" s="215">
        <v>99421.198999999993</v>
      </c>
      <c r="C17" s="202">
        <v>49609.086000000003</v>
      </c>
      <c r="D17" s="202">
        <v>578.04600000000005</v>
      </c>
      <c r="E17" s="202">
        <v>101.45</v>
      </c>
      <c r="F17" s="202">
        <v>24910.978999999999</v>
      </c>
      <c r="G17" s="202">
        <v>1142.444</v>
      </c>
      <c r="H17" s="202">
        <v>11041.535</v>
      </c>
      <c r="I17" s="202">
        <v>182.34100000000001</v>
      </c>
      <c r="J17" s="202">
        <v>627.29899999999998</v>
      </c>
      <c r="K17" s="202">
        <v>3090.056</v>
      </c>
      <c r="L17" s="159">
        <v>2649.9940000000001</v>
      </c>
      <c r="M17" s="160">
        <v>5487.9690000000001</v>
      </c>
      <c r="N17" s="418"/>
    </row>
    <row r="18" spans="1:14" s="23" customFormat="1" ht="12.75" customHeight="1">
      <c r="A18" s="782"/>
      <c r="B18" s="200">
        <v>1</v>
      </c>
      <c r="C18" s="134">
        <v>0.49897999999999998</v>
      </c>
      <c r="D18" s="134">
        <v>5.8100000000000001E-3</v>
      </c>
      <c r="E18" s="134">
        <v>1.0200000000000001E-3</v>
      </c>
      <c r="F18" s="134">
        <v>0.25056</v>
      </c>
      <c r="G18" s="134">
        <v>1.149E-2</v>
      </c>
      <c r="H18" s="134">
        <v>0.11106000000000001</v>
      </c>
      <c r="I18" s="134">
        <v>1.83E-3</v>
      </c>
      <c r="J18" s="134">
        <v>6.3099999999999996E-3</v>
      </c>
      <c r="K18" s="134">
        <v>3.108E-2</v>
      </c>
      <c r="L18" s="153">
        <v>2.665E-2</v>
      </c>
      <c r="M18" s="155">
        <v>5.5199999999999999E-2</v>
      </c>
      <c r="N18" s="578"/>
    </row>
    <row r="19" spans="1:14" s="22" customFormat="1" ht="12.75" customHeight="1">
      <c r="A19" s="782" t="s">
        <v>68</v>
      </c>
      <c r="B19" s="215">
        <v>10229.741</v>
      </c>
      <c r="C19" s="202">
        <v>5701.47</v>
      </c>
      <c r="D19" s="202">
        <v>72.876999999999995</v>
      </c>
      <c r="E19" s="202">
        <v>3.5379999999999998</v>
      </c>
      <c r="F19" s="202">
        <v>2016.3</v>
      </c>
      <c r="G19" s="202">
        <v>75.040999999999997</v>
      </c>
      <c r="H19" s="202">
        <v>1648.499</v>
      </c>
      <c r="I19" s="202">
        <v>10.74</v>
      </c>
      <c r="J19" s="202">
        <v>37.585999999999999</v>
      </c>
      <c r="K19" s="202">
        <v>267.08</v>
      </c>
      <c r="L19" s="159">
        <v>79.257000000000005</v>
      </c>
      <c r="M19" s="160">
        <v>317.35300000000001</v>
      </c>
      <c r="N19" s="418"/>
    </row>
    <row r="20" spans="1:14" s="23" customFormat="1" ht="12.75" customHeight="1">
      <c r="A20" s="782"/>
      <c r="B20" s="200">
        <v>1</v>
      </c>
      <c r="C20" s="134">
        <v>0.55733999999999995</v>
      </c>
      <c r="D20" s="134">
        <v>7.1199999999999996E-3</v>
      </c>
      <c r="E20" s="134">
        <v>3.5E-4</v>
      </c>
      <c r="F20" s="134">
        <v>0.1971</v>
      </c>
      <c r="G20" s="134">
        <v>7.3400000000000002E-3</v>
      </c>
      <c r="H20" s="134">
        <v>0.16114999999999999</v>
      </c>
      <c r="I20" s="134">
        <v>1.0499999999999999E-3</v>
      </c>
      <c r="J20" s="134">
        <v>3.6700000000000001E-3</v>
      </c>
      <c r="K20" s="134">
        <v>2.6110000000000001E-2</v>
      </c>
      <c r="L20" s="153">
        <v>7.7499999999999999E-3</v>
      </c>
      <c r="M20" s="155">
        <v>3.1019999999999999E-2</v>
      </c>
      <c r="N20" s="578"/>
    </row>
    <row r="21" spans="1:14" s="22" customFormat="1" ht="12.75" customHeight="1">
      <c r="A21" s="782" t="s">
        <v>69</v>
      </c>
      <c r="B21" s="215">
        <v>203439.92199999999</v>
      </c>
      <c r="C21" s="202">
        <v>112060.37300000001</v>
      </c>
      <c r="D21" s="202">
        <v>4761.924</v>
      </c>
      <c r="E21" s="202">
        <v>328.70600000000002</v>
      </c>
      <c r="F21" s="202">
        <v>34105.398000000001</v>
      </c>
      <c r="G21" s="202">
        <v>2245.3780000000002</v>
      </c>
      <c r="H21" s="202">
        <v>17657.824000000001</v>
      </c>
      <c r="I21" s="202">
        <v>340.08699999999999</v>
      </c>
      <c r="J21" s="202">
        <v>2010.0170000000001</v>
      </c>
      <c r="K21" s="202">
        <v>7046.3329999999996</v>
      </c>
      <c r="L21" s="159">
        <v>8151.232</v>
      </c>
      <c r="M21" s="160">
        <v>14732.65</v>
      </c>
      <c r="N21" s="418"/>
    </row>
    <row r="22" spans="1:14" s="23" customFormat="1" ht="12.75" customHeight="1">
      <c r="A22" s="782"/>
      <c r="B22" s="200">
        <v>1</v>
      </c>
      <c r="C22" s="134">
        <v>0.55083000000000004</v>
      </c>
      <c r="D22" s="134">
        <v>2.341E-2</v>
      </c>
      <c r="E22" s="134">
        <v>1.6199999999999999E-3</v>
      </c>
      <c r="F22" s="134">
        <v>0.16764000000000001</v>
      </c>
      <c r="G22" s="134">
        <v>1.1039999999999999E-2</v>
      </c>
      <c r="H22" s="134">
        <v>8.6800000000000002E-2</v>
      </c>
      <c r="I22" s="134">
        <v>1.67E-3</v>
      </c>
      <c r="J22" s="134">
        <v>9.8799999999999999E-3</v>
      </c>
      <c r="K22" s="134">
        <v>3.4639999999999997E-2</v>
      </c>
      <c r="L22" s="153">
        <v>4.0070000000000001E-2</v>
      </c>
      <c r="M22" s="155">
        <v>7.2419999999999998E-2</v>
      </c>
      <c r="N22" s="578"/>
    </row>
    <row r="23" spans="1:14" s="22" customFormat="1" ht="12.75" customHeight="1">
      <c r="A23" s="782" t="s">
        <v>70</v>
      </c>
      <c r="B23" s="215">
        <v>256077.43400000001</v>
      </c>
      <c r="C23" s="202">
        <v>134081.54800000001</v>
      </c>
      <c r="D23" s="202">
        <v>4550.75</v>
      </c>
      <c r="E23" s="202">
        <v>462.05</v>
      </c>
      <c r="F23" s="202">
        <v>51453.038</v>
      </c>
      <c r="G23" s="202">
        <v>3390.895</v>
      </c>
      <c r="H23" s="202">
        <v>25808.423999999999</v>
      </c>
      <c r="I23" s="202">
        <v>323.25799999999998</v>
      </c>
      <c r="J23" s="202">
        <v>1607.895</v>
      </c>
      <c r="K23" s="202">
        <v>10842.361999999999</v>
      </c>
      <c r="L23" s="159">
        <v>4432.6660000000002</v>
      </c>
      <c r="M23" s="160">
        <v>19124.547999999999</v>
      </c>
      <c r="N23" s="418"/>
    </row>
    <row r="24" spans="1:14" s="23" customFormat="1" ht="12.75" customHeight="1">
      <c r="A24" s="782"/>
      <c r="B24" s="200">
        <v>1</v>
      </c>
      <c r="C24" s="134">
        <v>0.52359999999999995</v>
      </c>
      <c r="D24" s="134">
        <v>1.7770000000000001E-2</v>
      </c>
      <c r="E24" s="134">
        <v>1.8E-3</v>
      </c>
      <c r="F24" s="134">
        <v>0.20093</v>
      </c>
      <c r="G24" s="134">
        <v>1.324E-2</v>
      </c>
      <c r="H24" s="134">
        <v>0.10077999999999999</v>
      </c>
      <c r="I24" s="134">
        <v>1.2600000000000001E-3</v>
      </c>
      <c r="J24" s="134">
        <v>6.28E-3</v>
      </c>
      <c r="K24" s="134">
        <v>4.2340000000000003E-2</v>
      </c>
      <c r="L24" s="153">
        <v>1.7309999999999999E-2</v>
      </c>
      <c r="M24" s="155">
        <v>7.4679999999999996E-2</v>
      </c>
      <c r="N24" s="578"/>
    </row>
    <row r="25" spans="1:14" s="22" customFormat="1" ht="12.75" customHeight="1">
      <c r="A25" s="782" t="s">
        <v>71</v>
      </c>
      <c r="B25" s="215">
        <v>43841.790999999997</v>
      </c>
      <c r="C25" s="202">
        <v>19663.865000000002</v>
      </c>
      <c r="D25" s="202">
        <v>373.87200000000001</v>
      </c>
      <c r="E25" s="202">
        <v>551.48099999999999</v>
      </c>
      <c r="F25" s="202">
        <v>14578.362999999999</v>
      </c>
      <c r="G25" s="202">
        <v>758.12300000000005</v>
      </c>
      <c r="H25" s="202">
        <v>3647.6390000000001</v>
      </c>
      <c r="I25" s="202">
        <v>71.516999999999996</v>
      </c>
      <c r="J25" s="202">
        <v>416.37099999999998</v>
      </c>
      <c r="K25" s="202">
        <v>1330.0650000000001</v>
      </c>
      <c r="L25" s="159">
        <v>569.97900000000004</v>
      </c>
      <c r="M25" s="160">
        <v>1880.5160000000001</v>
      </c>
      <c r="N25" s="418"/>
    </row>
    <row r="26" spans="1:14" s="23" customFormat="1" ht="12.75" customHeight="1">
      <c r="A26" s="782"/>
      <c r="B26" s="200">
        <v>1</v>
      </c>
      <c r="C26" s="134">
        <v>0.44851999999999997</v>
      </c>
      <c r="D26" s="134">
        <v>8.5299999999999994E-3</v>
      </c>
      <c r="E26" s="134">
        <v>1.2579999999999999E-2</v>
      </c>
      <c r="F26" s="134">
        <v>0.33251999999999998</v>
      </c>
      <c r="G26" s="134">
        <v>1.729E-2</v>
      </c>
      <c r="H26" s="134">
        <v>8.3199999999999996E-2</v>
      </c>
      <c r="I26" s="134">
        <v>1.6299999999999999E-3</v>
      </c>
      <c r="J26" s="134">
        <v>9.4999999999999998E-3</v>
      </c>
      <c r="K26" s="134">
        <v>3.0339999999999999E-2</v>
      </c>
      <c r="L26" s="153">
        <v>1.2999999999999999E-2</v>
      </c>
      <c r="M26" s="155">
        <v>4.2889999999999998E-2</v>
      </c>
      <c r="N26" s="578"/>
    </row>
    <row r="27" spans="1:14" s="22" customFormat="1" ht="12.75" customHeight="1">
      <c r="A27" s="782" t="s">
        <v>72</v>
      </c>
      <c r="B27" s="215">
        <v>11036.419</v>
      </c>
      <c r="C27" s="202">
        <v>4587.7209999999995</v>
      </c>
      <c r="D27" s="202">
        <v>922.93799999999999</v>
      </c>
      <c r="E27" s="202">
        <v>1116.9110000000001</v>
      </c>
      <c r="F27" s="202">
        <v>2308.8580000000002</v>
      </c>
      <c r="G27" s="202">
        <v>387.30799999999999</v>
      </c>
      <c r="H27" s="202">
        <v>672.90499999999997</v>
      </c>
      <c r="I27" s="202">
        <v>2.89</v>
      </c>
      <c r="J27" s="202">
        <v>56.295000000000002</v>
      </c>
      <c r="K27" s="202">
        <v>409.08199999999999</v>
      </c>
      <c r="L27" s="159">
        <v>22.82</v>
      </c>
      <c r="M27" s="160">
        <v>548.69100000000003</v>
      </c>
      <c r="N27" s="418"/>
    </row>
    <row r="28" spans="1:14" s="23" customFormat="1" ht="12.75" customHeight="1">
      <c r="A28" s="782"/>
      <c r="B28" s="200">
        <v>1</v>
      </c>
      <c r="C28" s="134">
        <v>0.41569</v>
      </c>
      <c r="D28" s="134">
        <v>8.3629999999999996E-2</v>
      </c>
      <c r="E28" s="134">
        <v>0.1012</v>
      </c>
      <c r="F28" s="134">
        <v>0.2092</v>
      </c>
      <c r="G28" s="134">
        <v>3.5090000000000003E-2</v>
      </c>
      <c r="H28" s="134">
        <v>6.0970000000000003E-2</v>
      </c>
      <c r="I28" s="134">
        <v>2.5999999999999998E-4</v>
      </c>
      <c r="J28" s="134">
        <v>5.1000000000000004E-3</v>
      </c>
      <c r="K28" s="134">
        <v>3.7069999999999999E-2</v>
      </c>
      <c r="L28" s="153">
        <v>2.0699999999999998E-3</v>
      </c>
      <c r="M28" s="155">
        <v>4.972E-2</v>
      </c>
      <c r="N28" s="578"/>
    </row>
    <row r="29" spans="1:14" s="22" customFormat="1" ht="12.75" customHeight="1">
      <c r="A29" s="782" t="s">
        <v>73</v>
      </c>
      <c r="B29" s="215">
        <v>26949.903999999999</v>
      </c>
      <c r="C29" s="202">
        <v>13481.119000000001</v>
      </c>
      <c r="D29" s="202">
        <v>357.62400000000002</v>
      </c>
      <c r="E29" s="202">
        <v>28.248000000000001</v>
      </c>
      <c r="F29" s="202">
        <v>4956.9290000000001</v>
      </c>
      <c r="G29" s="202">
        <v>413.60500000000002</v>
      </c>
      <c r="H29" s="202">
        <v>4328.7049999999999</v>
      </c>
      <c r="I29" s="202">
        <v>42.570999999999998</v>
      </c>
      <c r="J29" s="202">
        <v>176.761</v>
      </c>
      <c r="K29" s="202">
        <v>1052.6959999999999</v>
      </c>
      <c r="L29" s="159">
        <v>195.50899999999999</v>
      </c>
      <c r="M29" s="160">
        <v>1916.1369999999999</v>
      </c>
      <c r="N29" s="418"/>
    </row>
    <row r="30" spans="1:14" s="23" customFormat="1" ht="12.75" customHeight="1">
      <c r="A30" s="782"/>
      <c r="B30" s="200">
        <v>1</v>
      </c>
      <c r="C30" s="134">
        <v>0.50022999999999995</v>
      </c>
      <c r="D30" s="134">
        <v>1.3270000000000001E-2</v>
      </c>
      <c r="E30" s="134">
        <v>1.0499999999999999E-3</v>
      </c>
      <c r="F30" s="134">
        <v>0.18393000000000001</v>
      </c>
      <c r="G30" s="134">
        <v>1.5350000000000001E-2</v>
      </c>
      <c r="H30" s="134">
        <v>0.16062000000000001</v>
      </c>
      <c r="I30" s="134">
        <v>1.58E-3</v>
      </c>
      <c r="J30" s="134">
        <v>6.5599999999999999E-3</v>
      </c>
      <c r="K30" s="134">
        <v>3.9059999999999997E-2</v>
      </c>
      <c r="L30" s="153">
        <v>7.2500000000000004E-3</v>
      </c>
      <c r="M30" s="155">
        <v>7.1099999999999997E-2</v>
      </c>
      <c r="N30" s="578"/>
    </row>
    <row r="31" spans="1:14" s="22" customFormat="1" ht="12.75" customHeight="1">
      <c r="A31" s="782" t="s">
        <v>74</v>
      </c>
      <c r="B31" s="215">
        <v>12963.593999999999</v>
      </c>
      <c r="C31" s="202">
        <v>7495.93</v>
      </c>
      <c r="D31" s="202">
        <v>124.703</v>
      </c>
      <c r="E31" s="202">
        <v>5.5750000000000002</v>
      </c>
      <c r="F31" s="202">
        <v>2283.8429999999998</v>
      </c>
      <c r="G31" s="202">
        <v>133.53299999999999</v>
      </c>
      <c r="H31" s="202">
        <v>1595.51</v>
      </c>
      <c r="I31" s="202">
        <v>11.861000000000001</v>
      </c>
      <c r="J31" s="202">
        <v>138.49100000000001</v>
      </c>
      <c r="K31" s="202">
        <v>334.31400000000002</v>
      </c>
      <c r="L31" s="159">
        <v>131.227</v>
      </c>
      <c r="M31" s="160">
        <v>708.60699999999997</v>
      </c>
      <c r="N31" s="418"/>
    </row>
    <row r="32" spans="1:14" s="23" customFormat="1" ht="12.75" customHeight="1">
      <c r="A32" s="782"/>
      <c r="B32" s="200">
        <v>1</v>
      </c>
      <c r="C32" s="134">
        <v>0.57823000000000002</v>
      </c>
      <c r="D32" s="134">
        <v>9.6200000000000001E-3</v>
      </c>
      <c r="E32" s="134">
        <v>4.2999999999999999E-4</v>
      </c>
      <c r="F32" s="134">
        <v>0.17616999999999999</v>
      </c>
      <c r="G32" s="134">
        <v>1.03E-2</v>
      </c>
      <c r="H32" s="134">
        <v>0.12307999999999999</v>
      </c>
      <c r="I32" s="134">
        <v>9.1E-4</v>
      </c>
      <c r="J32" s="134">
        <v>1.068E-2</v>
      </c>
      <c r="K32" s="134">
        <v>2.579E-2</v>
      </c>
      <c r="L32" s="153">
        <v>1.0120000000000001E-2</v>
      </c>
      <c r="M32" s="155">
        <v>5.466E-2</v>
      </c>
      <c r="N32" s="578"/>
    </row>
    <row r="33" spans="1:14" s="22" customFormat="1" ht="12.75" customHeight="1">
      <c r="A33" s="782" t="s">
        <v>75</v>
      </c>
      <c r="B33" s="215">
        <v>43637.81</v>
      </c>
      <c r="C33" s="202">
        <v>19990.002</v>
      </c>
      <c r="D33" s="202">
        <v>951.72400000000005</v>
      </c>
      <c r="E33" s="202">
        <v>445.57900000000001</v>
      </c>
      <c r="F33" s="202">
        <v>9191.1170000000002</v>
      </c>
      <c r="G33" s="202">
        <v>728.15499999999997</v>
      </c>
      <c r="H33" s="202">
        <v>5426.3490000000002</v>
      </c>
      <c r="I33" s="202">
        <v>54.536000000000001</v>
      </c>
      <c r="J33" s="202">
        <v>616.05999999999995</v>
      </c>
      <c r="K33" s="202">
        <v>2096.0810000000001</v>
      </c>
      <c r="L33" s="159">
        <v>555.04300000000001</v>
      </c>
      <c r="M33" s="160">
        <v>3583.1640000000002</v>
      </c>
      <c r="N33" s="418"/>
    </row>
    <row r="34" spans="1:14" s="23" customFormat="1" ht="12.75" customHeight="1">
      <c r="A34" s="782"/>
      <c r="B34" s="200">
        <v>1</v>
      </c>
      <c r="C34" s="134">
        <v>0.45809</v>
      </c>
      <c r="D34" s="134">
        <v>2.181E-2</v>
      </c>
      <c r="E34" s="134">
        <v>1.021E-2</v>
      </c>
      <c r="F34" s="134">
        <v>0.21062</v>
      </c>
      <c r="G34" s="134">
        <v>1.669E-2</v>
      </c>
      <c r="H34" s="134">
        <v>0.12435</v>
      </c>
      <c r="I34" s="134">
        <v>1.25E-3</v>
      </c>
      <c r="J34" s="134">
        <v>1.4120000000000001E-2</v>
      </c>
      <c r="K34" s="134">
        <v>4.8030000000000003E-2</v>
      </c>
      <c r="L34" s="153">
        <v>1.272E-2</v>
      </c>
      <c r="M34" s="155">
        <v>8.2110000000000002E-2</v>
      </c>
      <c r="N34" s="578"/>
    </row>
    <row r="35" spans="1:14" s="22" customFormat="1" ht="12.75" customHeight="1">
      <c r="A35" s="800" t="s">
        <v>76</v>
      </c>
      <c r="B35" s="215">
        <v>18961.847000000002</v>
      </c>
      <c r="C35" s="202">
        <v>9229.4879999999994</v>
      </c>
      <c r="D35" s="202">
        <v>210.58099999999999</v>
      </c>
      <c r="E35" s="202">
        <v>11.71</v>
      </c>
      <c r="F35" s="202">
        <v>4229.2809999999999</v>
      </c>
      <c r="G35" s="202">
        <v>215.95099999999999</v>
      </c>
      <c r="H35" s="202">
        <v>2053.8560000000002</v>
      </c>
      <c r="I35" s="202">
        <v>94.355999999999995</v>
      </c>
      <c r="J35" s="202">
        <v>374.03</v>
      </c>
      <c r="K35" s="202">
        <v>709.93600000000004</v>
      </c>
      <c r="L35" s="159">
        <v>308.63299999999998</v>
      </c>
      <c r="M35" s="160">
        <v>1524.0250000000001</v>
      </c>
      <c r="N35" s="418"/>
    </row>
    <row r="36" spans="1:14" s="23" customFormat="1" ht="12.75" customHeight="1">
      <c r="A36" s="784"/>
      <c r="B36" s="203">
        <v>1</v>
      </c>
      <c r="C36" s="141">
        <v>0.48674000000000001</v>
      </c>
      <c r="D36" s="141">
        <v>1.111E-2</v>
      </c>
      <c r="E36" s="141">
        <v>6.2E-4</v>
      </c>
      <c r="F36" s="141">
        <v>0.22303999999999999</v>
      </c>
      <c r="G36" s="141">
        <v>1.1390000000000001E-2</v>
      </c>
      <c r="H36" s="141">
        <v>0.10832</v>
      </c>
      <c r="I36" s="141">
        <v>4.9800000000000001E-3</v>
      </c>
      <c r="J36" s="141">
        <v>1.9730000000000001E-2</v>
      </c>
      <c r="K36" s="141">
        <v>3.7440000000000001E-2</v>
      </c>
      <c r="L36" s="174">
        <v>1.6279999999999999E-2</v>
      </c>
      <c r="M36" s="176">
        <v>8.0369999999999997E-2</v>
      </c>
      <c r="N36" s="578"/>
    </row>
    <row r="37" spans="1:14" s="22" customFormat="1" ht="12.75" customHeight="1">
      <c r="A37" s="833" t="s">
        <v>85</v>
      </c>
      <c r="B37" s="198">
        <v>1218808.0390000001</v>
      </c>
      <c r="C37" s="183">
        <v>581410.60600000003</v>
      </c>
      <c r="D37" s="183">
        <v>22107.613000000001</v>
      </c>
      <c r="E37" s="183">
        <v>7095.1689999999999</v>
      </c>
      <c r="F37" s="183">
        <v>292045.63099999999</v>
      </c>
      <c r="G37" s="183">
        <v>19449.026999999998</v>
      </c>
      <c r="H37" s="183">
        <v>131717.84299999999</v>
      </c>
      <c r="I37" s="183">
        <v>1838.3489999999999</v>
      </c>
      <c r="J37" s="183">
        <v>14582.572</v>
      </c>
      <c r="K37" s="183">
        <v>48772.6</v>
      </c>
      <c r="L37" s="213">
        <v>20400.875</v>
      </c>
      <c r="M37" s="216">
        <v>79387.754000000001</v>
      </c>
      <c r="N37" s="418"/>
    </row>
    <row r="38" spans="1:14" s="23" customFormat="1" ht="12.75" customHeight="1" thickBot="1">
      <c r="A38" s="834"/>
      <c r="B38" s="412">
        <v>1</v>
      </c>
      <c r="C38" s="357">
        <v>0.47703000000000001</v>
      </c>
      <c r="D38" s="357">
        <v>1.814E-2</v>
      </c>
      <c r="E38" s="357">
        <v>5.8199999999999997E-3</v>
      </c>
      <c r="F38" s="357">
        <v>0.23962</v>
      </c>
      <c r="G38" s="357">
        <v>1.5959999999999998E-2</v>
      </c>
      <c r="H38" s="357">
        <v>0.10807</v>
      </c>
      <c r="I38" s="357">
        <v>1.5100000000000001E-3</v>
      </c>
      <c r="J38" s="357">
        <v>1.196E-2</v>
      </c>
      <c r="K38" s="357">
        <v>4.002E-2</v>
      </c>
      <c r="L38" s="114">
        <v>1.6740000000000001E-2</v>
      </c>
      <c r="M38" s="115">
        <v>6.5140000000000003E-2</v>
      </c>
      <c r="N38" s="578"/>
    </row>
    <row r="39" spans="1:14" s="416" customFormat="1"/>
    <row r="40" spans="1:14" s="566" customFormat="1" ht="11.25">
      <c r="A40" s="566" t="str">
        <f>"Anmerkungen. Datengrundlage: Volkshochschul-Statistik "&amp;Hilfswerte!B1&amp;"; Basis: "&amp;Tabelle1!$C$36&amp;" vhs."</f>
        <v>Anmerkungen. Datengrundlage: Volkshochschul-Statistik 2021; Basis: 843 vhs.</v>
      </c>
    </row>
    <row r="41" spans="1:14" s="416" customFormat="1"/>
    <row r="42" spans="1:14" s="416" customFormat="1">
      <c r="A42" s="574" t="s">
        <v>532</v>
      </c>
      <c r="B42" s="572"/>
      <c r="C42" s="572"/>
      <c r="D42" s="572"/>
      <c r="E42" s="572"/>
      <c r="F42" s="572"/>
      <c r="G42" s="572"/>
      <c r="H42" s="572"/>
    </row>
    <row r="43" spans="1:14" s="416" customFormat="1">
      <c r="A43" s="574" t="s">
        <v>533</v>
      </c>
      <c r="B43" s="572"/>
      <c r="C43" s="572"/>
      <c r="D43" s="572"/>
      <c r="E43" s="758" t="s">
        <v>528</v>
      </c>
      <c r="F43" s="758"/>
      <c r="G43" s="758"/>
      <c r="H43" s="572"/>
    </row>
    <row r="44" spans="1:14" s="416" customFormat="1">
      <c r="A44" s="575"/>
      <c r="B44" s="572"/>
      <c r="C44" s="572"/>
      <c r="D44" s="572"/>
      <c r="E44" s="572"/>
      <c r="F44" s="572"/>
      <c r="G44" s="572"/>
      <c r="H44" s="572"/>
    </row>
    <row r="45" spans="1:14" s="416" customFormat="1">
      <c r="A45" s="1169" t="s">
        <v>535</v>
      </c>
      <c r="B45" s="1169"/>
      <c r="C45" s="1169"/>
      <c r="D45" s="572"/>
      <c r="E45" s="572"/>
      <c r="F45" s="572"/>
      <c r="G45" s="572"/>
      <c r="H45" s="572"/>
    </row>
  </sheetData>
  <mergeCells count="23">
    <mergeCell ref="A1:M1"/>
    <mergeCell ref="A2:A4"/>
    <mergeCell ref="B2:B4"/>
    <mergeCell ref="C2:M2"/>
    <mergeCell ref="C3:M3"/>
    <mergeCell ref="A5:A6"/>
    <mergeCell ref="A23:A24"/>
    <mergeCell ref="A25:A26"/>
    <mergeCell ref="A27:A28"/>
    <mergeCell ref="A29:A30"/>
    <mergeCell ref="A7:A8"/>
    <mergeCell ref="A9:A10"/>
    <mergeCell ref="A11:A12"/>
    <mergeCell ref="A13:A14"/>
    <mergeCell ref="A15:A16"/>
    <mergeCell ref="A31:A32"/>
    <mergeCell ref="A33:A34"/>
    <mergeCell ref="A17:A18"/>
    <mergeCell ref="E43:G43"/>
    <mergeCell ref="A35:A36"/>
    <mergeCell ref="A37:A38"/>
    <mergeCell ref="A19:A20"/>
    <mergeCell ref="A21:A22"/>
  </mergeCells>
  <conditionalFormatting sqref="A5:IV5">
    <cfRule type="cellIs" dxfId="607" priority="48" stopIfTrue="1" operator="equal">
      <formula>0</formula>
    </cfRule>
  </conditionalFormatting>
  <conditionalFormatting sqref="A6:IV6">
    <cfRule type="cellIs" dxfId="606" priority="46" stopIfTrue="1" operator="equal">
      <formula>1</formula>
    </cfRule>
    <cfRule type="cellIs" dxfId="605" priority="47" stopIfTrue="1" operator="lessThan">
      <formula>0.0005</formula>
    </cfRule>
  </conditionalFormatting>
  <conditionalFormatting sqref="A8:IV8">
    <cfRule type="cellIs" dxfId="604" priority="49" stopIfTrue="1" operator="equal">
      <formula>1</formula>
    </cfRule>
    <cfRule type="cellIs" dxfId="603" priority="50" stopIfTrue="1" operator="lessThan">
      <formula>0.0005</formula>
    </cfRule>
  </conditionalFormatting>
  <conditionalFormatting sqref="A9:IV9">
    <cfRule type="cellIs" dxfId="602" priority="45" stopIfTrue="1" operator="equal">
      <formula>0</formula>
    </cfRule>
  </conditionalFormatting>
  <conditionalFormatting sqref="A10:IV10">
    <cfRule type="cellIs" dxfId="601" priority="43" stopIfTrue="1" operator="equal">
      <formula>1</formula>
    </cfRule>
    <cfRule type="cellIs" dxfId="600" priority="44" stopIfTrue="1" operator="lessThan">
      <formula>0.0005</formula>
    </cfRule>
  </conditionalFormatting>
  <conditionalFormatting sqref="A11:IV11">
    <cfRule type="cellIs" dxfId="599" priority="42" stopIfTrue="1" operator="equal">
      <formula>0</formula>
    </cfRule>
  </conditionalFormatting>
  <conditionalFormatting sqref="A12:IV12">
    <cfRule type="cellIs" dxfId="598" priority="40" stopIfTrue="1" operator="equal">
      <formula>1</formula>
    </cfRule>
    <cfRule type="cellIs" dxfId="597" priority="41" stopIfTrue="1" operator="lessThan">
      <formula>0.0005</formula>
    </cfRule>
  </conditionalFormatting>
  <conditionalFormatting sqref="A13:IV13">
    <cfRule type="cellIs" dxfId="596" priority="39" stopIfTrue="1" operator="equal">
      <formula>0</formula>
    </cfRule>
  </conditionalFormatting>
  <conditionalFormatting sqref="A14:IV14">
    <cfRule type="cellIs" dxfId="595" priority="37" stopIfTrue="1" operator="equal">
      <formula>1</formula>
    </cfRule>
    <cfRule type="cellIs" dxfId="594" priority="38" stopIfTrue="1" operator="lessThan">
      <formula>0.0005</formula>
    </cfRule>
  </conditionalFormatting>
  <conditionalFormatting sqref="A15:IV15">
    <cfRule type="cellIs" dxfId="593" priority="36" stopIfTrue="1" operator="equal">
      <formula>0</formula>
    </cfRule>
  </conditionalFormatting>
  <conditionalFormatting sqref="A16:IV16">
    <cfRule type="cellIs" dxfId="592" priority="34" stopIfTrue="1" operator="equal">
      <formula>1</formula>
    </cfRule>
    <cfRule type="cellIs" dxfId="591" priority="35" stopIfTrue="1" operator="lessThan">
      <formula>0.0005</formula>
    </cfRule>
  </conditionalFormatting>
  <conditionalFormatting sqref="A17:IV17">
    <cfRule type="cellIs" dxfId="590" priority="33" stopIfTrue="1" operator="equal">
      <formula>0</formula>
    </cfRule>
  </conditionalFormatting>
  <conditionalFormatting sqref="A18:IV18">
    <cfRule type="cellIs" dxfId="589" priority="31" stopIfTrue="1" operator="equal">
      <formula>1</formula>
    </cfRule>
    <cfRule type="cellIs" dxfId="588" priority="32" stopIfTrue="1" operator="lessThan">
      <formula>0.0005</formula>
    </cfRule>
  </conditionalFormatting>
  <conditionalFormatting sqref="A19:IV19">
    <cfRule type="cellIs" dxfId="587" priority="30" stopIfTrue="1" operator="equal">
      <formula>0</formula>
    </cfRule>
  </conditionalFormatting>
  <conditionalFormatting sqref="A20:IV20">
    <cfRule type="cellIs" dxfId="586" priority="28" stopIfTrue="1" operator="equal">
      <formula>1</formula>
    </cfRule>
    <cfRule type="cellIs" dxfId="585" priority="29" stopIfTrue="1" operator="lessThan">
      <formula>0.0005</formula>
    </cfRule>
  </conditionalFormatting>
  <conditionalFormatting sqref="A21:IV21">
    <cfRule type="cellIs" dxfId="584" priority="27" stopIfTrue="1" operator="equal">
      <formula>0</formula>
    </cfRule>
  </conditionalFormatting>
  <conditionalFormatting sqref="A22:IV22">
    <cfRule type="cellIs" dxfId="583" priority="25" stopIfTrue="1" operator="equal">
      <formula>1</formula>
    </cfRule>
    <cfRule type="cellIs" dxfId="582" priority="26" stopIfTrue="1" operator="lessThan">
      <formula>0.0005</formula>
    </cfRule>
  </conditionalFormatting>
  <conditionalFormatting sqref="A23:IV23">
    <cfRule type="cellIs" dxfId="581" priority="24" stopIfTrue="1" operator="equal">
      <formula>0</formula>
    </cfRule>
  </conditionalFormatting>
  <conditionalFormatting sqref="A24:IV24">
    <cfRule type="cellIs" dxfId="580" priority="22" stopIfTrue="1" operator="equal">
      <formula>1</formula>
    </cfRule>
    <cfRule type="cellIs" dxfId="579" priority="23" stopIfTrue="1" operator="lessThan">
      <formula>0.0005</formula>
    </cfRule>
  </conditionalFormatting>
  <conditionalFormatting sqref="A25:IV25">
    <cfRule type="cellIs" dxfId="578" priority="21" stopIfTrue="1" operator="equal">
      <formula>0</formula>
    </cfRule>
  </conditionalFormatting>
  <conditionalFormatting sqref="A26:IV26">
    <cfRule type="cellIs" dxfId="577" priority="19" stopIfTrue="1" operator="equal">
      <formula>1</formula>
    </cfRule>
    <cfRule type="cellIs" dxfId="576" priority="20" stopIfTrue="1" operator="lessThan">
      <formula>0.0005</formula>
    </cfRule>
  </conditionalFormatting>
  <conditionalFormatting sqref="A27:IV27">
    <cfRule type="cellIs" dxfId="575" priority="18" stopIfTrue="1" operator="equal">
      <formula>0</formula>
    </cfRule>
  </conditionalFormatting>
  <conditionalFormatting sqref="A28:IV28">
    <cfRule type="cellIs" dxfId="574" priority="16" stopIfTrue="1" operator="equal">
      <formula>1</formula>
    </cfRule>
    <cfRule type="cellIs" dxfId="573" priority="17" stopIfTrue="1" operator="lessThan">
      <formula>0.0005</formula>
    </cfRule>
  </conditionalFormatting>
  <conditionalFormatting sqref="A29:IV29">
    <cfRule type="cellIs" dxfId="572" priority="15" stopIfTrue="1" operator="equal">
      <formula>0</formula>
    </cfRule>
  </conditionalFormatting>
  <conditionalFormatting sqref="A30:IV30">
    <cfRule type="cellIs" dxfId="571" priority="13" stopIfTrue="1" operator="equal">
      <formula>1</formula>
    </cfRule>
    <cfRule type="cellIs" dxfId="570" priority="14" stopIfTrue="1" operator="lessThan">
      <formula>0.0005</formula>
    </cfRule>
  </conditionalFormatting>
  <conditionalFormatting sqref="A31:IV31">
    <cfRule type="cellIs" dxfId="569" priority="12" stopIfTrue="1" operator="equal">
      <formula>0</formula>
    </cfRule>
  </conditionalFormatting>
  <conditionalFormatting sqref="A32:IV32">
    <cfRule type="cellIs" dxfId="568" priority="10" stopIfTrue="1" operator="equal">
      <formula>1</formula>
    </cfRule>
    <cfRule type="cellIs" dxfId="567" priority="11" stopIfTrue="1" operator="lessThan">
      <formula>0.0005</formula>
    </cfRule>
  </conditionalFormatting>
  <conditionalFormatting sqref="A33:IV33">
    <cfRule type="cellIs" dxfId="566" priority="9" stopIfTrue="1" operator="equal">
      <formula>0</formula>
    </cfRule>
  </conditionalFormatting>
  <conditionalFormatting sqref="A34:IV34">
    <cfRule type="cellIs" dxfId="565" priority="7" stopIfTrue="1" operator="equal">
      <formula>1</formula>
    </cfRule>
    <cfRule type="cellIs" dxfId="564" priority="8" stopIfTrue="1" operator="lessThan">
      <formula>0.0005</formula>
    </cfRule>
  </conditionalFormatting>
  <conditionalFormatting sqref="A35:IV35">
    <cfRule type="cellIs" dxfId="563" priority="6" stopIfTrue="1" operator="equal">
      <formula>0</formula>
    </cfRule>
  </conditionalFormatting>
  <conditionalFormatting sqref="A36:IV36">
    <cfRule type="cellIs" dxfId="562" priority="4" stopIfTrue="1" operator="equal">
      <formula>1</formula>
    </cfRule>
    <cfRule type="cellIs" dxfId="561" priority="5" stopIfTrue="1" operator="lessThan">
      <formula>0.0005</formula>
    </cfRule>
  </conditionalFormatting>
  <conditionalFormatting sqref="A37:IV37">
    <cfRule type="cellIs" dxfId="560" priority="3" stopIfTrue="1" operator="equal">
      <formula>0</formula>
    </cfRule>
  </conditionalFormatting>
  <conditionalFormatting sqref="A38:IV38">
    <cfRule type="cellIs" dxfId="559" priority="1" stopIfTrue="1" operator="equal">
      <formula>1</formula>
    </cfRule>
    <cfRule type="cellIs" dxfId="558" priority="2" stopIfTrue="1" operator="lessThan">
      <formula>0.0005</formula>
    </cfRule>
  </conditionalFormatting>
  <conditionalFormatting sqref="B7:IV7">
    <cfRule type="cellIs" dxfId="557" priority="54" stopIfTrue="1" operator="equal">
      <formula>0</formula>
    </cfRule>
  </conditionalFormatting>
  <hyperlinks>
    <hyperlink ref="E43" r:id="rId1" xr:uid="{484F96E7-F364-48F1-B1A8-BA738A72395E}"/>
    <hyperlink ref="E43:G43" r:id="rId2" display="http://dx.doi.org/10.4232/1.14582 " xr:uid="{D0051AA3-E8CE-4EC6-B240-64F95D53542A}"/>
    <hyperlink ref="A45" r:id="rId3" display="Publikation und Tabellen stehen unter der Lizenz CC BY-SA DEED 4.0." xr:uid="{1E094843-958A-4D81-BD56-C37BD7B284DD}"/>
  </hyperlinks>
  <pageMargins left="0.78740157480314965" right="0.78740157480314965" top="0.98425196850393704" bottom="0.98425196850393704" header="0.51181102362204722" footer="0.51181102362204722"/>
  <pageSetup paperSize="9" scale="46" orientation="portrait" r:id="rId4"/>
  <headerFooter scaleWithDoc="0" alignWithMargins="0"/>
  <legacyDrawingHF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39E82-0AC5-465E-B707-E08B1521E622}">
  <dimension ref="A1:M43"/>
  <sheetViews>
    <sheetView view="pageBreakPreview" zoomScaleNormal="100" zoomScaleSheetLayoutView="100" workbookViewId="0">
      <selection sqref="A1:E1"/>
    </sheetView>
  </sheetViews>
  <sheetFormatPr baseColWidth="10" defaultRowHeight="12.75"/>
  <cols>
    <col min="1" max="1" width="16.5703125" style="20" customWidth="1"/>
    <col min="2" max="4" width="18.7109375" style="20" customWidth="1"/>
    <col min="5" max="5" width="2.7109375" style="416" customWidth="1"/>
    <col min="6" max="6" width="9.85546875" style="416" customWidth="1"/>
    <col min="7" max="16384" width="11.42578125" style="20"/>
  </cols>
  <sheetData>
    <row r="1" spans="1:13" ht="39.950000000000003" customHeight="1" thickBot="1">
      <c r="A1" s="847" t="str">
        <f>"Tabelle 6: Entgeltermäßigungen nach Ländern " &amp;Hilfswerte!B1</f>
        <v>Tabelle 6: Entgeltermäßigungen nach Ländern 2021</v>
      </c>
      <c r="B1" s="847"/>
      <c r="C1" s="847"/>
      <c r="D1" s="847"/>
      <c r="E1" s="847"/>
      <c r="F1" s="587"/>
      <c r="G1" s="40"/>
      <c r="H1" s="40"/>
      <c r="I1" s="40"/>
      <c r="J1" s="40"/>
      <c r="K1" s="40"/>
      <c r="L1" s="40"/>
      <c r="M1" s="40"/>
    </row>
    <row r="2" spans="1:13" ht="48" customHeight="1">
      <c r="A2" s="625" t="s">
        <v>12</v>
      </c>
      <c r="B2" s="626" t="s">
        <v>358</v>
      </c>
      <c r="C2" s="626" t="s">
        <v>393</v>
      </c>
      <c r="D2" s="627" t="s">
        <v>60</v>
      </c>
    </row>
    <row r="3" spans="1:13" ht="12.75" customHeight="1">
      <c r="A3" s="799" t="s">
        <v>61</v>
      </c>
      <c r="B3" s="217">
        <v>16333</v>
      </c>
      <c r="C3" s="217">
        <v>81466</v>
      </c>
      <c r="D3" s="218">
        <v>97799</v>
      </c>
    </row>
    <row r="4" spans="1:13" ht="12.75" customHeight="1">
      <c r="A4" s="782"/>
      <c r="B4" s="219">
        <v>0.16700999999999999</v>
      </c>
      <c r="C4" s="219">
        <v>0.83299000000000001</v>
      </c>
      <c r="D4" s="220">
        <v>1</v>
      </c>
    </row>
    <row r="5" spans="1:13" ht="12.75" customHeight="1">
      <c r="A5" s="782" t="s">
        <v>62</v>
      </c>
      <c r="B5" s="87">
        <v>32964</v>
      </c>
      <c r="C5" s="87">
        <v>26481</v>
      </c>
      <c r="D5" s="221">
        <v>59445</v>
      </c>
    </row>
    <row r="6" spans="1:13" ht="12.75" customHeight="1">
      <c r="A6" s="782"/>
      <c r="B6" s="219">
        <v>0.55452999999999997</v>
      </c>
      <c r="C6" s="219">
        <v>0.44546999999999998</v>
      </c>
      <c r="D6" s="220">
        <v>1</v>
      </c>
    </row>
    <row r="7" spans="1:13" ht="12.75" customHeight="1">
      <c r="A7" s="782" t="s">
        <v>63</v>
      </c>
      <c r="B7" s="87">
        <v>15554</v>
      </c>
      <c r="C7" s="87">
        <v>44674</v>
      </c>
      <c r="D7" s="221">
        <v>60228</v>
      </c>
    </row>
    <row r="8" spans="1:13" ht="12.75" customHeight="1">
      <c r="A8" s="782"/>
      <c r="B8" s="90">
        <v>0.25824999999999998</v>
      </c>
      <c r="C8" s="90">
        <v>0.74175000000000002</v>
      </c>
      <c r="D8" s="222">
        <v>1</v>
      </c>
    </row>
    <row r="9" spans="1:13" ht="12.75" customHeight="1">
      <c r="A9" s="782" t="s">
        <v>64</v>
      </c>
      <c r="B9" s="87">
        <v>4676</v>
      </c>
      <c r="C9" s="87">
        <v>9987</v>
      </c>
      <c r="D9" s="221">
        <v>14663</v>
      </c>
    </row>
    <row r="10" spans="1:13" ht="12.75" customHeight="1">
      <c r="A10" s="782"/>
      <c r="B10" s="90">
        <v>0.31890000000000002</v>
      </c>
      <c r="C10" s="90">
        <v>0.68110000000000004</v>
      </c>
      <c r="D10" s="222">
        <v>1</v>
      </c>
    </row>
    <row r="11" spans="1:13" ht="12.75" customHeight="1">
      <c r="A11" s="782" t="s">
        <v>65</v>
      </c>
      <c r="B11" s="87">
        <v>1091</v>
      </c>
      <c r="C11" s="87">
        <v>3422</v>
      </c>
      <c r="D11" s="221">
        <v>4513</v>
      </c>
    </row>
    <row r="12" spans="1:13" ht="12.75" customHeight="1">
      <c r="A12" s="782"/>
      <c r="B12" s="90">
        <v>0.24174999999999999</v>
      </c>
      <c r="C12" s="90">
        <v>0.75824999999999998</v>
      </c>
      <c r="D12" s="222">
        <v>1</v>
      </c>
    </row>
    <row r="13" spans="1:13" ht="12.75" customHeight="1">
      <c r="A13" s="782" t="s">
        <v>66</v>
      </c>
      <c r="B13" s="87">
        <v>15750</v>
      </c>
      <c r="C13" s="87">
        <v>43</v>
      </c>
      <c r="D13" s="221">
        <v>15793</v>
      </c>
    </row>
    <row r="14" spans="1:13" ht="12.75" customHeight="1">
      <c r="A14" s="782"/>
      <c r="B14" s="90">
        <v>0.99728000000000006</v>
      </c>
      <c r="C14" s="90">
        <v>2.7200000000000002E-3</v>
      </c>
      <c r="D14" s="222">
        <v>1</v>
      </c>
    </row>
    <row r="15" spans="1:13" ht="12.75" customHeight="1">
      <c r="A15" s="782" t="s">
        <v>67</v>
      </c>
      <c r="B15" s="87">
        <v>17607</v>
      </c>
      <c r="C15" s="87">
        <v>41511</v>
      </c>
      <c r="D15" s="221">
        <v>59118</v>
      </c>
    </row>
    <row r="16" spans="1:13" ht="12.75" customHeight="1">
      <c r="A16" s="782"/>
      <c r="B16" s="90">
        <v>0.29782999999999998</v>
      </c>
      <c r="C16" s="90">
        <v>0.70216999999999996</v>
      </c>
      <c r="D16" s="222">
        <v>1</v>
      </c>
    </row>
    <row r="17" spans="1:4" ht="12.75" customHeight="1">
      <c r="A17" s="782" t="s">
        <v>68</v>
      </c>
      <c r="B17" s="87">
        <v>2004</v>
      </c>
      <c r="C17" s="87">
        <v>4082</v>
      </c>
      <c r="D17" s="221">
        <v>6086</v>
      </c>
    </row>
    <row r="18" spans="1:4" ht="12.75" customHeight="1">
      <c r="A18" s="782"/>
      <c r="B18" s="90">
        <v>0.32928000000000002</v>
      </c>
      <c r="C18" s="90">
        <v>0.67071999999999998</v>
      </c>
      <c r="D18" s="222">
        <v>1</v>
      </c>
    </row>
    <row r="19" spans="1:4" ht="12.75" customHeight="1">
      <c r="A19" s="782" t="s">
        <v>69</v>
      </c>
      <c r="B19" s="87">
        <v>7548</v>
      </c>
      <c r="C19" s="87">
        <v>20564</v>
      </c>
      <c r="D19" s="221">
        <v>28112</v>
      </c>
    </row>
    <row r="20" spans="1:4" ht="12.75" customHeight="1">
      <c r="A20" s="782"/>
      <c r="B20" s="90">
        <v>0.26850000000000002</v>
      </c>
      <c r="C20" s="90">
        <v>0.73150000000000004</v>
      </c>
      <c r="D20" s="222">
        <v>1</v>
      </c>
    </row>
    <row r="21" spans="1:4" ht="12.75" customHeight="1">
      <c r="A21" s="782" t="s">
        <v>70</v>
      </c>
      <c r="B21" s="87">
        <v>26326</v>
      </c>
      <c r="C21" s="87">
        <v>65676</v>
      </c>
      <c r="D21" s="221">
        <v>92002</v>
      </c>
    </row>
    <row r="22" spans="1:4" ht="12.75" customHeight="1">
      <c r="A22" s="782"/>
      <c r="B22" s="90">
        <v>0.28615000000000002</v>
      </c>
      <c r="C22" s="90">
        <v>0.71384999999999998</v>
      </c>
      <c r="D22" s="222">
        <v>1</v>
      </c>
    </row>
    <row r="23" spans="1:4" ht="12.75" customHeight="1">
      <c r="A23" s="782" t="s">
        <v>71</v>
      </c>
      <c r="B23" s="87">
        <v>2062</v>
      </c>
      <c r="C23" s="87">
        <v>12939</v>
      </c>
      <c r="D23" s="221">
        <v>15001</v>
      </c>
    </row>
    <row r="24" spans="1:4" ht="12.75" customHeight="1">
      <c r="A24" s="782"/>
      <c r="B24" s="90">
        <v>0.13746</v>
      </c>
      <c r="C24" s="90">
        <v>0.86253999999999997</v>
      </c>
      <c r="D24" s="222">
        <v>1</v>
      </c>
    </row>
    <row r="25" spans="1:4" ht="12.75" customHeight="1">
      <c r="A25" s="782" t="s">
        <v>72</v>
      </c>
      <c r="B25" s="87">
        <v>1287</v>
      </c>
      <c r="C25" s="87">
        <v>2945</v>
      </c>
      <c r="D25" s="221">
        <v>4232</v>
      </c>
    </row>
    <row r="26" spans="1:4" ht="12.75" customHeight="1">
      <c r="A26" s="782"/>
      <c r="B26" s="90">
        <v>0.30410999999999999</v>
      </c>
      <c r="C26" s="90">
        <v>0.69589000000000001</v>
      </c>
      <c r="D26" s="222">
        <v>1</v>
      </c>
    </row>
    <row r="27" spans="1:4" ht="12.75" customHeight="1">
      <c r="A27" s="782" t="s">
        <v>73</v>
      </c>
      <c r="B27" s="87">
        <v>2794</v>
      </c>
      <c r="C27" s="87">
        <v>4463</v>
      </c>
      <c r="D27" s="221">
        <v>7257</v>
      </c>
    </row>
    <row r="28" spans="1:4" ht="12.75" customHeight="1">
      <c r="A28" s="782"/>
      <c r="B28" s="90">
        <v>0.38501000000000002</v>
      </c>
      <c r="C28" s="90">
        <v>0.61499000000000004</v>
      </c>
      <c r="D28" s="222">
        <v>1</v>
      </c>
    </row>
    <row r="29" spans="1:4" ht="12.75" customHeight="1">
      <c r="A29" s="782" t="s">
        <v>74</v>
      </c>
      <c r="B29" s="87">
        <v>1511</v>
      </c>
      <c r="C29" s="87">
        <v>2596</v>
      </c>
      <c r="D29" s="221">
        <v>4107</v>
      </c>
    </row>
    <row r="30" spans="1:4" ht="12.75" customHeight="1">
      <c r="A30" s="782"/>
      <c r="B30" s="90">
        <v>0.36791000000000001</v>
      </c>
      <c r="C30" s="90">
        <v>0.63209000000000004</v>
      </c>
      <c r="D30" s="222">
        <v>1</v>
      </c>
    </row>
    <row r="31" spans="1:4" ht="12.75" customHeight="1">
      <c r="A31" s="782" t="s">
        <v>75</v>
      </c>
      <c r="B31" s="87">
        <v>1536</v>
      </c>
      <c r="C31" s="87">
        <v>6174</v>
      </c>
      <c r="D31" s="221">
        <v>7710</v>
      </c>
    </row>
    <row r="32" spans="1:4" ht="12.75" customHeight="1">
      <c r="A32" s="782"/>
      <c r="B32" s="90">
        <v>0.19922000000000001</v>
      </c>
      <c r="C32" s="90">
        <v>0.80078000000000005</v>
      </c>
      <c r="D32" s="222">
        <v>1</v>
      </c>
    </row>
    <row r="33" spans="1:8" ht="12.75" customHeight="1">
      <c r="A33" s="800" t="s">
        <v>76</v>
      </c>
      <c r="B33" s="207">
        <v>3535</v>
      </c>
      <c r="C33" s="87">
        <v>8437</v>
      </c>
      <c r="D33" s="221">
        <v>11972</v>
      </c>
    </row>
    <row r="34" spans="1:8" ht="12.75" customHeight="1">
      <c r="A34" s="784"/>
      <c r="B34" s="122">
        <v>0.29526999999999998</v>
      </c>
      <c r="C34" s="122">
        <v>0.70472999999999997</v>
      </c>
      <c r="D34" s="223">
        <v>1</v>
      </c>
    </row>
    <row r="35" spans="1:8" ht="12.75" customHeight="1">
      <c r="A35" s="780" t="s">
        <v>85</v>
      </c>
      <c r="B35" s="127">
        <v>152578</v>
      </c>
      <c r="C35" s="127">
        <v>335460</v>
      </c>
      <c r="D35" s="224">
        <v>488038</v>
      </c>
    </row>
    <row r="36" spans="1:8" ht="12.75" customHeight="1" thickBot="1">
      <c r="A36" s="781"/>
      <c r="B36" s="147">
        <v>0.31263999999999997</v>
      </c>
      <c r="C36" s="147">
        <v>0.68735999999999997</v>
      </c>
      <c r="D36" s="225">
        <v>1</v>
      </c>
    </row>
    <row r="37" spans="1:8" s="416" customFormat="1"/>
    <row r="38" spans="1:8" s="416" customFormat="1">
      <c r="A38" s="566" t="str">
        <f>"Anmerkungen. Datengrundlage: Volkshochschul-Statistik "&amp;Hilfswerte!B1&amp;"; Basis: "&amp;Tabelle1!$C$36&amp;" vhs."</f>
        <v>Anmerkungen. Datengrundlage: Volkshochschul-Statistik 2021; Basis: 843 vhs.</v>
      </c>
    </row>
    <row r="39" spans="1:8" s="416" customFormat="1"/>
    <row r="40" spans="1:8" s="416" customFormat="1">
      <c r="A40" s="574" t="s">
        <v>532</v>
      </c>
      <c r="B40" s="572"/>
      <c r="C40" s="572"/>
      <c r="D40" s="572"/>
      <c r="E40" s="572"/>
      <c r="F40" s="572"/>
      <c r="G40" s="572"/>
      <c r="H40" s="572"/>
    </row>
    <row r="41" spans="1:8" s="416" customFormat="1">
      <c r="A41" s="574" t="s">
        <v>533</v>
      </c>
      <c r="B41" s="572"/>
      <c r="C41" s="572"/>
      <c r="D41" s="758" t="s">
        <v>528</v>
      </c>
      <c r="E41" s="758"/>
      <c r="F41" s="758"/>
      <c r="G41" s="572"/>
    </row>
    <row r="42" spans="1:8" s="416" customFormat="1">
      <c r="A42" s="575"/>
      <c r="B42" s="572"/>
      <c r="C42" s="572"/>
      <c r="D42" s="572"/>
      <c r="E42" s="572"/>
      <c r="F42" s="572"/>
      <c r="G42" s="572"/>
      <c r="H42" s="572"/>
    </row>
    <row r="43" spans="1:8" s="416" customFormat="1">
      <c r="A43" s="1169" t="s">
        <v>535</v>
      </c>
      <c r="B43" s="1169"/>
      <c r="C43" s="1169"/>
      <c r="D43" s="572"/>
      <c r="E43" s="572"/>
      <c r="F43" s="572"/>
      <c r="G43" s="572"/>
      <c r="H43" s="572"/>
    </row>
  </sheetData>
  <mergeCells count="19">
    <mergeCell ref="D41:F41"/>
    <mergeCell ref="A23:A24"/>
    <mergeCell ref="A25:A26"/>
    <mergeCell ref="A11:A12"/>
    <mergeCell ref="A1:E1"/>
    <mergeCell ref="A3:A4"/>
    <mergeCell ref="A5:A6"/>
    <mergeCell ref="A7:A8"/>
    <mergeCell ref="A9:A10"/>
    <mergeCell ref="A13:A14"/>
    <mergeCell ref="A15:A16"/>
    <mergeCell ref="A17:A18"/>
    <mergeCell ref="A19:A20"/>
    <mergeCell ref="A21:A22"/>
    <mergeCell ref="A27:A28"/>
    <mergeCell ref="A29:A30"/>
    <mergeCell ref="A31:A32"/>
    <mergeCell ref="A33:A34"/>
    <mergeCell ref="A35:A36"/>
  </mergeCells>
  <conditionalFormatting sqref="A3:D3 A7:D7 A9:D9 A11:D11 A13:D13 A15:D15 A17:D17 A19:D19 A21:D21 A23:D23 A25:D25 A27:D27 A29:D29 A31:D31 A33:D33 A35:D35">
    <cfRule type="cellIs" dxfId="556" priority="12" stopIfTrue="1" operator="equal">
      <formula>0</formula>
    </cfRule>
  </conditionalFormatting>
  <conditionalFormatting sqref="A4:D4 A8:D8 A10:D10 A12:D12 A14:D14 A16:D16 A18:D18 A20:D20 A22:D22 A24:D24 A26:D26 A28:D28 A30:D30 A32:D32 A34:D34 A36:D36">
    <cfRule type="cellIs" dxfId="555" priority="10" stopIfTrue="1" operator="equal">
      <formula>1</formula>
    </cfRule>
    <cfRule type="cellIs" dxfId="554" priority="11" stopIfTrue="1" operator="lessThan">
      <formula>0.0005</formula>
    </cfRule>
  </conditionalFormatting>
  <conditionalFormatting sqref="A6:D6">
    <cfRule type="cellIs" dxfId="553" priority="4" stopIfTrue="1" operator="equal">
      <formula>1</formula>
    </cfRule>
    <cfRule type="cellIs" dxfId="552" priority="5" stopIfTrue="1" operator="lessThan">
      <formula>0.0005</formula>
    </cfRule>
  </conditionalFormatting>
  <conditionalFormatting sqref="B5:D5">
    <cfRule type="cellIs" dxfId="551" priority="1" stopIfTrue="1" operator="equal">
      <formula>0</formula>
    </cfRule>
  </conditionalFormatting>
  <hyperlinks>
    <hyperlink ref="D41" r:id="rId1" xr:uid="{E8ACD3BC-2C5B-464B-BFC6-1EE41671802F}"/>
    <hyperlink ref="D41:F41" r:id="rId2" display="http://dx.doi.org/10.4232/1.14582 " xr:uid="{3477B59F-BC54-43BB-BAD0-40B566C1E543}"/>
    <hyperlink ref="A43" r:id="rId3" display="Publikation und Tabellen stehen unter der Lizenz CC BY-SA DEED 4.0." xr:uid="{744378C2-A8A8-4955-91C1-E6995896FC3F}"/>
  </hyperlinks>
  <pageMargins left="0.7" right="0.7" top="0.78740157499999996" bottom="0.78740157499999996" header="0.3" footer="0.3"/>
  <pageSetup paperSize="9" scale="95" orientation="portrait" horizontalDpi="4294967295" verticalDpi="4294967295"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9618E-8F5D-4EBC-89F9-3C6BB24DF1E4}">
  <dimension ref="A1:R44"/>
  <sheetViews>
    <sheetView view="pageBreakPreview" topLeftCell="A3" zoomScaleNormal="100" zoomScaleSheetLayoutView="100" workbookViewId="0">
      <selection activeCell="A41" sqref="A41:G44"/>
    </sheetView>
  </sheetViews>
  <sheetFormatPr baseColWidth="10" defaultRowHeight="12.75"/>
  <cols>
    <col min="1" max="1" width="9.42578125" style="20" customWidth="1"/>
    <col min="2" max="15" width="8.7109375" style="20" customWidth="1"/>
    <col min="16" max="16" width="12.42578125" style="20" customWidth="1"/>
    <col min="17" max="17" width="12.5703125" style="20" customWidth="1"/>
    <col min="18" max="18" width="2.7109375" style="416" customWidth="1"/>
    <col min="19" max="16384" width="11.42578125" style="20"/>
  </cols>
  <sheetData>
    <row r="1" spans="1:17" ht="39.950000000000003" customHeight="1" thickBot="1">
      <c r="A1" s="785" t="str">
        <f>"Tabelle 7: Qualitätsmanagementsysteme nach Ländern " &amp;Hilfswerte!B1</f>
        <v>Tabelle 7: Qualitätsmanagementsysteme nach Ländern 2021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</row>
    <row r="2" spans="1:17" ht="42.75" customHeight="1">
      <c r="A2" s="801" t="s">
        <v>12</v>
      </c>
      <c r="B2" s="859" t="s">
        <v>439</v>
      </c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793"/>
      <c r="O2" s="793"/>
      <c r="P2" s="860" t="s">
        <v>24</v>
      </c>
      <c r="Q2" s="794"/>
    </row>
    <row r="3" spans="1:17" ht="102.75" customHeight="1">
      <c r="A3" s="802"/>
      <c r="B3" s="604" t="s">
        <v>42</v>
      </c>
      <c r="C3" s="604" t="s">
        <v>43</v>
      </c>
      <c r="D3" s="602" t="s">
        <v>44</v>
      </c>
      <c r="E3" s="604" t="s">
        <v>45</v>
      </c>
      <c r="F3" s="604" t="s">
        <v>394</v>
      </c>
      <c r="G3" s="602" t="s">
        <v>46</v>
      </c>
      <c r="H3" s="604" t="s">
        <v>47</v>
      </c>
      <c r="I3" s="604" t="s">
        <v>48</v>
      </c>
      <c r="J3" s="602" t="s">
        <v>49</v>
      </c>
      <c r="K3" s="604" t="s">
        <v>50</v>
      </c>
      <c r="L3" s="604" t="s">
        <v>51</v>
      </c>
      <c r="M3" s="604" t="s">
        <v>395</v>
      </c>
      <c r="N3" s="604" t="s">
        <v>396</v>
      </c>
      <c r="O3" s="604" t="s">
        <v>397</v>
      </c>
      <c r="P3" s="628" t="s">
        <v>359</v>
      </c>
      <c r="Q3" s="606" t="s">
        <v>360</v>
      </c>
    </row>
    <row r="4" spans="1:17">
      <c r="A4" s="799" t="s">
        <v>61</v>
      </c>
      <c r="B4" s="184">
        <v>55</v>
      </c>
      <c r="C4" s="226">
        <v>7</v>
      </c>
      <c r="D4" s="226">
        <v>9</v>
      </c>
      <c r="E4" s="226">
        <v>2</v>
      </c>
      <c r="F4" s="226">
        <v>51</v>
      </c>
      <c r="G4" s="226">
        <v>0</v>
      </c>
      <c r="H4" s="226">
        <v>0</v>
      </c>
      <c r="I4" s="226">
        <v>0</v>
      </c>
      <c r="J4" s="226">
        <v>2</v>
      </c>
      <c r="K4" s="226">
        <v>0</v>
      </c>
      <c r="L4" s="226">
        <v>0</v>
      </c>
      <c r="M4" s="226">
        <v>3</v>
      </c>
      <c r="N4" s="226">
        <v>2</v>
      </c>
      <c r="O4" s="184">
        <v>50</v>
      </c>
      <c r="P4" s="227">
        <v>115</v>
      </c>
      <c r="Q4" s="228">
        <v>115</v>
      </c>
    </row>
    <row r="5" spans="1:17">
      <c r="A5" s="782"/>
      <c r="B5" s="134">
        <v>0.33333000000000002</v>
      </c>
      <c r="C5" s="229">
        <v>4.2419999999999999E-2</v>
      </c>
      <c r="D5" s="229">
        <v>5.4550000000000001E-2</v>
      </c>
      <c r="E5" s="229">
        <v>1.2120000000000001E-2</v>
      </c>
      <c r="F5" s="229">
        <v>0.30908999999999998</v>
      </c>
      <c r="G5" s="229" t="s">
        <v>515</v>
      </c>
      <c r="H5" s="229" t="s">
        <v>515</v>
      </c>
      <c r="I5" s="229" t="s">
        <v>515</v>
      </c>
      <c r="J5" s="229">
        <v>1.2120000000000001E-2</v>
      </c>
      <c r="K5" s="229" t="s">
        <v>515</v>
      </c>
      <c r="L5" s="229" t="s">
        <v>515</v>
      </c>
      <c r="M5" s="229">
        <v>1.8180000000000002E-2</v>
      </c>
      <c r="N5" s="229">
        <v>1.2120000000000001E-2</v>
      </c>
      <c r="O5" s="134">
        <v>0.30303000000000002</v>
      </c>
      <c r="P5" s="231">
        <v>0.69696999999999998</v>
      </c>
      <c r="Q5" s="232">
        <v>0.69696999999999998</v>
      </c>
    </row>
    <row r="6" spans="1:17" ht="12.75" customHeight="1">
      <c r="A6" s="782" t="s">
        <v>62</v>
      </c>
      <c r="B6" s="184">
        <v>42</v>
      </c>
      <c r="C6" s="226">
        <v>1</v>
      </c>
      <c r="D6" s="226">
        <v>126</v>
      </c>
      <c r="E6" s="226">
        <v>1</v>
      </c>
      <c r="F6" s="226">
        <v>0</v>
      </c>
      <c r="G6" s="226">
        <v>0</v>
      </c>
      <c r="H6" s="226">
        <v>0</v>
      </c>
      <c r="I6" s="226">
        <v>0</v>
      </c>
      <c r="J6" s="226">
        <v>2</v>
      </c>
      <c r="K6" s="226">
        <v>0</v>
      </c>
      <c r="L6" s="226">
        <v>0</v>
      </c>
      <c r="M6" s="226">
        <v>6</v>
      </c>
      <c r="N6" s="226">
        <v>0</v>
      </c>
      <c r="O6" s="184">
        <v>1</v>
      </c>
      <c r="P6" s="227">
        <v>159</v>
      </c>
      <c r="Q6" s="228">
        <v>159</v>
      </c>
    </row>
    <row r="7" spans="1:17" ht="12.75" customHeight="1">
      <c r="A7" s="782"/>
      <c r="B7" s="134">
        <v>0.26250000000000001</v>
      </c>
      <c r="C7" s="229">
        <v>6.2500000000000003E-3</v>
      </c>
      <c r="D7" s="229">
        <v>0.78749999999999998</v>
      </c>
      <c r="E7" s="229">
        <v>6.2500000000000003E-3</v>
      </c>
      <c r="F7" s="229" t="s">
        <v>515</v>
      </c>
      <c r="G7" s="229" t="s">
        <v>515</v>
      </c>
      <c r="H7" s="229" t="s">
        <v>515</v>
      </c>
      <c r="I7" s="229" t="s">
        <v>515</v>
      </c>
      <c r="J7" s="229">
        <v>1.2500000000000001E-2</v>
      </c>
      <c r="K7" s="229" t="s">
        <v>515</v>
      </c>
      <c r="L7" s="229" t="s">
        <v>515</v>
      </c>
      <c r="M7" s="229">
        <v>3.7499999999999999E-2</v>
      </c>
      <c r="N7" s="229" t="s">
        <v>515</v>
      </c>
      <c r="O7" s="134">
        <v>6.2500000000000003E-3</v>
      </c>
      <c r="P7" s="231">
        <v>0.99375000000000002</v>
      </c>
      <c r="Q7" s="232">
        <v>0.99375000000000002</v>
      </c>
    </row>
    <row r="8" spans="1:17" ht="12.75" customHeight="1">
      <c r="A8" s="782" t="s">
        <v>63</v>
      </c>
      <c r="B8" s="184">
        <v>12</v>
      </c>
      <c r="C8" s="226">
        <v>0</v>
      </c>
      <c r="D8" s="226">
        <v>12</v>
      </c>
      <c r="E8" s="226">
        <v>0</v>
      </c>
      <c r="F8" s="226">
        <v>0</v>
      </c>
      <c r="G8" s="226">
        <v>0</v>
      </c>
      <c r="H8" s="226">
        <v>0</v>
      </c>
      <c r="I8" s="226">
        <v>0</v>
      </c>
      <c r="J8" s="226">
        <v>0</v>
      </c>
      <c r="K8" s="226">
        <v>0</v>
      </c>
      <c r="L8" s="226">
        <v>0</v>
      </c>
      <c r="M8" s="226">
        <v>0</v>
      </c>
      <c r="N8" s="226">
        <v>0</v>
      </c>
      <c r="O8" s="184">
        <v>0</v>
      </c>
      <c r="P8" s="227">
        <v>12</v>
      </c>
      <c r="Q8" s="228">
        <v>12</v>
      </c>
    </row>
    <row r="9" spans="1:17" ht="12.75" customHeight="1">
      <c r="A9" s="782"/>
      <c r="B9" s="134">
        <v>1</v>
      </c>
      <c r="C9" s="229" t="s">
        <v>515</v>
      </c>
      <c r="D9" s="229">
        <v>1</v>
      </c>
      <c r="E9" s="229" t="s">
        <v>515</v>
      </c>
      <c r="F9" s="229" t="s">
        <v>515</v>
      </c>
      <c r="G9" s="229" t="s">
        <v>515</v>
      </c>
      <c r="H9" s="229" t="s">
        <v>515</v>
      </c>
      <c r="I9" s="229" t="s">
        <v>515</v>
      </c>
      <c r="J9" s="229" t="s">
        <v>515</v>
      </c>
      <c r="K9" s="229" t="s">
        <v>515</v>
      </c>
      <c r="L9" s="229" t="s">
        <v>515</v>
      </c>
      <c r="M9" s="229" t="s">
        <v>515</v>
      </c>
      <c r="N9" s="229" t="s">
        <v>515</v>
      </c>
      <c r="O9" s="134" t="s">
        <v>515</v>
      </c>
      <c r="P9" s="231">
        <v>1</v>
      </c>
      <c r="Q9" s="232">
        <v>1</v>
      </c>
    </row>
    <row r="10" spans="1:17" ht="12.75" customHeight="1">
      <c r="A10" s="782" t="s">
        <v>64</v>
      </c>
      <c r="B10" s="184">
        <v>2</v>
      </c>
      <c r="C10" s="226">
        <v>1</v>
      </c>
      <c r="D10" s="226">
        <v>0</v>
      </c>
      <c r="E10" s="226">
        <v>8</v>
      </c>
      <c r="F10" s="226">
        <v>0</v>
      </c>
      <c r="G10" s="226">
        <v>0</v>
      </c>
      <c r="H10" s="226">
        <v>0</v>
      </c>
      <c r="I10" s="226">
        <v>0</v>
      </c>
      <c r="J10" s="226">
        <v>0</v>
      </c>
      <c r="K10" s="226">
        <v>0</v>
      </c>
      <c r="L10" s="226">
        <v>0</v>
      </c>
      <c r="M10" s="226">
        <v>2</v>
      </c>
      <c r="N10" s="226">
        <v>2</v>
      </c>
      <c r="O10" s="184">
        <v>4</v>
      </c>
      <c r="P10" s="227">
        <v>13</v>
      </c>
      <c r="Q10" s="228">
        <v>15</v>
      </c>
    </row>
    <row r="11" spans="1:17" ht="12.75" customHeight="1">
      <c r="A11" s="782"/>
      <c r="B11" s="134">
        <v>0.10526000000000001</v>
      </c>
      <c r="C11" s="229">
        <v>5.2630000000000003E-2</v>
      </c>
      <c r="D11" s="229" t="s">
        <v>515</v>
      </c>
      <c r="E11" s="229">
        <v>0.42104999999999998</v>
      </c>
      <c r="F11" s="229" t="s">
        <v>515</v>
      </c>
      <c r="G11" s="229" t="s">
        <v>515</v>
      </c>
      <c r="H11" s="229" t="s">
        <v>515</v>
      </c>
      <c r="I11" s="229" t="s">
        <v>515</v>
      </c>
      <c r="J11" s="229" t="s">
        <v>515</v>
      </c>
      <c r="K11" s="229" t="s">
        <v>515</v>
      </c>
      <c r="L11" s="229" t="s">
        <v>515</v>
      </c>
      <c r="M11" s="229">
        <v>0.10526000000000001</v>
      </c>
      <c r="N11" s="229">
        <v>0.10526000000000001</v>
      </c>
      <c r="O11" s="134">
        <v>0.21052999999999999</v>
      </c>
      <c r="P11" s="231">
        <v>0.68420999999999998</v>
      </c>
      <c r="Q11" s="232">
        <v>0.78947000000000001</v>
      </c>
    </row>
    <row r="12" spans="1:17" ht="12.75" customHeight="1">
      <c r="A12" s="782" t="s">
        <v>65</v>
      </c>
      <c r="B12" s="184">
        <v>1</v>
      </c>
      <c r="C12" s="226">
        <v>1</v>
      </c>
      <c r="D12" s="226">
        <v>0</v>
      </c>
      <c r="E12" s="226">
        <v>0</v>
      </c>
      <c r="F12" s="226">
        <v>0</v>
      </c>
      <c r="G12" s="226">
        <v>0</v>
      </c>
      <c r="H12" s="226">
        <v>0</v>
      </c>
      <c r="I12" s="226">
        <v>0</v>
      </c>
      <c r="J12" s="226">
        <v>1</v>
      </c>
      <c r="K12" s="226">
        <v>0</v>
      </c>
      <c r="L12" s="226">
        <v>0</v>
      </c>
      <c r="M12" s="226">
        <v>0</v>
      </c>
      <c r="N12" s="226">
        <v>0</v>
      </c>
      <c r="O12" s="184">
        <v>0</v>
      </c>
      <c r="P12" s="227">
        <v>2</v>
      </c>
      <c r="Q12" s="228">
        <v>2</v>
      </c>
    </row>
    <row r="13" spans="1:17" ht="12.75" customHeight="1">
      <c r="A13" s="782"/>
      <c r="B13" s="134">
        <v>0.5</v>
      </c>
      <c r="C13" s="229">
        <v>0.5</v>
      </c>
      <c r="D13" s="229" t="s">
        <v>515</v>
      </c>
      <c r="E13" s="229" t="s">
        <v>515</v>
      </c>
      <c r="F13" s="229" t="s">
        <v>515</v>
      </c>
      <c r="G13" s="229" t="s">
        <v>515</v>
      </c>
      <c r="H13" s="229" t="s">
        <v>515</v>
      </c>
      <c r="I13" s="229" t="s">
        <v>515</v>
      </c>
      <c r="J13" s="229">
        <v>0.5</v>
      </c>
      <c r="K13" s="229" t="s">
        <v>515</v>
      </c>
      <c r="L13" s="229" t="s">
        <v>515</v>
      </c>
      <c r="M13" s="229" t="s">
        <v>515</v>
      </c>
      <c r="N13" s="229" t="s">
        <v>515</v>
      </c>
      <c r="O13" s="134" t="s">
        <v>515</v>
      </c>
      <c r="P13" s="231">
        <v>1</v>
      </c>
      <c r="Q13" s="232">
        <v>1</v>
      </c>
    </row>
    <row r="14" spans="1:17" ht="12.75" customHeight="1">
      <c r="A14" s="782" t="s">
        <v>66</v>
      </c>
      <c r="B14" s="184">
        <v>1</v>
      </c>
      <c r="C14" s="226">
        <v>1</v>
      </c>
      <c r="D14" s="226">
        <v>0</v>
      </c>
      <c r="E14" s="226">
        <v>0</v>
      </c>
      <c r="F14" s="226">
        <v>0</v>
      </c>
      <c r="G14" s="226">
        <v>0</v>
      </c>
      <c r="H14" s="226">
        <v>0</v>
      </c>
      <c r="I14" s="226">
        <v>0</v>
      </c>
      <c r="J14" s="226">
        <v>1</v>
      </c>
      <c r="K14" s="226">
        <v>1</v>
      </c>
      <c r="L14" s="226">
        <v>1</v>
      </c>
      <c r="M14" s="226">
        <v>0</v>
      </c>
      <c r="N14" s="226">
        <v>0</v>
      </c>
      <c r="O14" s="184">
        <v>0</v>
      </c>
      <c r="P14" s="227">
        <v>1</v>
      </c>
      <c r="Q14" s="228">
        <v>1</v>
      </c>
    </row>
    <row r="15" spans="1:17" ht="12.75" customHeight="1">
      <c r="A15" s="782"/>
      <c r="B15" s="134">
        <v>1</v>
      </c>
      <c r="C15" s="229">
        <v>1</v>
      </c>
      <c r="D15" s="229" t="s">
        <v>515</v>
      </c>
      <c r="E15" s="229" t="s">
        <v>515</v>
      </c>
      <c r="F15" s="229" t="s">
        <v>515</v>
      </c>
      <c r="G15" s="229" t="s">
        <v>515</v>
      </c>
      <c r="H15" s="229" t="s">
        <v>515</v>
      </c>
      <c r="I15" s="229" t="s">
        <v>515</v>
      </c>
      <c r="J15" s="229">
        <v>1</v>
      </c>
      <c r="K15" s="229">
        <v>1</v>
      </c>
      <c r="L15" s="229">
        <v>1</v>
      </c>
      <c r="M15" s="229" t="s">
        <v>515</v>
      </c>
      <c r="N15" s="229" t="s">
        <v>515</v>
      </c>
      <c r="O15" s="134" t="s">
        <v>515</v>
      </c>
      <c r="P15" s="231">
        <v>1</v>
      </c>
      <c r="Q15" s="232">
        <v>1</v>
      </c>
    </row>
    <row r="16" spans="1:17" ht="12.75" customHeight="1">
      <c r="A16" s="782" t="s">
        <v>67</v>
      </c>
      <c r="B16" s="184">
        <v>17</v>
      </c>
      <c r="C16" s="226">
        <v>0</v>
      </c>
      <c r="D16" s="226">
        <v>0</v>
      </c>
      <c r="E16" s="226">
        <v>11</v>
      </c>
      <c r="F16" s="226">
        <v>0</v>
      </c>
      <c r="G16" s="226">
        <v>0</v>
      </c>
      <c r="H16" s="226">
        <v>0</v>
      </c>
      <c r="I16" s="226">
        <v>0</v>
      </c>
      <c r="J16" s="226">
        <v>19</v>
      </c>
      <c r="K16" s="226">
        <v>2</v>
      </c>
      <c r="L16" s="226">
        <v>0</v>
      </c>
      <c r="M16" s="226">
        <v>3</v>
      </c>
      <c r="N16" s="226">
        <v>6</v>
      </c>
      <c r="O16" s="184">
        <v>1</v>
      </c>
      <c r="P16" s="227">
        <v>31</v>
      </c>
      <c r="Q16" s="228">
        <v>31</v>
      </c>
    </row>
    <row r="17" spans="1:17" ht="12.75" customHeight="1">
      <c r="A17" s="782"/>
      <c r="B17" s="134">
        <v>0.53125</v>
      </c>
      <c r="C17" s="229" t="s">
        <v>515</v>
      </c>
      <c r="D17" s="229" t="s">
        <v>515</v>
      </c>
      <c r="E17" s="229">
        <v>0.34375</v>
      </c>
      <c r="F17" s="229" t="s">
        <v>515</v>
      </c>
      <c r="G17" s="229" t="s">
        <v>515</v>
      </c>
      <c r="H17" s="229" t="s">
        <v>515</v>
      </c>
      <c r="I17" s="229" t="s">
        <v>515</v>
      </c>
      <c r="J17" s="229">
        <v>0.59375</v>
      </c>
      <c r="K17" s="229">
        <v>6.25E-2</v>
      </c>
      <c r="L17" s="229" t="s">
        <v>515</v>
      </c>
      <c r="M17" s="229">
        <v>9.375E-2</v>
      </c>
      <c r="N17" s="229">
        <v>0.1875</v>
      </c>
      <c r="O17" s="134">
        <v>3.125E-2</v>
      </c>
      <c r="P17" s="231">
        <v>0.96875</v>
      </c>
      <c r="Q17" s="232">
        <v>0.96875</v>
      </c>
    </row>
    <row r="18" spans="1:17" ht="12.75" customHeight="1">
      <c r="A18" s="782" t="s">
        <v>68</v>
      </c>
      <c r="B18" s="184">
        <v>0</v>
      </c>
      <c r="C18" s="226">
        <v>0</v>
      </c>
      <c r="D18" s="226">
        <v>0</v>
      </c>
      <c r="E18" s="226">
        <v>8</v>
      </c>
      <c r="F18" s="226">
        <v>0</v>
      </c>
      <c r="G18" s="226">
        <v>0</v>
      </c>
      <c r="H18" s="226">
        <v>0</v>
      </c>
      <c r="I18" s="226">
        <v>0</v>
      </c>
      <c r="J18" s="226">
        <v>0</v>
      </c>
      <c r="K18" s="226">
        <v>0</v>
      </c>
      <c r="L18" s="226">
        <v>0</v>
      </c>
      <c r="M18" s="226">
        <v>0</v>
      </c>
      <c r="N18" s="226">
        <v>0</v>
      </c>
      <c r="O18" s="184">
        <v>0</v>
      </c>
      <c r="P18" s="227">
        <v>8</v>
      </c>
      <c r="Q18" s="228">
        <v>8</v>
      </c>
    </row>
    <row r="19" spans="1:17" ht="12.75" customHeight="1">
      <c r="A19" s="782"/>
      <c r="B19" s="134" t="s">
        <v>515</v>
      </c>
      <c r="C19" s="229" t="s">
        <v>515</v>
      </c>
      <c r="D19" s="229" t="s">
        <v>515</v>
      </c>
      <c r="E19" s="229">
        <v>1</v>
      </c>
      <c r="F19" s="229" t="s">
        <v>515</v>
      </c>
      <c r="G19" s="229" t="s">
        <v>515</v>
      </c>
      <c r="H19" s="229" t="s">
        <v>515</v>
      </c>
      <c r="I19" s="229" t="s">
        <v>515</v>
      </c>
      <c r="J19" s="229" t="s">
        <v>515</v>
      </c>
      <c r="K19" s="229" t="s">
        <v>515</v>
      </c>
      <c r="L19" s="229" t="s">
        <v>515</v>
      </c>
      <c r="M19" s="229" t="s">
        <v>515</v>
      </c>
      <c r="N19" s="229" t="s">
        <v>515</v>
      </c>
      <c r="O19" s="134" t="s">
        <v>515</v>
      </c>
      <c r="P19" s="231">
        <v>1</v>
      </c>
      <c r="Q19" s="232">
        <v>1</v>
      </c>
    </row>
    <row r="20" spans="1:17" ht="12.75" customHeight="1">
      <c r="A20" s="782" t="s">
        <v>69</v>
      </c>
      <c r="B20" s="184">
        <v>43</v>
      </c>
      <c r="C20" s="226">
        <v>14</v>
      </c>
      <c r="D20" s="226">
        <v>1</v>
      </c>
      <c r="E20" s="226">
        <v>18</v>
      </c>
      <c r="F20" s="226">
        <v>2</v>
      </c>
      <c r="G20" s="226">
        <v>0</v>
      </c>
      <c r="H20" s="226">
        <v>0</v>
      </c>
      <c r="I20" s="226">
        <v>0</v>
      </c>
      <c r="J20" s="226">
        <v>5</v>
      </c>
      <c r="K20" s="226">
        <v>2</v>
      </c>
      <c r="L20" s="226">
        <v>0</v>
      </c>
      <c r="M20" s="226">
        <v>5</v>
      </c>
      <c r="N20" s="226">
        <v>2</v>
      </c>
      <c r="O20" s="184">
        <v>0</v>
      </c>
      <c r="P20" s="227">
        <v>55</v>
      </c>
      <c r="Q20" s="228">
        <v>55</v>
      </c>
    </row>
    <row r="21" spans="1:17" ht="12.75" customHeight="1">
      <c r="A21" s="782"/>
      <c r="B21" s="134">
        <v>0.78181999999999996</v>
      </c>
      <c r="C21" s="229">
        <v>0.25455</v>
      </c>
      <c r="D21" s="229">
        <v>1.8180000000000002E-2</v>
      </c>
      <c r="E21" s="229">
        <v>0.32727000000000001</v>
      </c>
      <c r="F21" s="229">
        <v>3.6360000000000003E-2</v>
      </c>
      <c r="G21" s="229" t="s">
        <v>515</v>
      </c>
      <c r="H21" s="229" t="s">
        <v>515</v>
      </c>
      <c r="I21" s="229" t="s">
        <v>515</v>
      </c>
      <c r="J21" s="229">
        <v>9.0910000000000005E-2</v>
      </c>
      <c r="K21" s="229">
        <v>3.6360000000000003E-2</v>
      </c>
      <c r="L21" s="229" t="s">
        <v>515</v>
      </c>
      <c r="M21" s="229">
        <v>9.0910000000000005E-2</v>
      </c>
      <c r="N21" s="229">
        <v>3.6360000000000003E-2</v>
      </c>
      <c r="O21" s="134" t="s">
        <v>515</v>
      </c>
      <c r="P21" s="231">
        <v>1</v>
      </c>
      <c r="Q21" s="232">
        <v>1</v>
      </c>
    </row>
    <row r="22" spans="1:17" ht="12.75" customHeight="1">
      <c r="A22" s="782" t="s">
        <v>70</v>
      </c>
      <c r="B22" s="184">
        <v>42</v>
      </c>
      <c r="C22" s="226">
        <v>75</v>
      </c>
      <c r="D22" s="226">
        <v>1</v>
      </c>
      <c r="E22" s="226">
        <v>21</v>
      </c>
      <c r="F22" s="226">
        <v>0</v>
      </c>
      <c r="G22" s="226">
        <v>0</v>
      </c>
      <c r="H22" s="226">
        <v>0</v>
      </c>
      <c r="I22" s="226">
        <v>0</v>
      </c>
      <c r="J22" s="226">
        <v>15</v>
      </c>
      <c r="K22" s="226">
        <v>9</v>
      </c>
      <c r="L22" s="226">
        <v>2</v>
      </c>
      <c r="M22" s="226">
        <v>2</v>
      </c>
      <c r="N22" s="226">
        <v>5</v>
      </c>
      <c r="O22" s="184">
        <v>0</v>
      </c>
      <c r="P22" s="227">
        <v>125</v>
      </c>
      <c r="Q22" s="228">
        <v>125</v>
      </c>
    </row>
    <row r="23" spans="1:17" ht="12.75" customHeight="1">
      <c r="A23" s="782"/>
      <c r="B23" s="134">
        <v>0.33600000000000002</v>
      </c>
      <c r="C23" s="229">
        <v>0.6</v>
      </c>
      <c r="D23" s="229">
        <v>8.0000000000000002E-3</v>
      </c>
      <c r="E23" s="229">
        <v>0.16800000000000001</v>
      </c>
      <c r="F23" s="229" t="s">
        <v>515</v>
      </c>
      <c r="G23" s="229" t="s">
        <v>515</v>
      </c>
      <c r="H23" s="229" t="s">
        <v>515</v>
      </c>
      <c r="I23" s="229" t="s">
        <v>515</v>
      </c>
      <c r="J23" s="229">
        <v>0.12</v>
      </c>
      <c r="K23" s="229">
        <v>7.1999999999999995E-2</v>
      </c>
      <c r="L23" s="229">
        <v>1.6E-2</v>
      </c>
      <c r="M23" s="229">
        <v>1.6E-2</v>
      </c>
      <c r="N23" s="229">
        <v>0.04</v>
      </c>
      <c r="O23" s="134" t="s">
        <v>515</v>
      </c>
      <c r="P23" s="231">
        <v>1</v>
      </c>
      <c r="Q23" s="232">
        <v>1</v>
      </c>
    </row>
    <row r="24" spans="1:17" ht="12.75" customHeight="1">
      <c r="A24" s="782" t="s">
        <v>71</v>
      </c>
      <c r="B24" s="184">
        <v>10</v>
      </c>
      <c r="C24" s="226">
        <v>0</v>
      </c>
      <c r="D24" s="226">
        <v>0</v>
      </c>
      <c r="E24" s="226">
        <v>29</v>
      </c>
      <c r="F24" s="226">
        <v>1</v>
      </c>
      <c r="G24" s="226">
        <v>0</v>
      </c>
      <c r="H24" s="226">
        <v>0</v>
      </c>
      <c r="I24" s="226">
        <v>0</v>
      </c>
      <c r="J24" s="226">
        <v>0</v>
      </c>
      <c r="K24" s="226">
        <v>0</v>
      </c>
      <c r="L24" s="226">
        <v>0</v>
      </c>
      <c r="M24" s="226">
        <v>0</v>
      </c>
      <c r="N24" s="226">
        <v>5</v>
      </c>
      <c r="O24" s="184">
        <v>30</v>
      </c>
      <c r="P24" s="227">
        <v>33</v>
      </c>
      <c r="Q24" s="228">
        <v>33</v>
      </c>
    </row>
    <row r="25" spans="1:17" ht="12.75" customHeight="1">
      <c r="A25" s="782"/>
      <c r="B25" s="134">
        <v>0.15873000000000001</v>
      </c>
      <c r="C25" s="229" t="s">
        <v>515</v>
      </c>
      <c r="D25" s="229" t="s">
        <v>515</v>
      </c>
      <c r="E25" s="229">
        <v>0.46032000000000001</v>
      </c>
      <c r="F25" s="229">
        <v>1.5869999999999999E-2</v>
      </c>
      <c r="G25" s="229" t="s">
        <v>515</v>
      </c>
      <c r="H25" s="229" t="s">
        <v>515</v>
      </c>
      <c r="I25" s="229" t="s">
        <v>515</v>
      </c>
      <c r="J25" s="229" t="s">
        <v>515</v>
      </c>
      <c r="K25" s="229" t="s">
        <v>515</v>
      </c>
      <c r="L25" s="229" t="s">
        <v>515</v>
      </c>
      <c r="M25" s="229" t="s">
        <v>515</v>
      </c>
      <c r="N25" s="229">
        <v>7.9369999999999996E-2</v>
      </c>
      <c r="O25" s="134">
        <v>0.47619</v>
      </c>
      <c r="P25" s="231">
        <v>0.52381</v>
      </c>
      <c r="Q25" s="232">
        <v>0.52381</v>
      </c>
    </row>
    <row r="26" spans="1:17" ht="12.75" customHeight="1">
      <c r="A26" s="782" t="s">
        <v>72</v>
      </c>
      <c r="B26" s="184">
        <v>11</v>
      </c>
      <c r="C26" s="226">
        <v>3</v>
      </c>
      <c r="D26" s="226">
        <v>0</v>
      </c>
      <c r="E26" s="226">
        <v>2</v>
      </c>
      <c r="F26" s="226">
        <v>0</v>
      </c>
      <c r="G26" s="226">
        <v>0</v>
      </c>
      <c r="H26" s="226">
        <v>0</v>
      </c>
      <c r="I26" s="226">
        <v>0</v>
      </c>
      <c r="J26" s="226">
        <v>1</v>
      </c>
      <c r="K26" s="226">
        <v>0</v>
      </c>
      <c r="L26" s="226">
        <v>0</v>
      </c>
      <c r="M26" s="226">
        <v>0</v>
      </c>
      <c r="N26" s="226">
        <v>1</v>
      </c>
      <c r="O26" s="184">
        <v>4</v>
      </c>
      <c r="P26" s="227">
        <v>12</v>
      </c>
      <c r="Q26" s="228">
        <v>12</v>
      </c>
    </row>
    <row r="27" spans="1:17" ht="12.75" customHeight="1">
      <c r="A27" s="782"/>
      <c r="B27" s="134">
        <v>0.6875</v>
      </c>
      <c r="C27" s="229">
        <v>0.1875</v>
      </c>
      <c r="D27" s="229" t="s">
        <v>515</v>
      </c>
      <c r="E27" s="229">
        <v>0.125</v>
      </c>
      <c r="F27" s="229" t="s">
        <v>515</v>
      </c>
      <c r="G27" s="229" t="s">
        <v>515</v>
      </c>
      <c r="H27" s="229" t="s">
        <v>515</v>
      </c>
      <c r="I27" s="229" t="s">
        <v>515</v>
      </c>
      <c r="J27" s="229">
        <v>6.25E-2</v>
      </c>
      <c r="K27" s="229" t="s">
        <v>515</v>
      </c>
      <c r="L27" s="229" t="s">
        <v>515</v>
      </c>
      <c r="M27" s="229" t="s">
        <v>515</v>
      </c>
      <c r="N27" s="229">
        <v>6.25E-2</v>
      </c>
      <c r="O27" s="134">
        <v>0.25</v>
      </c>
      <c r="P27" s="231">
        <v>0.75</v>
      </c>
      <c r="Q27" s="232">
        <v>0.75</v>
      </c>
    </row>
    <row r="28" spans="1:17" ht="12.75" customHeight="1">
      <c r="A28" s="782" t="s">
        <v>73</v>
      </c>
      <c r="B28" s="184">
        <v>3</v>
      </c>
      <c r="C28" s="226">
        <v>2</v>
      </c>
      <c r="D28" s="226">
        <v>0</v>
      </c>
      <c r="E28" s="226">
        <v>5</v>
      </c>
      <c r="F28" s="226">
        <v>0</v>
      </c>
      <c r="G28" s="226">
        <v>8</v>
      </c>
      <c r="H28" s="226">
        <v>0</v>
      </c>
      <c r="I28" s="226">
        <v>0</v>
      </c>
      <c r="J28" s="226">
        <v>0</v>
      </c>
      <c r="K28" s="226">
        <v>0</v>
      </c>
      <c r="L28" s="226">
        <v>0</v>
      </c>
      <c r="M28" s="226">
        <v>0</v>
      </c>
      <c r="N28" s="226">
        <v>0</v>
      </c>
      <c r="O28" s="184">
        <v>0</v>
      </c>
      <c r="P28" s="227">
        <v>15</v>
      </c>
      <c r="Q28" s="228">
        <v>15</v>
      </c>
    </row>
    <row r="29" spans="1:17" ht="12.75" customHeight="1">
      <c r="A29" s="782"/>
      <c r="B29" s="134">
        <v>0.2</v>
      </c>
      <c r="C29" s="229">
        <v>0.13333</v>
      </c>
      <c r="D29" s="229" t="s">
        <v>515</v>
      </c>
      <c r="E29" s="229">
        <v>0.33333000000000002</v>
      </c>
      <c r="F29" s="229" t="s">
        <v>515</v>
      </c>
      <c r="G29" s="229">
        <v>0.53332999999999997</v>
      </c>
      <c r="H29" s="229" t="s">
        <v>515</v>
      </c>
      <c r="I29" s="229" t="s">
        <v>515</v>
      </c>
      <c r="J29" s="229" t="s">
        <v>515</v>
      </c>
      <c r="K29" s="229" t="s">
        <v>515</v>
      </c>
      <c r="L29" s="229" t="s">
        <v>515</v>
      </c>
      <c r="M29" s="229" t="s">
        <v>515</v>
      </c>
      <c r="N29" s="229" t="s">
        <v>515</v>
      </c>
      <c r="O29" s="134" t="s">
        <v>515</v>
      </c>
      <c r="P29" s="231">
        <v>1</v>
      </c>
      <c r="Q29" s="232">
        <v>1</v>
      </c>
    </row>
    <row r="30" spans="1:17" ht="12.75" customHeight="1">
      <c r="A30" s="782" t="s">
        <v>74</v>
      </c>
      <c r="B30" s="184">
        <v>5</v>
      </c>
      <c r="C30" s="226">
        <v>6</v>
      </c>
      <c r="D30" s="226">
        <v>0</v>
      </c>
      <c r="E30" s="226">
        <v>2</v>
      </c>
      <c r="F30" s="226">
        <v>0</v>
      </c>
      <c r="G30" s="226">
        <v>0</v>
      </c>
      <c r="H30" s="226">
        <v>0</v>
      </c>
      <c r="I30" s="226">
        <v>0</v>
      </c>
      <c r="J30" s="226">
        <v>0</v>
      </c>
      <c r="K30" s="226">
        <v>0</v>
      </c>
      <c r="L30" s="226">
        <v>0</v>
      </c>
      <c r="M30" s="226">
        <v>0</v>
      </c>
      <c r="N30" s="226">
        <v>2</v>
      </c>
      <c r="O30" s="184">
        <v>1</v>
      </c>
      <c r="P30" s="227">
        <v>11</v>
      </c>
      <c r="Q30" s="228">
        <v>13</v>
      </c>
    </row>
    <row r="31" spans="1:17" ht="12.75" customHeight="1">
      <c r="A31" s="782"/>
      <c r="B31" s="134">
        <v>0.35714000000000001</v>
      </c>
      <c r="C31" s="229">
        <v>0.42857000000000001</v>
      </c>
      <c r="D31" s="229" t="s">
        <v>515</v>
      </c>
      <c r="E31" s="229">
        <v>0.14285999999999999</v>
      </c>
      <c r="F31" s="229" t="s">
        <v>515</v>
      </c>
      <c r="G31" s="229" t="s">
        <v>515</v>
      </c>
      <c r="H31" s="229" t="s">
        <v>515</v>
      </c>
      <c r="I31" s="229" t="s">
        <v>515</v>
      </c>
      <c r="J31" s="229" t="s">
        <v>515</v>
      </c>
      <c r="K31" s="229" t="s">
        <v>515</v>
      </c>
      <c r="L31" s="229" t="s">
        <v>515</v>
      </c>
      <c r="M31" s="229" t="s">
        <v>515</v>
      </c>
      <c r="N31" s="229">
        <v>0.14285999999999999</v>
      </c>
      <c r="O31" s="134">
        <v>7.1429999999999993E-2</v>
      </c>
      <c r="P31" s="231">
        <v>0.78571000000000002</v>
      </c>
      <c r="Q31" s="232">
        <v>0.92857000000000001</v>
      </c>
    </row>
    <row r="32" spans="1:17" ht="12.75" customHeight="1">
      <c r="A32" s="782" t="s">
        <v>75</v>
      </c>
      <c r="B32" s="184">
        <v>24</v>
      </c>
      <c r="C32" s="226">
        <v>0</v>
      </c>
      <c r="D32" s="226">
        <v>0</v>
      </c>
      <c r="E32" s="226">
        <v>3</v>
      </c>
      <c r="F32" s="226">
        <v>28</v>
      </c>
      <c r="G32" s="226">
        <v>0</v>
      </c>
      <c r="H32" s="226">
        <v>0</v>
      </c>
      <c r="I32" s="226">
        <v>0</v>
      </c>
      <c r="J32" s="226">
        <v>10</v>
      </c>
      <c r="K32" s="226">
        <v>1</v>
      </c>
      <c r="L32" s="226">
        <v>0</v>
      </c>
      <c r="M32" s="226">
        <v>2</v>
      </c>
      <c r="N32" s="226">
        <v>7</v>
      </c>
      <c r="O32" s="184">
        <v>79</v>
      </c>
      <c r="P32" s="227">
        <v>50</v>
      </c>
      <c r="Q32" s="228">
        <v>54</v>
      </c>
    </row>
    <row r="33" spans="1:17" ht="12.75" customHeight="1">
      <c r="A33" s="782"/>
      <c r="B33" s="134">
        <v>0.18045</v>
      </c>
      <c r="C33" s="229" t="s">
        <v>515</v>
      </c>
      <c r="D33" s="229" t="s">
        <v>515</v>
      </c>
      <c r="E33" s="229">
        <v>2.256E-2</v>
      </c>
      <c r="F33" s="229">
        <v>0.21052999999999999</v>
      </c>
      <c r="G33" s="229" t="s">
        <v>515</v>
      </c>
      <c r="H33" s="229" t="s">
        <v>515</v>
      </c>
      <c r="I33" s="229" t="s">
        <v>515</v>
      </c>
      <c r="J33" s="229">
        <v>7.5190000000000007E-2</v>
      </c>
      <c r="K33" s="229">
        <v>7.5199999999999998E-3</v>
      </c>
      <c r="L33" s="229" t="s">
        <v>515</v>
      </c>
      <c r="M33" s="229">
        <v>1.504E-2</v>
      </c>
      <c r="N33" s="229">
        <v>5.2630000000000003E-2</v>
      </c>
      <c r="O33" s="134">
        <v>0.59397999999999995</v>
      </c>
      <c r="P33" s="231">
        <v>0.37594</v>
      </c>
      <c r="Q33" s="232">
        <v>0.40601999999999999</v>
      </c>
    </row>
    <row r="34" spans="1:17" ht="12.75" customHeight="1">
      <c r="A34" s="783" t="s">
        <v>76</v>
      </c>
      <c r="B34" s="184">
        <v>1</v>
      </c>
      <c r="C34" s="226">
        <v>0</v>
      </c>
      <c r="D34" s="226">
        <v>0</v>
      </c>
      <c r="E34" s="226">
        <v>5</v>
      </c>
      <c r="F34" s="226">
        <v>0</v>
      </c>
      <c r="G34" s="226">
        <v>0</v>
      </c>
      <c r="H34" s="226">
        <v>0</v>
      </c>
      <c r="I34" s="226">
        <v>18</v>
      </c>
      <c r="J34" s="226">
        <v>1</v>
      </c>
      <c r="K34" s="226">
        <v>0</v>
      </c>
      <c r="L34" s="226">
        <v>0</v>
      </c>
      <c r="M34" s="226">
        <v>0</v>
      </c>
      <c r="N34" s="226">
        <v>1</v>
      </c>
      <c r="O34" s="184">
        <v>0</v>
      </c>
      <c r="P34" s="227">
        <v>23</v>
      </c>
      <c r="Q34" s="228">
        <v>23</v>
      </c>
    </row>
    <row r="35" spans="1:17" ht="12.75" customHeight="1">
      <c r="A35" s="784"/>
      <c r="B35" s="149">
        <v>4.3479999999999998E-2</v>
      </c>
      <c r="C35" s="234" t="s">
        <v>515</v>
      </c>
      <c r="D35" s="234" t="s">
        <v>515</v>
      </c>
      <c r="E35" s="234">
        <v>0.21739</v>
      </c>
      <c r="F35" s="234" t="s">
        <v>515</v>
      </c>
      <c r="G35" s="234" t="s">
        <v>515</v>
      </c>
      <c r="H35" s="234" t="s">
        <v>515</v>
      </c>
      <c r="I35" s="234">
        <v>0.78261000000000003</v>
      </c>
      <c r="J35" s="234">
        <v>4.3479999999999998E-2</v>
      </c>
      <c r="K35" s="234" t="s">
        <v>515</v>
      </c>
      <c r="L35" s="234" t="s">
        <v>515</v>
      </c>
      <c r="M35" s="234" t="s">
        <v>515</v>
      </c>
      <c r="N35" s="234">
        <v>4.3479999999999998E-2</v>
      </c>
      <c r="O35" s="149" t="s">
        <v>515</v>
      </c>
      <c r="P35" s="235">
        <v>1</v>
      </c>
      <c r="Q35" s="151">
        <v>1</v>
      </c>
    </row>
    <row r="36" spans="1:17">
      <c r="A36" s="833" t="s">
        <v>85</v>
      </c>
      <c r="B36" s="186">
        <v>269</v>
      </c>
      <c r="C36" s="230">
        <v>111</v>
      </c>
      <c r="D36" s="230">
        <v>149</v>
      </c>
      <c r="E36" s="230">
        <v>115</v>
      </c>
      <c r="F36" s="230">
        <v>82</v>
      </c>
      <c r="G36" s="230">
        <v>8</v>
      </c>
      <c r="H36" s="230">
        <v>0</v>
      </c>
      <c r="I36" s="230">
        <v>18</v>
      </c>
      <c r="J36" s="230">
        <v>57</v>
      </c>
      <c r="K36" s="230">
        <v>15</v>
      </c>
      <c r="L36" s="230">
        <v>3</v>
      </c>
      <c r="M36" s="230">
        <v>23</v>
      </c>
      <c r="N36" s="230">
        <v>33</v>
      </c>
      <c r="O36" s="187">
        <v>170</v>
      </c>
      <c r="P36" s="236">
        <v>665</v>
      </c>
      <c r="Q36" s="237">
        <v>673</v>
      </c>
    </row>
    <row r="37" spans="1:17" ht="13.5" thickBot="1">
      <c r="A37" s="834"/>
      <c r="B37" s="357">
        <v>0.31909999999999999</v>
      </c>
      <c r="C37" s="413">
        <v>0.13167000000000001</v>
      </c>
      <c r="D37" s="413">
        <v>0.17674999999999999</v>
      </c>
      <c r="E37" s="413">
        <v>0.13642000000000001</v>
      </c>
      <c r="F37" s="413">
        <v>9.7269999999999995E-2</v>
      </c>
      <c r="G37" s="413">
        <v>9.4900000000000002E-3</v>
      </c>
      <c r="H37" s="413" t="s">
        <v>515</v>
      </c>
      <c r="I37" s="413">
        <v>2.1350000000000001E-2</v>
      </c>
      <c r="J37" s="413">
        <v>6.762E-2</v>
      </c>
      <c r="K37" s="413">
        <v>1.779E-2</v>
      </c>
      <c r="L37" s="413">
        <v>3.5599999999999998E-3</v>
      </c>
      <c r="M37" s="413">
        <v>2.7279999999999999E-2</v>
      </c>
      <c r="N37" s="413">
        <v>3.9149999999999997E-2</v>
      </c>
      <c r="O37" s="357">
        <v>0.20166000000000001</v>
      </c>
      <c r="P37" s="414">
        <v>0.78885000000000005</v>
      </c>
      <c r="Q37" s="360">
        <v>0.79834000000000005</v>
      </c>
    </row>
    <row r="38" spans="1:17" s="416" customFormat="1"/>
    <row r="39" spans="1:17" s="566" customFormat="1" ht="11.25">
      <c r="A39" s="566" t="str">
        <f>"Anmerkungen. Datengrundlage: Volkshochschul-Statistik "&amp;Hilfswerte!B1&amp;"; Basis: "&amp;Tabelle1!$C$36&amp;" vhs."</f>
        <v>Anmerkungen. Datengrundlage: Volkshochschul-Statistik 2021; Basis: 843 vhs.</v>
      </c>
    </row>
    <row r="40" spans="1:17" s="416" customFormat="1"/>
    <row r="41" spans="1:17" s="416" customFormat="1">
      <c r="A41" s="574" t="s">
        <v>532</v>
      </c>
      <c r="B41" s="572"/>
      <c r="C41" s="572"/>
      <c r="D41" s="572"/>
      <c r="E41" s="572"/>
      <c r="F41" s="572"/>
      <c r="G41" s="572"/>
    </row>
    <row r="42" spans="1:17" s="416" customFormat="1">
      <c r="A42" s="574" t="s">
        <v>533</v>
      </c>
      <c r="B42" s="572"/>
      <c r="C42" s="572"/>
      <c r="D42" s="572"/>
      <c r="E42" s="758" t="s">
        <v>528</v>
      </c>
      <c r="F42" s="758"/>
      <c r="G42" s="758"/>
    </row>
    <row r="43" spans="1:17" s="416" customFormat="1">
      <c r="A43" s="575"/>
      <c r="B43" s="572"/>
      <c r="C43" s="572"/>
      <c r="D43" s="572"/>
      <c r="E43" s="572"/>
      <c r="F43" s="572"/>
      <c r="G43" s="572"/>
    </row>
    <row r="44" spans="1:17" s="416" customFormat="1">
      <c r="A44" s="1169" t="s">
        <v>535</v>
      </c>
      <c r="B44" s="1169"/>
      <c r="C44" s="1169"/>
      <c r="D44" s="572"/>
      <c r="E44" s="572"/>
      <c r="F44" s="572"/>
      <c r="G44" s="572"/>
      <c r="H44" s="572"/>
    </row>
  </sheetData>
  <mergeCells count="22">
    <mergeCell ref="E42:G42"/>
    <mergeCell ref="A6:A7"/>
    <mergeCell ref="A8:A9"/>
    <mergeCell ref="A10:A11"/>
    <mergeCell ref="A1:Q1"/>
    <mergeCell ref="A2:A3"/>
    <mergeCell ref="B2:O2"/>
    <mergeCell ref="P2:Q2"/>
    <mergeCell ref="A4:A5"/>
    <mergeCell ref="A14:A15"/>
    <mergeCell ref="A16:A17"/>
    <mergeCell ref="A32:A33"/>
    <mergeCell ref="A34:A35"/>
    <mergeCell ref="A12:A13"/>
    <mergeCell ref="A28:A29"/>
    <mergeCell ref="A18:A19"/>
    <mergeCell ref="A36:A37"/>
    <mergeCell ref="A20:A21"/>
    <mergeCell ref="A22:A23"/>
    <mergeCell ref="A24:A25"/>
    <mergeCell ref="A26:A27"/>
    <mergeCell ref="A30:A31"/>
  </mergeCells>
  <conditionalFormatting sqref="A5 A7 A9 A11 A13 A15 A17 A19 A21 A23 A25 A27 A29 A31 A33 A35">
    <cfRule type="cellIs" dxfId="550" priority="34" stopIfTrue="1" operator="equal">
      <formula>1</formula>
    </cfRule>
  </conditionalFormatting>
  <conditionalFormatting sqref="A5 A7:Q7 A9 A11 A13 A15 A17 A19 A21 A23 A25 A27 A29 A31 A33 A35">
    <cfRule type="cellIs" dxfId="549" priority="35" stopIfTrue="1" operator="lessThan">
      <formula>0.0005</formula>
    </cfRule>
  </conditionalFormatting>
  <conditionalFormatting sqref="A4:Q4">
    <cfRule type="cellIs" dxfId="548" priority="32" stopIfTrue="1" operator="equal">
      <formula>0</formula>
    </cfRule>
  </conditionalFormatting>
  <conditionalFormatting sqref="A8:Q8">
    <cfRule type="cellIs" dxfId="547" priority="29" stopIfTrue="1" operator="equal">
      <formula>0</formula>
    </cfRule>
  </conditionalFormatting>
  <conditionalFormatting sqref="A10:Q10">
    <cfRule type="cellIs" dxfId="546" priority="27" stopIfTrue="1" operator="equal">
      <formula>0</formula>
    </cfRule>
  </conditionalFormatting>
  <conditionalFormatting sqref="A12:Q12">
    <cfRule type="cellIs" dxfId="545" priority="25" stopIfTrue="1" operator="equal">
      <formula>0</formula>
    </cfRule>
  </conditionalFormatting>
  <conditionalFormatting sqref="A14:Q14">
    <cfRule type="cellIs" dxfId="544" priority="23" stopIfTrue="1" operator="equal">
      <formula>0</formula>
    </cfRule>
  </conditionalFormatting>
  <conditionalFormatting sqref="A16:Q16">
    <cfRule type="cellIs" dxfId="543" priority="21" stopIfTrue="1" operator="equal">
      <formula>0</formula>
    </cfRule>
  </conditionalFormatting>
  <conditionalFormatting sqref="A18:Q18">
    <cfRule type="cellIs" dxfId="542" priority="19" stopIfTrue="1" operator="equal">
      <formula>0</formula>
    </cfRule>
  </conditionalFormatting>
  <conditionalFormatting sqref="A20:Q20">
    <cfRule type="cellIs" dxfId="541" priority="17" stopIfTrue="1" operator="equal">
      <formula>0</formula>
    </cfRule>
  </conditionalFormatting>
  <conditionalFormatting sqref="A22:Q22">
    <cfRule type="cellIs" dxfId="540" priority="15" stopIfTrue="1" operator="equal">
      <formula>0</formula>
    </cfRule>
  </conditionalFormatting>
  <conditionalFormatting sqref="A24:Q24">
    <cfRule type="cellIs" dxfId="539" priority="13" stopIfTrue="1" operator="equal">
      <formula>0</formula>
    </cfRule>
  </conditionalFormatting>
  <conditionalFormatting sqref="A26:Q26">
    <cfRule type="cellIs" dxfId="538" priority="11" stopIfTrue="1" operator="equal">
      <formula>0</formula>
    </cfRule>
  </conditionalFormatting>
  <conditionalFormatting sqref="A28:Q28">
    <cfRule type="cellIs" dxfId="537" priority="9" stopIfTrue="1" operator="equal">
      <formula>0</formula>
    </cfRule>
  </conditionalFormatting>
  <conditionalFormatting sqref="A30:Q30">
    <cfRule type="cellIs" dxfId="536" priority="7" stopIfTrue="1" operator="equal">
      <formula>0</formula>
    </cfRule>
  </conditionalFormatting>
  <conditionalFormatting sqref="A32:Q32">
    <cfRule type="cellIs" dxfId="535" priority="5" stopIfTrue="1" operator="equal">
      <formula>0</formula>
    </cfRule>
  </conditionalFormatting>
  <conditionalFormatting sqref="A34:Q34">
    <cfRule type="cellIs" dxfId="534" priority="3" stopIfTrue="1" operator="equal">
      <formula>0</formula>
    </cfRule>
  </conditionalFormatting>
  <conditionalFormatting sqref="A36:Q36">
    <cfRule type="cellIs" dxfId="533" priority="1" stopIfTrue="1" operator="equal">
      <formula>0</formula>
    </cfRule>
  </conditionalFormatting>
  <conditionalFormatting sqref="A37:Q37">
    <cfRule type="cellIs" dxfId="532" priority="2" stopIfTrue="1" operator="lessThan">
      <formula>0.0005</formula>
    </cfRule>
  </conditionalFormatting>
  <conditionalFormatting sqref="B5:Q5">
    <cfRule type="cellIs" dxfId="531" priority="33" stopIfTrue="1" operator="lessThan">
      <formula>0.0005</formula>
    </cfRule>
  </conditionalFormatting>
  <conditionalFormatting sqref="B6:Q6">
    <cfRule type="cellIs" dxfId="530" priority="31" stopIfTrue="1" operator="equal">
      <formula>0</formula>
    </cfRule>
  </conditionalFormatting>
  <conditionalFormatting sqref="B9:Q9">
    <cfRule type="cellIs" dxfId="529" priority="30" stopIfTrue="1" operator="lessThan">
      <formula>0.0005</formula>
    </cfRule>
  </conditionalFormatting>
  <conditionalFormatting sqref="B11:Q11">
    <cfRule type="cellIs" dxfId="528" priority="28" stopIfTrue="1" operator="lessThan">
      <formula>0.0005</formula>
    </cfRule>
  </conditionalFormatting>
  <conditionalFormatting sqref="B13:Q13">
    <cfRule type="cellIs" dxfId="527" priority="26" stopIfTrue="1" operator="lessThan">
      <formula>0.0005</formula>
    </cfRule>
  </conditionalFormatting>
  <conditionalFormatting sqref="B15:Q15">
    <cfRule type="cellIs" dxfId="526" priority="24" stopIfTrue="1" operator="lessThan">
      <formula>0.0005</formula>
    </cfRule>
  </conditionalFormatting>
  <conditionalFormatting sqref="B17:Q17">
    <cfRule type="cellIs" dxfId="525" priority="22" stopIfTrue="1" operator="lessThan">
      <formula>0.0005</formula>
    </cfRule>
  </conditionalFormatting>
  <conditionalFormatting sqref="B19:Q19">
    <cfRule type="cellIs" dxfId="524" priority="20" stopIfTrue="1" operator="lessThan">
      <formula>0.0005</formula>
    </cfRule>
  </conditionalFormatting>
  <conditionalFormatting sqref="B21:Q21">
    <cfRule type="cellIs" dxfId="523" priority="18" stopIfTrue="1" operator="lessThan">
      <formula>0.0005</formula>
    </cfRule>
  </conditionalFormatting>
  <conditionalFormatting sqref="B23:Q23">
    <cfRule type="cellIs" dxfId="522" priority="16" stopIfTrue="1" operator="lessThan">
      <formula>0.0005</formula>
    </cfRule>
  </conditionalFormatting>
  <conditionalFormatting sqref="B25:Q25">
    <cfRule type="cellIs" dxfId="521" priority="14" stopIfTrue="1" operator="lessThan">
      <formula>0.0005</formula>
    </cfRule>
  </conditionalFormatting>
  <conditionalFormatting sqref="B27:Q27">
    <cfRule type="cellIs" dxfId="520" priority="12" stopIfTrue="1" operator="lessThan">
      <formula>0.0005</formula>
    </cfRule>
  </conditionalFormatting>
  <conditionalFormatting sqref="B29:Q29">
    <cfRule type="cellIs" dxfId="519" priority="10" stopIfTrue="1" operator="lessThan">
      <formula>0.0005</formula>
    </cfRule>
  </conditionalFormatting>
  <conditionalFormatting sqref="B31:Q31">
    <cfRule type="cellIs" dxfId="518" priority="8" stopIfTrue="1" operator="lessThan">
      <formula>0.0005</formula>
    </cfRule>
  </conditionalFormatting>
  <conditionalFormatting sqref="B33:Q33">
    <cfRule type="cellIs" dxfId="517" priority="6" stopIfTrue="1" operator="lessThan">
      <formula>0.0005</formula>
    </cfRule>
  </conditionalFormatting>
  <conditionalFormatting sqref="B35:Q35">
    <cfRule type="cellIs" dxfId="516" priority="4" stopIfTrue="1" operator="lessThan">
      <formula>0.0005</formula>
    </cfRule>
  </conditionalFormatting>
  <hyperlinks>
    <hyperlink ref="E42" r:id="rId1" xr:uid="{012FF7FD-66E7-42E9-8C6A-2AB283A4A36E}"/>
    <hyperlink ref="E42:G42" r:id="rId2" display="http://dx.doi.org/10.4232/1.14582 " xr:uid="{E9E089A2-1A2E-4144-8CEC-EFF16A32632D}"/>
    <hyperlink ref="A44" r:id="rId3" display="Publikation und Tabellen stehen unter der Lizenz CC BY-SA DEED 4.0." xr:uid="{F83810FF-69E1-401B-A633-6A4EAAF695C9}"/>
  </hyperlinks>
  <pageMargins left="0.7" right="0.7" top="0.78740157499999996" bottom="0.78740157499999996" header="0.3" footer="0.3"/>
  <pageSetup paperSize="9" scale="55" orientation="portrait"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4C927-A392-4955-B849-C13FE3B777C5}">
  <dimension ref="A1:AF49"/>
  <sheetViews>
    <sheetView view="pageBreakPreview" zoomScaleNormal="100" zoomScaleSheetLayoutView="100" workbookViewId="0">
      <selection activeCell="N42" sqref="N42:T45"/>
    </sheetView>
  </sheetViews>
  <sheetFormatPr baseColWidth="10" defaultRowHeight="12.75"/>
  <cols>
    <col min="1" max="1" width="13.5703125" style="20" customWidth="1"/>
    <col min="2" max="26" width="9.7109375" style="20" customWidth="1"/>
    <col min="27" max="27" width="2.7109375" style="416" customWidth="1"/>
    <col min="28" max="28" width="8.7109375" style="20" customWidth="1"/>
    <col min="29" max="29" width="8" style="20" customWidth="1"/>
    <col min="30" max="16384" width="11.42578125" style="20"/>
  </cols>
  <sheetData>
    <row r="1" spans="1:32" s="19" customFormat="1" ht="39.950000000000003" customHeight="1" thickBot="1">
      <c r="A1" s="785" t="str">
        <f>"Tabelle 8: Kurse, Unterrichtsstunden und Belegungen nach Ländern und Programmbereichen " &amp;Hilfswerte!B1&amp; " insgesamt"</f>
        <v>Tabelle 8: Kurse, Unterrichtsstunden und Belegungen nach Ländern und Programmbereichen 2021 insgesamt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 t="str">
        <f>"noch Tabelle 8: Kurse, Unterrichtsstunden und  Belegungen nach Ländern und Programmbereichen " &amp;Hilfswerte!B1&amp; " insgesamt"</f>
        <v>noch Tabelle 8: Kurse, Unterrichtsstunden und  Belegungen nach Ländern und Programmbereichen 2021 insgesamt</v>
      </c>
      <c r="O1" s="785"/>
      <c r="P1" s="785"/>
      <c r="Q1" s="785"/>
      <c r="R1" s="785"/>
      <c r="S1" s="785"/>
      <c r="T1" s="785"/>
      <c r="U1" s="785"/>
      <c r="V1" s="785"/>
      <c r="W1" s="785"/>
      <c r="X1" s="785"/>
      <c r="Y1" s="785"/>
      <c r="Z1" s="785"/>
      <c r="AA1" s="437"/>
      <c r="AB1" s="37"/>
      <c r="AC1" s="37"/>
    </row>
    <row r="2" spans="1:32" s="19" customFormat="1" ht="18" customHeight="1">
      <c r="A2" s="869" t="s">
        <v>12</v>
      </c>
      <c r="B2" s="872" t="s">
        <v>24</v>
      </c>
      <c r="C2" s="873"/>
      <c r="D2" s="873"/>
      <c r="E2" s="876" t="s">
        <v>54</v>
      </c>
      <c r="F2" s="877"/>
      <c r="G2" s="877"/>
      <c r="H2" s="877"/>
      <c r="I2" s="877"/>
      <c r="J2" s="877"/>
      <c r="K2" s="877"/>
      <c r="L2" s="877"/>
      <c r="M2" s="878"/>
      <c r="N2" s="879" t="s">
        <v>12</v>
      </c>
      <c r="O2" s="795" t="s">
        <v>54</v>
      </c>
      <c r="P2" s="796"/>
      <c r="Q2" s="796"/>
      <c r="R2" s="796"/>
      <c r="S2" s="796"/>
      <c r="T2" s="796"/>
      <c r="U2" s="796"/>
      <c r="V2" s="796"/>
      <c r="W2" s="796"/>
      <c r="X2" s="796"/>
      <c r="Y2" s="796"/>
      <c r="Z2" s="882"/>
      <c r="AA2" s="577"/>
    </row>
    <row r="3" spans="1:32" s="42" customFormat="1" ht="41.25" customHeight="1">
      <c r="A3" s="870"/>
      <c r="B3" s="874"/>
      <c r="C3" s="875"/>
      <c r="D3" s="875"/>
      <c r="E3" s="883" t="s">
        <v>1</v>
      </c>
      <c r="F3" s="884"/>
      <c r="G3" s="885"/>
      <c r="H3" s="883" t="s">
        <v>2</v>
      </c>
      <c r="I3" s="884"/>
      <c r="J3" s="885"/>
      <c r="K3" s="883" t="s">
        <v>19</v>
      </c>
      <c r="L3" s="884"/>
      <c r="M3" s="885"/>
      <c r="N3" s="880"/>
      <c r="O3" s="853" t="s">
        <v>20</v>
      </c>
      <c r="P3" s="853"/>
      <c r="Q3" s="853"/>
      <c r="R3" s="853" t="s">
        <v>350</v>
      </c>
      <c r="S3" s="853"/>
      <c r="T3" s="853"/>
      <c r="U3" s="853" t="s">
        <v>38</v>
      </c>
      <c r="V3" s="853"/>
      <c r="W3" s="866"/>
      <c r="X3" s="866" t="s">
        <v>39</v>
      </c>
      <c r="Y3" s="790"/>
      <c r="Z3" s="792"/>
      <c r="AA3" s="589"/>
      <c r="AB3" s="867"/>
      <c r="AC3" s="867"/>
      <c r="AD3" s="867"/>
      <c r="AE3" s="867"/>
      <c r="AF3" s="867"/>
    </row>
    <row r="4" spans="1:32" ht="22.5">
      <c r="A4" s="871"/>
      <c r="B4" s="35" t="s">
        <v>16</v>
      </c>
      <c r="C4" s="35" t="s">
        <v>493</v>
      </c>
      <c r="D4" s="35" t="s">
        <v>18</v>
      </c>
      <c r="E4" s="35" t="s">
        <v>16</v>
      </c>
      <c r="F4" s="35" t="s">
        <v>493</v>
      </c>
      <c r="G4" s="21" t="s">
        <v>18</v>
      </c>
      <c r="H4" s="35" t="s">
        <v>16</v>
      </c>
      <c r="I4" s="35" t="s">
        <v>493</v>
      </c>
      <c r="J4" s="21" t="s">
        <v>18</v>
      </c>
      <c r="K4" s="35" t="s">
        <v>16</v>
      </c>
      <c r="L4" s="35" t="s">
        <v>493</v>
      </c>
      <c r="M4" s="21" t="s">
        <v>18</v>
      </c>
      <c r="N4" s="881"/>
      <c r="O4" s="604" t="s">
        <v>16</v>
      </c>
      <c r="P4" s="604" t="s">
        <v>493</v>
      </c>
      <c r="Q4" s="602" t="s">
        <v>18</v>
      </c>
      <c r="R4" s="604" t="s">
        <v>16</v>
      </c>
      <c r="S4" s="604" t="s">
        <v>493</v>
      </c>
      <c r="T4" s="602" t="s">
        <v>18</v>
      </c>
      <c r="U4" s="604" t="s">
        <v>16</v>
      </c>
      <c r="V4" s="604" t="s">
        <v>493</v>
      </c>
      <c r="W4" s="604" t="s">
        <v>18</v>
      </c>
      <c r="X4" s="604" t="s">
        <v>16</v>
      </c>
      <c r="Y4" s="604" t="s">
        <v>493</v>
      </c>
      <c r="Z4" s="606" t="s">
        <v>18</v>
      </c>
      <c r="AB4" s="867"/>
      <c r="AC4" s="867"/>
      <c r="AD4" s="867"/>
      <c r="AE4" s="867"/>
      <c r="AF4" s="867"/>
    </row>
    <row r="5" spans="1:32" s="22" customFormat="1" ht="12.75" customHeight="1">
      <c r="A5" s="799" t="s">
        <v>61</v>
      </c>
      <c r="B5" s="184">
        <v>60678</v>
      </c>
      <c r="C5" s="184">
        <v>1625665</v>
      </c>
      <c r="D5" s="238">
        <v>523759</v>
      </c>
      <c r="E5" s="184">
        <v>4067</v>
      </c>
      <c r="F5" s="184">
        <v>51140</v>
      </c>
      <c r="G5" s="238">
        <v>45626</v>
      </c>
      <c r="H5" s="184">
        <v>9077</v>
      </c>
      <c r="I5" s="184">
        <v>133974</v>
      </c>
      <c r="J5" s="238">
        <v>71266</v>
      </c>
      <c r="K5" s="184">
        <v>21235</v>
      </c>
      <c r="L5" s="184">
        <v>267545</v>
      </c>
      <c r="M5" s="238">
        <v>194543</v>
      </c>
      <c r="N5" s="868" t="s">
        <v>61</v>
      </c>
      <c r="O5" s="184">
        <v>20318</v>
      </c>
      <c r="P5" s="184">
        <v>929027</v>
      </c>
      <c r="Q5" s="194">
        <v>171436</v>
      </c>
      <c r="R5" s="184">
        <v>4705</v>
      </c>
      <c r="S5" s="184">
        <v>91978</v>
      </c>
      <c r="T5" s="194">
        <v>30427</v>
      </c>
      <c r="U5" s="184">
        <v>817</v>
      </c>
      <c r="V5" s="184">
        <v>134646</v>
      </c>
      <c r="W5" s="194">
        <v>7394</v>
      </c>
      <c r="X5" s="184">
        <v>459</v>
      </c>
      <c r="Y5" s="184">
        <v>17355</v>
      </c>
      <c r="Z5" s="228">
        <v>3067</v>
      </c>
      <c r="AA5" s="418"/>
      <c r="AB5" s="867"/>
      <c r="AC5" s="867"/>
      <c r="AD5" s="867"/>
      <c r="AE5" s="867"/>
      <c r="AF5" s="867"/>
    </row>
    <row r="6" spans="1:32" s="22" customFormat="1" ht="12.75" customHeight="1">
      <c r="A6" s="782"/>
      <c r="B6" s="43">
        <v>1</v>
      </c>
      <c r="C6" s="44">
        <v>1</v>
      </c>
      <c r="D6" s="44">
        <v>1</v>
      </c>
      <c r="E6" s="45">
        <v>6.7030000000000006E-2</v>
      </c>
      <c r="F6" s="41">
        <v>3.1460000000000002E-2</v>
      </c>
      <c r="G6" s="46">
        <v>8.7110000000000007E-2</v>
      </c>
      <c r="H6" s="45">
        <v>0.14959</v>
      </c>
      <c r="I6" s="41">
        <v>8.2409999999999997E-2</v>
      </c>
      <c r="J6" s="46">
        <v>0.13607</v>
      </c>
      <c r="K6" s="45">
        <v>0.34995999999999999</v>
      </c>
      <c r="L6" s="41">
        <v>0.16458</v>
      </c>
      <c r="M6" s="46">
        <v>0.37143999999999999</v>
      </c>
      <c r="N6" s="865"/>
      <c r="O6" s="45">
        <v>0.33484999999999998</v>
      </c>
      <c r="P6" s="41">
        <v>0.57147999999999999</v>
      </c>
      <c r="Q6" s="41">
        <v>0.32732</v>
      </c>
      <c r="R6" s="45">
        <v>7.7539999999999998E-2</v>
      </c>
      <c r="S6" s="41">
        <v>5.6579999999999998E-2</v>
      </c>
      <c r="T6" s="46">
        <v>5.8090000000000003E-2</v>
      </c>
      <c r="U6" s="45">
        <v>1.346E-2</v>
      </c>
      <c r="V6" s="41">
        <v>8.2830000000000001E-2</v>
      </c>
      <c r="W6" s="46">
        <v>1.4120000000000001E-2</v>
      </c>
      <c r="X6" s="45">
        <v>7.5599999999999999E-3</v>
      </c>
      <c r="Y6" s="41">
        <v>1.068E-2</v>
      </c>
      <c r="Z6" s="49">
        <v>5.8599999999999998E-3</v>
      </c>
      <c r="AA6" s="418"/>
      <c r="AB6" s="867"/>
      <c r="AC6" s="867"/>
      <c r="AD6" s="867"/>
      <c r="AE6" s="867"/>
      <c r="AF6" s="867"/>
    </row>
    <row r="7" spans="1:32" s="22" customFormat="1" ht="12.75" customHeight="1">
      <c r="A7" s="782" t="s">
        <v>62</v>
      </c>
      <c r="B7" s="184">
        <v>70273</v>
      </c>
      <c r="C7" s="184">
        <v>1620056</v>
      </c>
      <c r="D7" s="194">
        <v>602604</v>
      </c>
      <c r="E7" s="184">
        <v>4679</v>
      </c>
      <c r="F7" s="184">
        <v>72786</v>
      </c>
      <c r="G7" s="194">
        <v>61954</v>
      </c>
      <c r="H7" s="184">
        <v>11218</v>
      </c>
      <c r="I7" s="184">
        <v>161012</v>
      </c>
      <c r="J7" s="194">
        <v>86394</v>
      </c>
      <c r="K7" s="184">
        <v>27399</v>
      </c>
      <c r="L7" s="184">
        <v>321206</v>
      </c>
      <c r="M7" s="194">
        <v>255068</v>
      </c>
      <c r="N7" s="865" t="s">
        <v>62</v>
      </c>
      <c r="O7" s="184">
        <v>22124</v>
      </c>
      <c r="P7" s="184">
        <v>842388</v>
      </c>
      <c r="Q7" s="194">
        <v>168046</v>
      </c>
      <c r="R7" s="184">
        <v>3367</v>
      </c>
      <c r="S7" s="184">
        <v>104116</v>
      </c>
      <c r="T7" s="194">
        <v>19993</v>
      </c>
      <c r="U7" s="184">
        <v>969</v>
      </c>
      <c r="V7" s="184">
        <v>71978</v>
      </c>
      <c r="W7" s="194">
        <v>6476</v>
      </c>
      <c r="X7" s="184">
        <v>517</v>
      </c>
      <c r="Y7" s="184">
        <v>46570</v>
      </c>
      <c r="Z7" s="228">
        <v>4673</v>
      </c>
      <c r="AA7" s="418"/>
      <c r="AB7" s="867"/>
      <c r="AC7" s="867"/>
      <c r="AD7" s="867"/>
      <c r="AE7" s="867"/>
      <c r="AF7" s="867"/>
    </row>
    <row r="8" spans="1:32" s="47" customFormat="1" ht="12.75" customHeight="1">
      <c r="A8" s="782"/>
      <c r="B8" s="43">
        <v>1</v>
      </c>
      <c r="C8" s="44">
        <v>1</v>
      </c>
      <c r="D8" s="44">
        <v>1</v>
      </c>
      <c r="E8" s="45">
        <v>6.658E-2</v>
      </c>
      <c r="F8" s="41">
        <v>4.4929999999999998E-2</v>
      </c>
      <c r="G8" s="46">
        <v>0.10281</v>
      </c>
      <c r="H8" s="45">
        <v>0.15962999999999999</v>
      </c>
      <c r="I8" s="41">
        <v>9.9390000000000006E-2</v>
      </c>
      <c r="J8" s="46">
        <v>0.14337</v>
      </c>
      <c r="K8" s="45">
        <v>0.38989000000000001</v>
      </c>
      <c r="L8" s="41">
        <v>0.19827</v>
      </c>
      <c r="M8" s="46">
        <v>0.42327999999999999</v>
      </c>
      <c r="N8" s="865"/>
      <c r="O8" s="45">
        <v>0.31483</v>
      </c>
      <c r="P8" s="41">
        <v>0.51997000000000004</v>
      </c>
      <c r="Q8" s="41">
        <v>0.27887000000000001</v>
      </c>
      <c r="R8" s="45">
        <v>4.7910000000000001E-2</v>
      </c>
      <c r="S8" s="41">
        <v>6.4269999999999994E-2</v>
      </c>
      <c r="T8" s="46">
        <v>3.3180000000000001E-2</v>
      </c>
      <c r="U8" s="45">
        <v>1.379E-2</v>
      </c>
      <c r="V8" s="41">
        <v>4.4429999999999997E-2</v>
      </c>
      <c r="W8" s="46">
        <v>1.0749999999999999E-2</v>
      </c>
      <c r="X8" s="45">
        <v>7.3600000000000002E-3</v>
      </c>
      <c r="Y8" s="41">
        <v>2.8750000000000001E-2</v>
      </c>
      <c r="Z8" s="49">
        <v>7.7499999999999999E-3</v>
      </c>
      <c r="AA8" s="590"/>
      <c r="AB8" s="867"/>
      <c r="AC8" s="867"/>
      <c r="AD8" s="867"/>
      <c r="AE8" s="867"/>
      <c r="AF8" s="867"/>
    </row>
    <row r="9" spans="1:32" s="22" customFormat="1" ht="12.75" customHeight="1">
      <c r="A9" s="782" t="s">
        <v>63</v>
      </c>
      <c r="B9" s="184">
        <v>15160</v>
      </c>
      <c r="C9" s="184">
        <v>627636</v>
      </c>
      <c r="D9" s="194">
        <v>112265</v>
      </c>
      <c r="E9" s="184">
        <v>680</v>
      </c>
      <c r="F9" s="184">
        <v>10133</v>
      </c>
      <c r="G9" s="194">
        <v>7824</v>
      </c>
      <c r="H9" s="184">
        <v>2292</v>
      </c>
      <c r="I9" s="184">
        <v>48687</v>
      </c>
      <c r="J9" s="194">
        <v>14713</v>
      </c>
      <c r="K9" s="184">
        <v>2417</v>
      </c>
      <c r="L9" s="184">
        <v>36537</v>
      </c>
      <c r="M9" s="194">
        <v>16631</v>
      </c>
      <c r="N9" s="865" t="s">
        <v>63</v>
      </c>
      <c r="O9" s="184">
        <v>8270</v>
      </c>
      <c r="P9" s="184">
        <v>469232</v>
      </c>
      <c r="Q9" s="194">
        <v>63900</v>
      </c>
      <c r="R9" s="184">
        <v>1176</v>
      </c>
      <c r="S9" s="184">
        <v>36963</v>
      </c>
      <c r="T9" s="194">
        <v>7157</v>
      </c>
      <c r="U9" s="184">
        <v>50</v>
      </c>
      <c r="V9" s="184">
        <v>9615</v>
      </c>
      <c r="W9" s="194">
        <v>369</v>
      </c>
      <c r="X9" s="184">
        <v>275</v>
      </c>
      <c r="Y9" s="184">
        <v>16469</v>
      </c>
      <c r="Z9" s="228">
        <v>1671</v>
      </c>
      <c r="AA9" s="418"/>
      <c r="AB9" s="867"/>
      <c r="AC9" s="867"/>
      <c r="AD9" s="867"/>
      <c r="AE9" s="867"/>
      <c r="AF9" s="867"/>
    </row>
    <row r="10" spans="1:32" s="47" customFormat="1" ht="12.75" customHeight="1">
      <c r="A10" s="782"/>
      <c r="B10" s="43">
        <v>1</v>
      </c>
      <c r="C10" s="44">
        <v>1</v>
      </c>
      <c r="D10" s="44">
        <v>1</v>
      </c>
      <c r="E10" s="45">
        <v>4.4850000000000001E-2</v>
      </c>
      <c r="F10" s="41">
        <v>1.6140000000000002E-2</v>
      </c>
      <c r="G10" s="46">
        <v>6.9690000000000002E-2</v>
      </c>
      <c r="H10" s="45">
        <v>0.15118999999999999</v>
      </c>
      <c r="I10" s="41">
        <v>7.757E-2</v>
      </c>
      <c r="J10" s="46">
        <v>0.13106000000000001</v>
      </c>
      <c r="K10" s="45">
        <v>0.15942999999999999</v>
      </c>
      <c r="L10" s="41">
        <v>5.8209999999999998E-2</v>
      </c>
      <c r="M10" s="46">
        <v>0.14813999999999999</v>
      </c>
      <c r="N10" s="865"/>
      <c r="O10" s="45">
        <v>0.54551000000000005</v>
      </c>
      <c r="P10" s="41">
        <v>0.74761999999999995</v>
      </c>
      <c r="Q10" s="41">
        <v>0.56918999999999997</v>
      </c>
      <c r="R10" s="45">
        <v>7.757E-2</v>
      </c>
      <c r="S10" s="41">
        <v>5.8889999999999998E-2</v>
      </c>
      <c r="T10" s="46">
        <v>6.3750000000000001E-2</v>
      </c>
      <c r="U10" s="45">
        <v>3.3E-3</v>
      </c>
      <c r="V10" s="41">
        <v>1.532E-2</v>
      </c>
      <c r="W10" s="46">
        <v>3.29E-3</v>
      </c>
      <c r="X10" s="45">
        <v>1.814E-2</v>
      </c>
      <c r="Y10" s="41">
        <v>2.6239999999999999E-2</v>
      </c>
      <c r="Z10" s="49">
        <v>1.4880000000000001E-2</v>
      </c>
      <c r="AA10" s="590"/>
      <c r="AB10" s="867"/>
      <c r="AC10" s="867"/>
      <c r="AD10" s="867"/>
      <c r="AE10" s="867"/>
      <c r="AF10" s="867"/>
    </row>
    <row r="11" spans="1:32" s="22" customFormat="1" ht="12.75" customHeight="1">
      <c r="A11" s="782" t="s">
        <v>64</v>
      </c>
      <c r="B11" s="184">
        <v>4495</v>
      </c>
      <c r="C11" s="184">
        <v>135646</v>
      </c>
      <c r="D11" s="194">
        <v>32233</v>
      </c>
      <c r="E11" s="184">
        <v>210</v>
      </c>
      <c r="F11" s="184">
        <v>1999</v>
      </c>
      <c r="G11" s="194">
        <v>1613</v>
      </c>
      <c r="H11" s="184">
        <v>963</v>
      </c>
      <c r="I11" s="184">
        <v>16370</v>
      </c>
      <c r="J11" s="194">
        <v>5998</v>
      </c>
      <c r="K11" s="184">
        <v>1001</v>
      </c>
      <c r="L11" s="184">
        <v>15139</v>
      </c>
      <c r="M11" s="194">
        <v>8542</v>
      </c>
      <c r="N11" s="865" t="s">
        <v>64</v>
      </c>
      <c r="O11" s="184">
        <v>1693</v>
      </c>
      <c r="P11" s="184">
        <v>71148</v>
      </c>
      <c r="Q11" s="194">
        <v>11857</v>
      </c>
      <c r="R11" s="184">
        <v>465</v>
      </c>
      <c r="S11" s="184">
        <v>8426</v>
      </c>
      <c r="T11" s="194">
        <v>2917</v>
      </c>
      <c r="U11" s="184">
        <v>34</v>
      </c>
      <c r="V11" s="184">
        <v>16542</v>
      </c>
      <c r="W11" s="194">
        <v>507</v>
      </c>
      <c r="X11" s="184">
        <v>129</v>
      </c>
      <c r="Y11" s="184">
        <v>6022</v>
      </c>
      <c r="Z11" s="228">
        <v>799</v>
      </c>
      <c r="AA11" s="418"/>
      <c r="AB11" s="867"/>
      <c r="AC11" s="867"/>
      <c r="AD11" s="867"/>
      <c r="AE11" s="867"/>
      <c r="AF11" s="867"/>
    </row>
    <row r="12" spans="1:32" s="47" customFormat="1" ht="12.75" customHeight="1">
      <c r="A12" s="782"/>
      <c r="B12" s="43">
        <v>1</v>
      </c>
      <c r="C12" s="44">
        <v>1</v>
      </c>
      <c r="D12" s="44">
        <v>1</v>
      </c>
      <c r="E12" s="45">
        <v>4.6719999999999998E-2</v>
      </c>
      <c r="F12" s="41">
        <v>1.474E-2</v>
      </c>
      <c r="G12" s="46">
        <v>5.0040000000000001E-2</v>
      </c>
      <c r="H12" s="45">
        <v>0.21424000000000001</v>
      </c>
      <c r="I12" s="41">
        <v>0.12068</v>
      </c>
      <c r="J12" s="46">
        <v>0.18608</v>
      </c>
      <c r="K12" s="45">
        <v>0.22269</v>
      </c>
      <c r="L12" s="41">
        <v>0.11161</v>
      </c>
      <c r="M12" s="46">
        <v>0.26501000000000002</v>
      </c>
      <c r="N12" s="865"/>
      <c r="O12" s="45">
        <v>0.37663999999999997</v>
      </c>
      <c r="P12" s="41">
        <v>0.52451000000000003</v>
      </c>
      <c r="Q12" s="41">
        <v>0.36785000000000001</v>
      </c>
      <c r="R12" s="45">
        <v>0.10345</v>
      </c>
      <c r="S12" s="41">
        <v>6.2120000000000002E-2</v>
      </c>
      <c r="T12" s="46">
        <v>9.0499999999999997E-2</v>
      </c>
      <c r="U12" s="45">
        <v>7.5599999999999999E-3</v>
      </c>
      <c r="V12" s="41">
        <v>0.12195</v>
      </c>
      <c r="W12" s="46">
        <v>1.5730000000000001E-2</v>
      </c>
      <c r="X12" s="45">
        <v>2.87E-2</v>
      </c>
      <c r="Y12" s="41">
        <v>4.4389999999999999E-2</v>
      </c>
      <c r="Z12" s="49">
        <v>2.479E-2</v>
      </c>
      <c r="AA12" s="590"/>
    </row>
    <row r="13" spans="1:32" s="22" customFormat="1" ht="12.75" customHeight="1">
      <c r="A13" s="782" t="s">
        <v>65</v>
      </c>
      <c r="B13" s="184">
        <v>2036</v>
      </c>
      <c r="C13" s="184">
        <v>95493</v>
      </c>
      <c r="D13" s="194">
        <v>18438</v>
      </c>
      <c r="E13" s="184">
        <v>260</v>
      </c>
      <c r="F13" s="184">
        <v>5547</v>
      </c>
      <c r="G13" s="194">
        <v>2821</v>
      </c>
      <c r="H13" s="184">
        <v>342</v>
      </c>
      <c r="I13" s="184">
        <v>7114</v>
      </c>
      <c r="J13" s="194">
        <v>2821</v>
      </c>
      <c r="K13" s="184">
        <v>272</v>
      </c>
      <c r="L13" s="184">
        <v>5285</v>
      </c>
      <c r="M13" s="194">
        <v>2230</v>
      </c>
      <c r="N13" s="865" t="s">
        <v>65</v>
      </c>
      <c r="O13" s="184">
        <v>859</v>
      </c>
      <c r="P13" s="184">
        <v>63290</v>
      </c>
      <c r="Q13" s="194">
        <v>8109</v>
      </c>
      <c r="R13" s="184">
        <v>235</v>
      </c>
      <c r="S13" s="184">
        <v>5972</v>
      </c>
      <c r="T13" s="194">
        <v>1638</v>
      </c>
      <c r="U13" s="184">
        <v>19</v>
      </c>
      <c r="V13" s="184">
        <v>3272</v>
      </c>
      <c r="W13" s="194">
        <v>202</v>
      </c>
      <c r="X13" s="184">
        <v>49</v>
      </c>
      <c r="Y13" s="184">
        <v>5013</v>
      </c>
      <c r="Z13" s="228">
        <v>617</v>
      </c>
      <c r="AA13" s="418"/>
      <c r="AB13" s="25"/>
    </row>
    <row r="14" spans="1:32" s="47" customFormat="1" ht="12.75" customHeight="1">
      <c r="A14" s="782"/>
      <c r="B14" s="43">
        <v>1</v>
      </c>
      <c r="C14" s="44">
        <v>1</v>
      </c>
      <c r="D14" s="44">
        <v>1</v>
      </c>
      <c r="E14" s="45">
        <v>0.12770000000000001</v>
      </c>
      <c r="F14" s="41">
        <v>5.8090000000000003E-2</v>
      </c>
      <c r="G14" s="46">
        <v>0.153</v>
      </c>
      <c r="H14" s="45">
        <v>0.16797999999999999</v>
      </c>
      <c r="I14" s="41">
        <v>7.4499999999999997E-2</v>
      </c>
      <c r="J14" s="46">
        <v>0.153</v>
      </c>
      <c r="K14" s="45">
        <v>0.1336</v>
      </c>
      <c r="L14" s="41">
        <v>5.534E-2</v>
      </c>
      <c r="M14" s="46">
        <v>0.12095</v>
      </c>
      <c r="N14" s="865"/>
      <c r="O14" s="45">
        <v>0.42191000000000001</v>
      </c>
      <c r="P14" s="41">
        <v>0.66276999999999997</v>
      </c>
      <c r="Q14" s="41">
        <v>0.43980000000000002</v>
      </c>
      <c r="R14" s="45">
        <v>0.11541999999999999</v>
      </c>
      <c r="S14" s="41">
        <v>6.2539999999999998E-2</v>
      </c>
      <c r="T14" s="46">
        <v>8.8840000000000002E-2</v>
      </c>
      <c r="U14" s="45">
        <v>9.3299999999999998E-3</v>
      </c>
      <c r="V14" s="41">
        <v>3.4259999999999999E-2</v>
      </c>
      <c r="W14" s="46">
        <v>1.0959999999999999E-2</v>
      </c>
      <c r="X14" s="45">
        <v>2.4070000000000001E-2</v>
      </c>
      <c r="Y14" s="41">
        <v>5.2499999999999998E-2</v>
      </c>
      <c r="Z14" s="49">
        <v>3.3459999999999997E-2</v>
      </c>
      <c r="AA14" s="590"/>
      <c r="AB14" s="25"/>
    </row>
    <row r="15" spans="1:32" s="22" customFormat="1" ht="12" customHeight="1">
      <c r="A15" s="782" t="s">
        <v>66</v>
      </c>
      <c r="B15" s="184">
        <v>6413</v>
      </c>
      <c r="C15" s="184">
        <v>176001</v>
      </c>
      <c r="D15" s="194">
        <v>62781</v>
      </c>
      <c r="E15" s="184">
        <v>456</v>
      </c>
      <c r="F15" s="184">
        <v>4011</v>
      </c>
      <c r="G15" s="194">
        <v>5413</v>
      </c>
      <c r="H15" s="184">
        <v>1561</v>
      </c>
      <c r="I15" s="184">
        <v>24098</v>
      </c>
      <c r="J15" s="194">
        <v>13167</v>
      </c>
      <c r="K15" s="184">
        <v>872</v>
      </c>
      <c r="L15" s="184">
        <v>10682</v>
      </c>
      <c r="M15" s="194">
        <v>8449</v>
      </c>
      <c r="N15" s="865" t="s">
        <v>66</v>
      </c>
      <c r="O15" s="184">
        <v>2741</v>
      </c>
      <c r="P15" s="184">
        <v>114084</v>
      </c>
      <c r="Q15" s="194">
        <v>29618</v>
      </c>
      <c r="R15" s="184">
        <v>713</v>
      </c>
      <c r="S15" s="184">
        <v>9762</v>
      </c>
      <c r="T15" s="194">
        <v>5475</v>
      </c>
      <c r="U15" s="184">
        <v>0</v>
      </c>
      <c r="V15" s="184">
        <v>0</v>
      </c>
      <c r="W15" s="194">
        <v>0</v>
      </c>
      <c r="X15" s="184">
        <v>70</v>
      </c>
      <c r="Y15" s="184">
        <v>13364</v>
      </c>
      <c r="Z15" s="228">
        <v>659</v>
      </c>
      <c r="AA15" s="418"/>
      <c r="AB15" s="25"/>
    </row>
    <row r="16" spans="1:32" s="47" customFormat="1" ht="12" customHeight="1">
      <c r="A16" s="782"/>
      <c r="B16" s="43">
        <v>1</v>
      </c>
      <c r="C16" s="44">
        <v>1</v>
      </c>
      <c r="D16" s="44">
        <v>1</v>
      </c>
      <c r="E16" s="45">
        <v>7.1110000000000007E-2</v>
      </c>
      <c r="F16" s="41">
        <v>2.2790000000000001E-2</v>
      </c>
      <c r="G16" s="46">
        <v>8.6220000000000005E-2</v>
      </c>
      <c r="H16" s="45">
        <v>0.24340999999999999</v>
      </c>
      <c r="I16" s="41">
        <v>0.13691999999999999</v>
      </c>
      <c r="J16" s="46">
        <v>0.20973</v>
      </c>
      <c r="K16" s="45">
        <v>0.13597000000000001</v>
      </c>
      <c r="L16" s="41">
        <v>6.0690000000000001E-2</v>
      </c>
      <c r="M16" s="46">
        <v>0.13458000000000001</v>
      </c>
      <c r="N16" s="865"/>
      <c r="O16" s="45">
        <v>0.42741000000000001</v>
      </c>
      <c r="P16" s="41">
        <v>0.6482</v>
      </c>
      <c r="Q16" s="41">
        <v>0.47177000000000002</v>
      </c>
      <c r="R16" s="45">
        <v>0.11118</v>
      </c>
      <c r="S16" s="41">
        <v>5.5469999999999998E-2</v>
      </c>
      <c r="T16" s="46">
        <v>8.7209999999999996E-2</v>
      </c>
      <c r="U16" s="45" t="s">
        <v>515</v>
      </c>
      <c r="V16" s="41" t="s">
        <v>515</v>
      </c>
      <c r="W16" s="46" t="s">
        <v>515</v>
      </c>
      <c r="X16" s="45">
        <v>1.0919999999999999E-2</v>
      </c>
      <c r="Y16" s="41">
        <v>7.5929999999999997E-2</v>
      </c>
      <c r="Z16" s="49">
        <v>1.0500000000000001E-2</v>
      </c>
      <c r="AA16" s="590"/>
      <c r="AB16" s="25"/>
    </row>
    <row r="17" spans="1:27" s="22" customFormat="1" ht="12.75" customHeight="1">
      <c r="A17" s="782" t="s">
        <v>67</v>
      </c>
      <c r="B17" s="184">
        <v>21398</v>
      </c>
      <c r="C17" s="184">
        <v>756582</v>
      </c>
      <c r="D17" s="194">
        <v>177824</v>
      </c>
      <c r="E17" s="184">
        <v>1452</v>
      </c>
      <c r="F17" s="184">
        <v>17462</v>
      </c>
      <c r="G17" s="194">
        <v>15626</v>
      </c>
      <c r="H17" s="184">
        <v>3386</v>
      </c>
      <c r="I17" s="184">
        <v>52272</v>
      </c>
      <c r="J17" s="194">
        <v>20426</v>
      </c>
      <c r="K17" s="184">
        <v>5376</v>
      </c>
      <c r="L17" s="184">
        <v>75291</v>
      </c>
      <c r="M17" s="194">
        <v>49323</v>
      </c>
      <c r="N17" s="865" t="s">
        <v>67</v>
      </c>
      <c r="O17" s="184">
        <v>8469</v>
      </c>
      <c r="P17" s="184">
        <v>509184</v>
      </c>
      <c r="Q17" s="194">
        <v>72518</v>
      </c>
      <c r="R17" s="184">
        <v>2358</v>
      </c>
      <c r="S17" s="184">
        <v>55058</v>
      </c>
      <c r="T17" s="194">
        <v>16306</v>
      </c>
      <c r="U17" s="184">
        <v>62</v>
      </c>
      <c r="V17" s="184">
        <v>13177</v>
      </c>
      <c r="W17" s="194">
        <v>637</v>
      </c>
      <c r="X17" s="184">
        <v>295</v>
      </c>
      <c r="Y17" s="184">
        <v>34138</v>
      </c>
      <c r="Z17" s="228">
        <v>2988</v>
      </c>
      <c r="AA17" s="418"/>
    </row>
    <row r="18" spans="1:27" s="47" customFormat="1" ht="12.75" customHeight="1">
      <c r="A18" s="782"/>
      <c r="B18" s="43">
        <v>1</v>
      </c>
      <c r="C18" s="44">
        <v>1</v>
      </c>
      <c r="D18" s="44">
        <v>1</v>
      </c>
      <c r="E18" s="45">
        <v>6.7860000000000004E-2</v>
      </c>
      <c r="F18" s="41">
        <v>2.308E-2</v>
      </c>
      <c r="G18" s="46">
        <v>8.7870000000000004E-2</v>
      </c>
      <c r="H18" s="45">
        <v>0.15823999999999999</v>
      </c>
      <c r="I18" s="41">
        <v>6.9089999999999999E-2</v>
      </c>
      <c r="J18" s="46">
        <v>0.11487</v>
      </c>
      <c r="K18" s="45">
        <v>0.25124000000000002</v>
      </c>
      <c r="L18" s="41">
        <v>9.9510000000000001E-2</v>
      </c>
      <c r="M18" s="46">
        <v>0.27737000000000001</v>
      </c>
      <c r="N18" s="865"/>
      <c r="O18" s="45">
        <v>0.39578000000000002</v>
      </c>
      <c r="P18" s="41">
        <v>0.67301</v>
      </c>
      <c r="Q18" s="41">
        <v>0.40781000000000001</v>
      </c>
      <c r="R18" s="45">
        <v>0.11020000000000001</v>
      </c>
      <c r="S18" s="41">
        <v>7.2770000000000001E-2</v>
      </c>
      <c r="T18" s="46">
        <v>9.1700000000000004E-2</v>
      </c>
      <c r="U18" s="45">
        <v>2.8999999999999998E-3</v>
      </c>
      <c r="V18" s="41">
        <v>1.7420000000000001E-2</v>
      </c>
      <c r="W18" s="46">
        <v>3.5799999999999998E-3</v>
      </c>
      <c r="X18" s="45">
        <v>1.379E-2</v>
      </c>
      <c r="Y18" s="41">
        <v>4.512E-2</v>
      </c>
      <c r="Z18" s="49">
        <v>1.6799999999999999E-2</v>
      </c>
      <c r="AA18" s="590"/>
    </row>
    <row r="19" spans="1:27" s="22" customFormat="1" ht="12.75" customHeight="1">
      <c r="A19" s="782" t="s">
        <v>68</v>
      </c>
      <c r="B19" s="184">
        <v>1799</v>
      </c>
      <c r="C19" s="184">
        <v>72551</v>
      </c>
      <c r="D19" s="194">
        <v>17426</v>
      </c>
      <c r="E19" s="184">
        <v>161</v>
      </c>
      <c r="F19" s="184">
        <v>2003</v>
      </c>
      <c r="G19" s="194">
        <v>2238</v>
      </c>
      <c r="H19" s="184">
        <v>325</v>
      </c>
      <c r="I19" s="184">
        <v>6257</v>
      </c>
      <c r="J19" s="194">
        <v>2813</v>
      </c>
      <c r="K19" s="184">
        <v>486</v>
      </c>
      <c r="L19" s="184">
        <v>6989</v>
      </c>
      <c r="M19" s="194">
        <v>4842</v>
      </c>
      <c r="N19" s="865" t="s">
        <v>68</v>
      </c>
      <c r="O19" s="184">
        <v>524</v>
      </c>
      <c r="P19" s="184">
        <v>22447</v>
      </c>
      <c r="Q19" s="194">
        <v>4812</v>
      </c>
      <c r="R19" s="184">
        <v>148</v>
      </c>
      <c r="S19" s="184">
        <v>2301</v>
      </c>
      <c r="T19" s="194">
        <v>1102</v>
      </c>
      <c r="U19" s="184">
        <v>104</v>
      </c>
      <c r="V19" s="184">
        <v>31752</v>
      </c>
      <c r="W19" s="194">
        <v>1251</v>
      </c>
      <c r="X19" s="184">
        <v>51</v>
      </c>
      <c r="Y19" s="184">
        <v>802</v>
      </c>
      <c r="Z19" s="228">
        <v>368</v>
      </c>
      <c r="AA19" s="418"/>
    </row>
    <row r="20" spans="1:27" s="47" customFormat="1" ht="12.75" customHeight="1">
      <c r="A20" s="782"/>
      <c r="B20" s="43">
        <v>1</v>
      </c>
      <c r="C20" s="44">
        <v>1</v>
      </c>
      <c r="D20" s="44">
        <v>1</v>
      </c>
      <c r="E20" s="45">
        <v>8.949E-2</v>
      </c>
      <c r="F20" s="41">
        <v>2.7609999999999999E-2</v>
      </c>
      <c r="G20" s="46">
        <v>0.12842999999999999</v>
      </c>
      <c r="H20" s="45">
        <v>0.18065999999999999</v>
      </c>
      <c r="I20" s="41">
        <v>8.6239999999999997E-2</v>
      </c>
      <c r="J20" s="46">
        <v>0.16142999999999999</v>
      </c>
      <c r="K20" s="45">
        <v>0.27015</v>
      </c>
      <c r="L20" s="41">
        <v>9.6329999999999999E-2</v>
      </c>
      <c r="M20" s="46">
        <v>0.27786</v>
      </c>
      <c r="N20" s="865"/>
      <c r="O20" s="45">
        <v>0.29126999999999997</v>
      </c>
      <c r="P20" s="41">
        <v>0.30940000000000001</v>
      </c>
      <c r="Q20" s="41">
        <v>0.27614</v>
      </c>
      <c r="R20" s="45">
        <v>8.2269999999999996E-2</v>
      </c>
      <c r="S20" s="41">
        <v>3.1719999999999998E-2</v>
      </c>
      <c r="T20" s="46">
        <v>6.3240000000000005E-2</v>
      </c>
      <c r="U20" s="45">
        <v>5.781E-2</v>
      </c>
      <c r="V20" s="41">
        <v>0.43764999999999998</v>
      </c>
      <c r="W20" s="46">
        <v>7.1790000000000007E-2</v>
      </c>
      <c r="X20" s="45">
        <v>2.835E-2</v>
      </c>
      <c r="Y20" s="41">
        <v>1.1050000000000001E-2</v>
      </c>
      <c r="Z20" s="49">
        <v>2.112E-2</v>
      </c>
      <c r="AA20" s="590"/>
    </row>
    <row r="21" spans="1:27" s="22" customFormat="1" ht="12.75" customHeight="1">
      <c r="A21" s="782" t="s">
        <v>69</v>
      </c>
      <c r="B21" s="184">
        <v>26669</v>
      </c>
      <c r="C21" s="184">
        <v>1248662</v>
      </c>
      <c r="D21" s="194">
        <v>238498</v>
      </c>
      <c r="E21" s="184">
        <v>3225</v>
      </c>
      <c r="F21" s="184">
        <v>72229</v>
      </c>
      <c r="G21" s="194">
        <v>35175</v>
      </c>
      <c r="H21" s="184">
        <v>3359</v>
      </c>
      <c r="I21" s="184">
        <v>52018</v>
      </c>
      <c r="J21" s="194">
        <v>27665</v>
      </c>
      <c r="K21" s="184">
        <v>6514</v>
      </c>
      <c r="L21" s="184">
        <v>93172</v>
      </c>
      <c r="M21" s="194">
        <v>57668</v>
      </c>
      <c r="N21" s="865" t="s">
        <v>69</v>
      </c>
      <c r="O21" s="184">
        <v>8805</v>
      </c>
      <c r="P21" s="184">
        <v>591948</v>
      </c>
      <c r="Q21" s="194">
        <v>81523</v>
      </c>
      <c r="R21" s="184">
        <v>3225</v>
      </c>
      <c r="S21" s="184">
        <v>163647</v>
      </c>
      <c r="T21" s="194">
        <v>25522</v>
      </c>
      <c r="U21" s="184">
        <v>683</v>
      </c>
      <c r="V21" s="184">
        <v>161908</v>
      </c>
      <c r="W21" s="194">
        <v>5068</v>
      </c>
      <c r="X21" s="184">
        <v>858</v>
      </c>
      <c r="Y21" s="184">
        <v>113740</v>
      </c>
      <c r="Z21" s="228">
        <v>5877</v>
      </c>
      <c r="AA21" s="418"/>
    </row>
    <row r="22" spans="1:27" s="47" customFormat="1" ht="12.75" customHeight="1">
      <c r="A22" s="782"/>
      <c r="B22" s="43">
        <v>1</v>
      </c>
      <c r="C22" s="44">
        <v>1</v>
      </c>
      <c r="D22" s="44">
        <v>1</v>
      </c>
      <c r="E22" s="45">
        <v>0.12093</v>
      </c>
      <c r="F22" s="41">
        <v>5.7849999999999999E-2</v>
      </c>
      <c r="G22" s="46">
        <v>0.14749000000000001</v>
      </c>
      <c r="H22" s="45">
        <v>0.12595000000000001</v>
      </c>
      <c r="I22" s="41">
        <v>4.1660000000000003E-2</v>
      </c>
      <c r="J22" s="46">
        <v>0.11600000000000001</v>
      </c>
      <c r="K22" s="45">
        <v>0.24424999999999999</v>
      </c>
      <c r="L22" s="41">
        <v>7.4620000000000006E-2</v>
      </c>
      <c r="M22" s="46">
        <v>0.24179999999999999</v>
      </c>
      <c r="N22" s="865"/>
      <c r="O22" s="45">
        <v>0.33016000000000001</v>
      </c>
      <c r="P22" s="41">
        <v>0.47406999999999999</v>
      </c>
      <c r="Q22" s="41">
        <v>0.34182000000000001</v>
      </c>
      <c r="R22" s="45">
        <v>0.12093</v>
      </c>
      <c r="S22" s="41">
        <v>0.13106000000000001</v>
      </c>
      <c r="T22" s="46">
        <v>0.10700999999999999</v>
      </c>
      <c r="U22" s="45">
        <v>2.5610000000000001E-2</v>
      </c>
      <c r="V22" s="41">
        <v>0.12967000000000001</v>
      </c>
      <c r="W22" s="46">
        <v>2.1250000000000002E-2</v>
      </c>
      <c r="X22" s="45">
        <v>3.2169999999999997E-2</v>
      </c>
      <c r="Y22" s="41">
        <v>9.1090000000000004E-2</v>
      </c>
      <c r="Z22" s="49">
        <v>2.4639999999999999E-2</v>
      </c>
      <c r="AA22" s="590"/>
    </row>
    <row r="23" spans="1:27" s="22" customFormat="1" ht="12.75" customHeight="1">
      <c r="A23" s="782" t="s">
        <v>70</v>
      </c>
      <c r="B23" s="184">
        <v>43925</v>
      </c>
      <c r="C23" s="184">
        <v>1549477</v>
      </c>
      <c r="D23" s="194">
        <v>392947</v>
      </c>
      <c r="E23" s="184">
        <v>2791</v>
      </c>
      <c r="F23" s="184">
        <v>36405</v>
      </c>
      <c r="G23" s="194">
        <v>33126</v>
      </c>
      <c r="H23" s="184">
        <v>5264</v>
      </c>
      <c r="I23" s="184">
        <v>86117</v>
      </c>
      <c r="J23" s="194">
        <v>43109</v>
      </c>
      <c r="K23" s="184">
        <v>11104</v>
      </c>
      <c r="L23" s="184">
        <v>148896</v>
      </c>
      <c r="M23" s="194">
        <v>104759</v>
      </c>
      <c r="N23" s="865" t="s">
        <v>70</v>
      </c>
      <c r="O23" s="184">
        <v>18554</v>
      </c>
      <c r="P23" s="184">
        <v>931531</v>
      </c>
      <c r="Q23" s="194">
        <v>165960</v>
      </c>
      <c r="R23" s="184">
        <v>4681</v>
      </c>
      <c r="S23" s="184">
        <v>130527</v>
      </c>
      <c r="T23" s="194">
        <v>29629</v>
      </c>
      <c r="U23" s="184">
        <v>1030</v>
      </c>
      <c r="V23" s="184">
        <v>192764</v>
      </c>
      <c r="W23" s="194">
        <v>12341</v>
      </c>
      <c r="X23" s="184">
        <v>501</v>
      </c>
      <c r="Y23" s="184">
        <v>23237</v>
      </c>
      <c r="Z23" s="228">
        <v>4023</v>
      </c>
      <c r="AA23" s="418"/>
    </row>
    <row r="24" spans="1:27" s="47" customFormat="1" ht="12.75" customHeight="1">
      <c r="A24" s="782"/>
      <c r="B24" s="43">
        <v>1</v>
      </c>
      <c r="C24" s="44">
        <v>1</v>
      </c>
      <c r="D24" s="44">
        <v>1</v>
      </c>
      <c r="E24" s="45">
        <v>6.3539999999999999E-2</v>
      </c>
      <c r="F24" s="41">
        <v>2.35E-2</v>
      </c>
      <c r="G24" s="46">
        <v>8.43E-2</v>
      </c>
      <c r="H24" s="45">
        <v>0.11984</v>
      </c>
      <c r="I24" s="41">
        <v>5.5579999999999997E-2</v>
      </c>
      <c r="J24" s="46">
        <v>0.10971</v>
      </c>
      <c r="K24" s="45">
        <v>0.25279000000000001</v>
      </c>
      <c r="L24" s="41">
        <v>9.6089999999999995E-2</v>
      </c>
      <c r="M24" s="46">
        <v>0.2666</v>
      </c>
      <c r="N24" s="865"/>
      <c r="O24" s="45">
        <v>0.4224</v>
      </c>
      <c r="P24" s="41">
        <v>0.60119</v>
      </c>
      <c r="Q24" s="41">
        <v>0.42235</v>
      </c>
      <c r="R24" s="45">
        <v>0.10657</v>
      </c>
      <c r="S24" s="41">
        <v>8.4239999999999995E-2</v>
      </c>
      <c r="T24" s="46">
        <v>7.5399999999999995E-2</v>
      </c>
      <c r="U24" s="45">
        <v>2.3449999999999999E-2</v>
      </c>
      <c r="V24" s="41">
        <v>0.12441000000000001</v>
      </c>
      <c r="W24" s="46">
        <v>3.141E-2</v>
      </c>
      <c r="X24" s="45">
        <v>1.141E-2</v>
      </c>
      <c r="Y24" s="41">
        <v>1.4999999999999999E-2</v>
      </c>
      <c r="Z24" s="49">
        <v>1.0240000000000001E-2</v>
      </c>
      <c r="AA24" s="590"/>
    </row>
    <row r="25" spans="1:27" s="22" customFormat="1" ht="12.75" customHeight="1">
      <c r="A25" s="782" t="s">
        <v>71</v>
      </c>
      <c r="B25" s="184">
        <v>13932</v>
      </c>
      <c r="C25" s="184">
        <v>447325</v>
      </c>
      <c r="D25" s="194">
        <v>124532</v>
      </c>
      <c r="E25" s="184">
        <v>778</v>
      </c>
      <c r="F25" s="184">
        <v>21946</v>
      </c>
      <c r="G25" s="194">
        <v>10748</v>
      </c>
      <c r="H25" s="184">
        <v>1534</v>
      </c>
      <c r="I25" s="184">
        <v>28733</v>
      </c>
      <c r="J25" s="194">
        <v>12101</v>
      </c>
      <c r="K25" s="184">
        <v>3950</v>
      </c>
      <c r="L25" s="184">
        <v>48299</v>
      </c>
      <c r="M25" s="194">
        <v>37358</v>
      </c>
      <c r="N25" s="865" t="s">
        <v>71</v>
      </c>
      <c r="O25" s="184">
        <v>5174</v>
      </c>
      <c r="P25" s="184">
        <v>269218</v>
      </c>
      <c r="Q25" s="194">
        <v>44341</v>
      </c>
      <c r="R25" s="184">
        <v>1034</v>
      </c>
      <c r="S25" s="184">
        <v>21422</v>
      </c>
      <c r="T25" s="194">
        <v>7773</v>
      </c>
      <c r="U25" s="184">
        <v>1262</v>
      </c>
      <c r="V25" s="184">
        <v>48061</v>
      </c>
      <c r="W25" s="194">
        <v>10561</v>
      </c>
      <c r="X25" s="184">
        <v>200</v>
      </c>
      <c r="Y25" s="184">
        <v>9646</v>
      </c>
      <c r="Z25" s="228">
        <v>1650</v>
      </c>
      <c r="AA25" s="418"/>
    </row>
    <row r="26" spans="1:27" s="47" customFormat="1" ht="12.75" customHeight="1">
      <c r="A26" s="782"/>
      <c r="B26" s="43">
        <v>1</v>
      </c>
      <c r="C26" s="44">
        <v>1</v>
      </c>
      <c r="D26" s="44">
        <v>1</v>
      </c>
      <c r="E26" s="45">
        <v>5.5840000000000001E-2</v>
      </c>
      <c r="F26" s="41">
        <v>4.9059999999999999E-2</v>
      </c>
      <c r="G26" s="46">
        <v>8.6309999999999998E-2</v>
      </c>
      <c r="H26" s="45">
        <v>0.11011</v>
      </c>
      <c r="I26" s="41">
        <v>6.4229999999999995E-2</v>
      </c>
      <c r="J26" s="46">
        <v>9.7170000000000006E-2</v>
      </c>
      <c r="K26" s="45">
        <v>0.28351999999999999</v>
      </c>
      <c r="L26" s="41">
        <v>0.10797</v>
      </c>
      <c r="M26" s="46">
        <v>0.29998999999999998</v>
      </c>
      <c r="N26" s="865"/>
      <c r="O26" s="45">
        <v>0.37137999999999999</v>
      </c>
      <c r="P26" s="41">
        <v>0.60184000000000004</v>
      </c>
      <c r="Q26" s="41">
        <v>0.35605999999999999</v>
      </c>
      <c r="R26" s="45">
        <v>7.4219999999999994E-2</v>
      </c>
      <c r="S26" s="41">
        <v>4.7890000000000002E-2</v>
      </c>
      <c r="T26" s="46">
        <v>6.2420000000000003E-2</v>
      </c>
      <c r="U26" s="45">
        <v>9.0579999999999994E-2</v>
      </c>
      <c r="V26" s="41">
        <v>0.10743999999999999</v>
      </c>
      <c r="W26" s="46">
        <v>8.4809999999999997E-2</v>
      </c>
      <c r="X26" s="45">
        <v>1.436E-2</v>
      </c>
      <c r="Y26" s="41">
        <v>2.1559999999999999E-2</v>
      </c>
      <c r="Z26" s="49">
        <v>1.325E-2</v>
      </c>
      <c r="AA26" s="590"/>
    </row>
    <row r="27" spans="1:27" s="22" customFormat="1" ht="12.75" customHeight="1">
      <c r="A27" s="782" t="s">
        <v>72</v>
      </c>
      <c r="B27" s="184">
        <v>5134</v>
      </c>
      <c r="C27" s="184">
        <v>123757</v>
      </c>
      <c r="D27" s="194">
        <v>41425</v>
      </c>
      <c r="E27" s="184">
        <v>237</v>
      </c>
      <c r="F27" s="184">
        <v>3630</v>
      </c>
      <c r="G27" s="194">
        <v>3901</v>
      </c>
      <c r="H27" s="184">
        <v>563</v>
      </c>
      <c r="I27" s="184">
        <v>10327</v>
      </c>
      <c r="J27" s="194">
        <v>4743</v>
      </c>
      <c r="K27" s="184">
        <v>1130</v>
      </c>
      <c r="L27" s="184">
        <v>13911</v>
      </c>
      <c r="M27" s="194">
        <v>10923</v>
      </c>
      <c r="N27" s="865" t="s">
        <v>72</v>
      </c>
      <c r="O27" s="184">
        <v>1549</v>
      </c>
      <c r="P27" s="184">
        <v>64389</v>
      </c>
      <c r="Q27" s="194">
        <v>11934</v>
      </c>
      <c r="R27" s="184">
        <v>278</v>
      </c>
      <c r="S27" s="184">
        <v>4644</v>
      </c>
      <c r="T27" s="194">
        <v>1689</v>
      </c>
      <c r="U27" s="184">
        <v>1166</v>
      </c>
      <c r="V27" s="184">
        <v>19840</v>
      </c>
      <c r="W27" s="194">
        <v>6686</v>
      </c>
      <c r="X27" s="184">
        <v>211</v>
      </c>
      <c r="Y27" s="184">
        <v>7016</v>
      </c>
      <c r="Z27" s="228">
        <v>1549</v>
      </c>
      <c r="AA27" s="418"/>
    </row>
    <row r="28" spans="1:27" s="47" customFormat="1" ht="12.75" customHeight="1">
      <c r="A28" s="782"/>
      <c r="B28" s="43">
        <v>1</v>
      </c>
      <c r="C28" s="44">
        <v>1</v>
      </c>
      <c r="D28" s="44">
        <v>1</v>
      </c>
      <c r="E28" s="45">
        <v>4.616E-2</v>
      </c>
      <c r="F28" s="41">
        <v>2.9329999999999998E-2</v>
      </c>
      <c r="G28" s="46">
        <v>9.4170000000000004E-2</v>
      </c>
      <c r="H28" s="45">
        <v>0.10965999999999999</v>
      </c>
      <c r="I28" s="41">
        <v>8.3449999999999996E-2</v>
      </c>
      <c r="J28" s="46">
        <v>0.1145</v>
      </c>
      <c r="K28" s="45">
        <v>0.22009999999999999</v>
      </c>
      <c r="L28" s="41">
        <v>0.11241</v>
      </c>
      <c r="M28" s="46">
        <v>0.26368000000000003</v>
      </c>
      <c r="N28" s="865"/>
      <c r="O28" s="45">
        <v>0.30170999999999998</v>
      </c>
      <c r="P28" s="41">
        <v>0.52029000000000003</v>
      </c>
      <c r="Q28" s="41">
        <v>0.28809000000000001</v>
      </c>
      <c r="R28" s="45">
        <v>5.4149999999999997E-2</v>
      </c>
      <c r="S28" s="41">
        <v>3.7530000000000001E-2</v>
      </c>
      <c r="T28" s="46">
        <v>4.0770000000000001E-2</v>
      </c>
      <c r="U28" s="45">
        <v>0.22711000000000001</v>
      </c>
      <c r="V28" s="41">
        <v>0.16031000000000001</v>
      </c>
      <c r="W28" s="46">
        <v>0.16139999999999999</v>
      </c>
      <c r="X28" s="45">
        <v>4.1099999999999998E-2</v>
      </c>
      <c r="Y28" s="41">
        <v>5.6689999999999997E-2</v>
      </c>
      <c r="Z28" s="49">
        <v>3.739E-2</v>
      </c>
      <c r="AA28" s="590"/>
    </row>
    <row r="29" spans="1:27" s="22" customFormat="1" ht="12.75" customHeight="1">
      <c r="A29" s="782" t="s">
        <v>73</v>
      </c>
      <c r="B29" s="184">
        <v>6187</v>
      </c>
      <c r="C29" s="184">
        <v>163866</v>
      </c>
      <c r="D29" s="194">
        <v>54686</v>
      </c>
      <c r="E29" s="184">
        <v>415</v>
      </c>
      <c r="F29" s="184">
        <v>4649</v>
      </c>
      <c r="G29" s="194">
        <v>5284</v>
      </c>
      <c r="H29" s="184">
        <v>767</v>
      </c>
      <c r="I29" s="184">
        <v>10723</v>
      </c>
      <c r="J29" s="194">
        <v>5954</v>
      </c>
      <c r="K29" s="184">
        <v>1962</v>
      </c>
      <c r="L29" s="184">
        <v>20909</v>
      </c>
      <c r="M29" s="194">
        <v>18364</v>
      </c>
      <c r="N29" s="865" t="s">
        <v>73</v>
      </c>
      <c r="O29" s="184">
        <v>2447</v>
      </c>
      <c r="P29" s="184">
        <v>114169</v>
      </c>
      <c r="Q29" s="194">
        <v>21419</v>
      </c>
      <c r="R29" s="184">
        <v>467</v>
      </c>
      <c r="S29" s="184">
        <v>9717</v>
      </c>
      <c r="T29" s="194">
        <v>2738</v>
      </c>
      <c r="U29" s="184">
        <v>6</v>
      </c>
      <c r="V29" s="184">
        <v>79</v>
      </c>
      <c r="W29" s="194">
        <v>41</v>
      </c>
      <c r="X29" s="184">
        <v>123</v>
      </c>
      <c r="Y29" s="184">
        <v>3620</v>
      </c>
      <c r="Z29" s="228">
        <v>886</v>
      </c>
      <c r="AA29" s="418"/>
    </row>
    <row r="30" spans="1:27" s="47" customFormat="1" ht="12.75" customHeight="1">
      <c r="A30" s="782"/>
      <c r="B30" s="43">
        <v>1</v>
      </c>
      <c r="C30" s="44">
        <v>1</v>
      </c>
      <c r="D30" s="44">
        <v>1</v>
      </c>
      <c r="E30" s="45">
        <v>6.7080000000000001E-2</v>
      </c>
      <c r="F30" s="41">
        <v>2.8369999999999999E-2</v>
      </c>
      <c r="G30" s="46">
        <v>9.6619999999999998E-2</v>
      </c>
      <c r="H30" s="45">
        <v>0.12397</v>
      </c>
      <c r="I30" s="41">
        <v>6.5439999999999998E-2</v>
      </c>
      <c r="J30" s="46">
        <v>0.10888</v>
      </c>
      <c r="K30" s="45">
        <v>0.31712000000000001</v>
      </c>
      <c r="L30" s="41">
        <v>0.12759999999999999</v>
      </c>
      <c r="M30" s="46">
        <v>0.33581</v>
      </c>
      <c r="N30" s="865"/>
      <c r="O30" s="45">
        <v>0.39550999999999997</v>
      </c>
      <c r="P30" s="41">
        <v>0.69672000000000001</v>
      </c>
      <c r="Q30" s="41">
        <v>0.39167000000000002</v>
      </c>
      <c r="R30" s="45">
        <v>7.5480000000000005E-2</v>
      </c>
      <c r="S30" s="41">
        <v>5.9299999999999999E-2</v>
      </c>
      <c r="T30" s="46">
        <v>5.0070000000000003E-2</v>
      </c>
      <c r="U30" s="45">
        <v>9.7000000000000005E-4</v>
      </c>
      <c r="V30" s="41">
        <v>4.8000000000000001E-4</v>
      </c>
      <c r="W30" s="46">
        <v>7.5000000000000002E-4</v>
      </c>
      <c r="X30" s="45">
        <v>1.9879999999999998E-2</v>
      </c>
      <c r="Y30" s="41">
        <v>2.2089999999999999E-2</v>
      </c>
      <c r="Z30" s="49">
        <v>1.6199999999999999E-2</v>
      </c>
      <c r="AA30" s="590"/>
    </row>
    <row r="31" spans="1:27" s="22" customFormat="1" ht="12.75" customHeight="1">
      <c r="A31" s="782" t="s">
        <v>74</v>
      </c>
      <c r="B31" s="184">
        <v>3217</v>
      </c>
      <c r="C31" s="184">
        <v>84243</v>
      </c>
      <c r="D31" s="194">
        <v>27610</v>
      </c>
      <c r="E31" s="184">
        <v>169</v>
      </c>
      <c r="F31" s="184">
        <v>1800</v>
      </c>
      <c r="G31" s="194">
        <v>1986</v>
      </c>
      <c r="H31" s="184">
        <v>471</v>
      </c>
      <c r="I31" s="184">
        <v>7254</v>
      </c>
      <c r="J31" s="194">
        <v>4080</v>
      </c>
      <c r="K31" s="184">
        <v>988</v>
      </c>
      <c r="L31" s="184">
        <v>12111</v>
      </c>
      <c r="M31" s="194">
        <v>8758</v>
      </c>
      <c r="N31" s="865" t="s">
        <v>74</v>
      </c>
      <c r="O31" s="184">
        <v>1118</v>
      </c>
      <c r="P31" s="184">
        <v>46823</v>
      </c>
      <c r="Q31" s="194">
        <v>9648</v>
      </c>
      <c r="R31" s="184">
        <v>326</v>
      </c>
      <c r="S31" s="184">
        <v>5659</v>
      </c>
      <c r="T31" s="194">
        <v>2026</v>
      </c>
      <c r="U31" s="184">
        <v>57</v>
      </c>
      <c r="V31" s="184">
        <v>2613</v>
      </c>
      <c r="W31" s="194">
        <v>413</v>
      </c>
      <c r="X31" s="184">
        <v>88</v>
      </c>
      <c r="Y31" s="184">
        <v>7983</v>
      </c>
      <c r="Z31" s="228">
        <v>699</v>
      </c>
      <c r="AA31" s="418"/>
    </row>
    <row r="32" spans="1:27" s="47" customFormat="1" ht="12.75" customHeight="1">
      <c r="A32" s="782"/>
      <c r="B32" s="43">
        <v>1</v>
      </c>
      <c r="C32" s="44">
        <v>1</v>
      </c>
      <c r="D32" s="44">
        <v>1</v>
      </c>
      <c r="E32" s="45">
        <v>5.253E-2</v>
      </c>
      <c r="F32" s="41">
        <v>2.137E-2</v>
      </c>
      <c r="G32" s="46">
        <v>7.1929999999999994E-2</v>
      </c>
      <c r="H32" s="45">
        <v>0.14641000000000001</v>
      </c>
      <c r="I32" s="41">
        <v>8.6110000000000006E-2</v>
      </c>
      <c r="J32" s="46">
        <v>0.14777000000000001</v>
      </c>
      <c r="K32" s="45">
        <v>0.30712</v>
      </c>
      <c r="L32" s="41">
        <v>0.14376</v>
      </c>
      <c r="M32" s="46">
        <v>0.31719999999999998</v>
      </c>
      <c r="N32" s="865"/>
      <c r="O32" s="45">
        <v>0.34753000000000001</v>
      </c>
      <c r="P32" s="41">
        <v>0.55581000000000003</v>
      </c>
      <c r="Q32" s="41">
        <v>0.34943999999999997</v>
      </c>
      <c r="R32" s="45">
        <v>0.10134</v>
      </c>
      <c r="S32" s="41">
        <v>6.7169999999999994E-2</v>
      </c>
      <c r="T32" s="46">
        <v>7.3380000000000001E-2</v>
      </c>
      <c r="U32" s="45">
        <v>1.772E-2</v>
      </c>
      <c r="V32" s="41">
        <v>3.1019999999999999E-2</v>
      </c>
      <c r="W32" s="46">
        <v>1.4959999999999999E-2</v>
      </c>
      <c r="X32" s="45">
        <v>2.7349999999999999E-2</v>
      </c>
      <c r="Y32" s="41">
        <v>9.4759999999999997E-2</v>
      </c>
      <c r="Z32" s="49">
        <v>2.5319999999999999E-2</v>
      </c>
      <c r="AA32" s="590"/>
    </row>
    <row r="33" spans="1:27" s="22" customFormat="1" ht="12.75" customHeight="1">
      <c r="A33" s="782" t="s">
        <v>75</v>
      </c>
      <c r="B33" s="184">
        <v>11106</v>
      </c>
      <c r="C33" s="184">
        <v>322781</v>
      </c>
      <c r="D33" s="194">
        <v>93291</v>
      </c>
      <c r="E33" s="184">
        <v>632</v>
      </c>
      <c r="F33" s="184">
        <v>7351</v>
      </c>
      <c r="G33" s="194">
        <v>5852</v>
      </c>
      <c r="H33" s="184">
        <v>1709</v>
      </c>
      <c r="I33" s="184">
        <v>35688</v>
      </c>
      <c r="J33" s="194">
        <v>12625</v>
      </c>
      <c r="K33" s="184">
        <v>4057</v>
      </c>
      <c r="L33" s="184">
        <v>56616</v>
      </c>
      <c r="M33" s="194">
        <v>35891</v>
      </c>
      <c r="N33" s="865" t="s">
        <v>75</v>
      </c>
      <c r="O33" s="184">
        <v>3445</v>
      </c>
      <c r="P33" s="184">
        <v>178304</v>
      </c>
      <c r="Q33" s="194">
        <v>30086</v>
      </c>
      <c r="R33" s="184">
        <v>981</v>
      </c>
      <c r="S33" s="184">
        <v>19708</v>
      </c>
      <c r="T33" s="194">
        <v>7084</v>
      </c>
      <c r="U33" s="184">
        <v>58</v>
      </c>
      <c r="V33" s="184">
        <v>17663</v>
      </c>
      <c r="W33" s="194">
        <v>678</v>
      </c>
      <c r="X33" s="184">
        <v>224</v>
      </c>
      <c r="Y33" s="184">
        <v>7451</v>
      </c>
      <c r="Z33" s="228">
        <v>1075</v>
      </c>
      <c r="AA33" s="418"/>
    </row>
    <row r="34" spans="1:27" s="47" customFormat="1" ht="12.75" customHeight="1">
      <c r="A34" s="782"/>
      <c r="B34" s="43">
        <v>1</v>
      </c>
      <c r="C34" s="44">
        <v>1</v>
      </c>
      <c r="D34" s="44">
        <v>1</v>
      </c>
      <c r="E34" s="45">
        <v>5.6910000000000002E-2</v>
      </c>
      <c r="F34" s="41">
        <v>2.2769999999999999E-2</v>
      </c>
      <c r="G34" s="46">
        <v>6.2729999999999994E-2</v>
      </c>
      <c r="H34" s="45">
        <v>0.15387999999999999</v>
      </c>
      <c r="I34" s="41">
        <v>0.11056000000000001</v>
      </c>
      <c r="J34" s="46">
        <v>0.13533000000000001</v>
      </c>
      <c r="K34" s="45">
        <v>0.36530000000000001</v>
      </c>
      <c r="L34" s="41">
        <v>0.1754</v>
      </c>
      <c r="M34" s="46">
        <v>0.38472000000000001</v>
      </c>
      <c r="N34" s="865"/>
      <c r="O34" s="45">
        <v>0.31019000000000002</v>
      </c>
      <c r="P34" s="41">
        <v>0.5524</v>
      </c>
      <c r="Q34" s="41">
        <v>0.32250000000000001</v>
      </c>
      <c r="R34" s="45">
        <v>8.8330000000000006E-2</v>
      </c>
      <c r="S34" s="41">
        <v>6.1060000000000003E-2</v>
      </c>
      <c r="T34" s="46">
        <v>7.5929999999999997E-2</v>
      </c>
      <c r="U34" s="45">
        <v>5.2199999999999998E-3</v>
      </c>
      <c r="V34" s="41">
        <v>5.4719999999999998E-2</v>
      </c>
      <c r="W34" s="46">
        <v>7.2700000000000004E-3</v>
      </c>
      <c r="X34" s="45">
        <v>2.017E-2</v>
      </c>
      <c r="Y34" s="41">
        <v>2.308E-2</v>
      </c>
      <c r="Z34" s="49">
        <v>1.1520000000000001E-2</v>
      </c>
      <c r="AA34" s="590"/>
    </row>
    <row r="35" spans="1:27" s="22" customFormat="1" ht="12.75" customHeight="1">
      <c r="A35" s="783" t="s">
        <v>76</v>
      </c>
      <c r="B35" s="189">
        <v>3740</v>
      </c>
      <c r="C35" s="202">
        <v>141670</v>
      </c>
      <c r="D35" s="190">
        <v>33351</v>
      </c>
      <c r="E35" s="202">
        <v>252</v>
      </c>
      <c r="F35" s="202">
        <v>3780</v>
      </c>
      <c r="G35" s="190">
        <v>3942</v>
      </c>
      <c r="H35" s="202">
        <v>603</v>
      </c>
      <c r="I35" s="202">
        <v>11331</v>
      </c>
      <c r="J35" s="190">
        <v>4749</v>
      </c>
      <c r="K35" s="202">
        <v>1049</v>
      </c>
      <c r="L35" s="202">
        <v>14325</v>
      </c>
      <c r="M35" s="190">
        <v>9639</v>
      </c>
      <c r="N35" s="861" t="s">
        <v>76</v>
      </c>
      <c r="O35" s="184">
        <v>1386</v>
      </c>
      <c r="P35" s="184">
        <v>86538</v>
      </c>
      <c r="Q35" s="194">
        <v>12268</v>
      </c>
      <c r="R35" s="202">
        <v>282</v>
      </c>
      <c r="S35" s="202">
        <v>5827</v>
      </c>
      <c r="T35" s="190">
        <v>1652</v>
      </c>
      <c r="U35" s="202">
        <v>66</v>
      </c>
      <c r="V35" s="202">
        <v>12469</v>
      </c>
      <c r="W35" s="190">
        <v>433</v>
      </c>
      <c r="X35" s="202">
        <v>102</v>
      </c>
      <c r="Y35" s="202">
        <v>7400</v>
      </c>
      <c r="Z35" s="251">
        <v>668</v>
      </c>
      <c r="AA35" s="418"/>
    </row>
    <row r="36" spans="1:27" s="47" customFormat="1" ht="12.75" customHeight="1">
      <c r="A36" s="784"/>
      <c r="B36" s="239">
        <v>1</v>
      </c>
      <c r="C36" s="240">
        <v>1</v>
      </c>
      <c r="D36" s="240">
        <v>1</v>
      </c>
      <c r="E36" s="241">
        <v>6.7379999999999995E-2</v>
      </c>
      <c r="F36" s="242">
        <v>2.6679999999999999E-2</v>
      </c>
      <c r="G36" s="243">
        <v>0.1182</v>
      </c>
      <c r="H36" s="241">
        <v>0.16123000000000001</v>
      </c>
      <c r="I36" s="242">
        <v>7.9979999999999996E-2</v>
      </c>
      <c r="J36" s="243">
        <v>0.14238999999999999</v>
      </c>
      <c r="K36" s="241">
        <v>0.28048000000000001</v>
      </c>
      <c r="L36" s="242">
        <v>0.10112</v>
      </c>
      <c r="M36" s="243">
        <v>0.28902</v>
      </c>
      <c r="N36" s="862"/>
      <c r="O36" s="245">
        <v>0.37058999999999997</v>
      </c>
      <c r="P36" s="246">
        <v>0.61084000000000005</v>
      </c>
      <c r="Q36" s="246">
        <v>0.36785000000000001</v>
      </c>
      <c r="R36" s="241">
        <v>7.5399999999999995E-2</v>
      </c>
      <c r="S36" s="242">
        <v>4.113E-2</v>
      </c>
      <c r="T36" s="243">
        <v>4.9529999999999998E-2</v>
      </c>
      <c r="U36" s="241">
        <v>1.7649999999999999E-2</v>
      </c>
      <c r="V36" s="242">
        <v>8.8010000000000005E-2</v>
      </c>
      <c r="W36" s="243">
        <v>1.298E-2</v>
      </c>
      <c r="X36" s="241">
        <v>2.7269999999999999E-2</v>
      </c>
      <c r="Y36" s="242">
        <v>5.2229999999999999E-2</v>
      </c>
      <c r="Z36" s="252">
        <v>2.0029999999999999E-2</v>
      </c>
      <c r="AA36" s="590"/>
    </row>
    <row r="37" spans="1:27" s="25" customFormat="1" ht="12.75" customHeight="1">
      <c r="A37" s="833" t="s">
        <v>85</v>
      </c>
      <c r="B37" s="183">
        <v>296162</v>
      </c>
      <c r="C37" s="183">
        <v>9191411</v>
      </c>
      <c r="D37" s="244">
        <v>2553670</v>
      </c>
      <c r="E37" s="183">
        <v>20464</v>
      </c>
      <c r="F37" s="183">
        <v>316871</v>
      </c>
      <c r="G37" s="244">
        <v>243129</v>
      </c>
      <c r="H37" s="183">
        <v>43434</v>
      </c>
      <c r="I37" s="183">
        <v>691975</v>
      </c>
      <c r="J37" s="244">
        <v>332624</v>
      </c>
      <c r="K37" s="183">
        <v>89812</v>
      </c>
      <c r="L37" s="183">
        <v>1146913</v>
      </c>
      <c r="M37" s="244">
        <v>822988</v>
      </c>
      <c r="N37" s="863" t="s">
        <v>85</v>
      </c>
      <c r="O37" s="186">
        <v>107476</v>
      </c>
      <c r="P37" s="187">
        <v>5303720</v>
      </c>
      <c r="Q37" s="197">
        <v>907475</v>
      </c>
      <c r="R37" s="183">
        <v>24441</v>
      </c>
      <c r="S37" s="183">
        <v>675727</v>
      </c>
      <c r="T37" s="244">
        <v>163128</v>
      </c>
      <c r="U37" s="183">
        <v>6383</v>
      </c>
      <c r="V37" s="183">
        <v>736379</v>
      </c>
      <c r="W37" s="244">
        <v>53057</v>
      </c>
      <c r="X37" s="183">
        <v>4152</v>
      </c>
      <c r="Y37" s="183">
        <v>319826</v>
      </c>
      <c r="Z37" s="233">
        <v>31269</v>
      </c>
      <c r="AA37" s="579"/>
    </row>
    <row r="38" spans="1:27" s="48" customFormat="1" ht="12.75" customHeight="1" thickBot="1">
      <c r="A38" s="834"/>
      <c r="B38" s="247">
        <v>1</v>
      </c>
      <c r="C38" s="248">
        <v>1</v>
      </c>
      <c r="D38" s="248">
        <v>1</v>
      </c>
      <c r="E38" s="249">
        <v>6.9099999999999995E-2</v>
      </c>
      <c r="F38" s="250">
        <v>3.4470000000000001E-2</v>
      </c>
      <c r="G38" s="415">
        <v>9.5210000000000003E-2</v>
      </c>
      <c r="H38" s="249">
        <v>0.14666000000000001</v>
      </c>
      <c r="I38" s="250">
        <v>7.528E-2</v>
      </c>
      <c r="J38" s="415">
        <v>0.13025</v>
      </c>
      <c r="K38" s="249">
        <v>0.30325000000000002</v>
      </c>
      <c r="L38" s="250">
        <v>0.12478</v>
      </c>
      <c r="M38" s="415">
        <v>0.32228000000000001</v>
      </c>
      <c r="N38" s="864"/>
      <c r="O38" s="249">
        <v>0.3629</v>
      </c>
      <c r="P38" s="250">
        <v>0.57703000000000004</v>
      </c>
      <c r="Q38" s="250">
        <v>0.35536000000000001</v>
      </c>
      <c r="R38" s="249">
        <v>8.2530000000000006E-2</v>
      </c>
      <c r="S38" s="250">
        <v>7.3520000000000002E-2</v>
      </c>
      <c r="T38" s="415">
        <v>6.3880000000000006E-2</v>
      </c>
      <c r="U38" s="249">
        <v>2.155E-2</v>
      </c>
      <c r="V38" s="250">
        <v>8.0119999999999997E-2</v>
      </c>
      <c r="W38" s="415">
        <v>2.078E-2</v>
      </c>
      <c r="X38" s="249">
        <v>1.4019999999999999E-2</v>
      </c>
      <c r="Y38" s="250">
        <v>3.4799999999999998E-2</v>
      </c>
      <c r="Z38" s="253">
        <v>1.2239999999999999E-2</v>
      </c>
      <c r="AA38" s="591"/>
    </row>
    <row r="39" spans="1:27" s="416" customFormat="1">
      <c r="A39" s="588"/>
      <c r="E39" s="588"/>
      <c r="F39" s="588"/>
      <c r="G39" s="588"/>
      <c r="H39" s="588"/>
      <c r="I39" s="588"/>
      <c r="J39" s="588"/>
      <c r="K39" s="588"/>
      <c r="L39" s="588"/>
      <c r="M39" s="588"/>
      <c r="N39" s="438"/>
    </row>
    <row r="40" spans="1:27" s="566" customFormat="1" ht="11.25">
      <c r="A40" s="566" t="str">
        <f>"Anmerkungen. Datengrundlage: Volkshochschul-Statistik "&amp;Hilfswerte!B1&amp;"; Basis: "&amp;Tabelle1!$C$36&amp;" vhs."</f>
        <v>Anmerkungen. Datengrundlage: Volkshochschul-Statistik 2021; Basis: 843 vhs.</v>
      </c>
      <c r="N40" s="566" t="str">
        <f>"Anmerkungen. Datengrundlage: Volkshochschul-Statistik "&amp;Hilfswerte!B1&amp;"; Basis: "&amp;Tabelle1!$C$36&amp;" vhs."</f>
        <v>Anmerkungen. Datengrundlage: Volkshochschul-Statistik 2021; Basis: 843 vhs.</v>
      </c>
    </row>
    <row r="41" spans="1:27" s="566" customFormat="1" ht="11.25"/>
    <row r="42" spans="1:27" s="416" customFormat="1">
      <c r="A42" s="574" t="s">
        <v>532</v>
      </c>
      <c r="B42" s="572"/>
      <c r="C42" s="572"/>
      <c r="D42" s="572"/>
      <c r="E42" s="572"/>
      <c r="F42" s="572"/>
      <c r="G42" s="572"/>
      <c r="N42" s="574" t="s">
        <v>532</v>
      </c>
      <c r="O42" s="572"/>
      <c r="P42" s="572"/>
      <c r="Q42" s="572"/>
      <c r="R42" s="572"/>
      <c r="S42" s="572"/>
      <c r="T42" s="572"/>
      <c r="U42" s="572"/>
    </row>
    <row r="43" spans="1:27" s="416" customFormat="1">
      <c r="A43" s="574" t="s">
        <v>533</v>
      </c>
      <c r="B43" s="572"/>
      <c r="C43" s="572"/>
      <c r="D43" s="572"/>
      <c r="E43" s="758" t="s">
        <v>528</v>
      </c>
      <c r="F43" s="758"/>
      <c r="G43" s="758"/>
      <c r="N43" s="574" t="s">
        <v>533</v>
      </c>
      <c r="O43" s="572"/>
      <c r="P43" s="572"/>
      <c r="Q43" s="572"/>
      <c r="R43" s="758" t="s">
        <v>528</v>
      </c>
      <c r="S43" s="758"/>
      <c r="T43" s="758"/>
      <c r="U43" s="572"/>
    </row>
    <row r="44" spans="1:27" s="416" customFormat="1">
      <c r="A44" s="575"/>
      <c r="B44" s="572"/>
      <c r="C44" s="572"/>
      <c r="D44" s="572"/>
      <c r="E44" s="572"/>
      <c r="F44" s="572"/>
      <c r="G44" s="572"/>
      <c r="N44" s="575"/>
      <c r="O44" s="572"/>
      <c r="P44" s="572"/>
      <c r="Q44" s="572"/>
      <c r="R44" s="572"/>
      <c r="S44" s="572"/>
      <c r="T44" s="572"/>
      <c r="U44" s="572"/>
    </row>
    <row r="45" spans="1:27" s="416" customFormat="1">
      <c r="A45" s="1169" t="s">
        <v>535</v>
      </c>
      <c r="B45" s="1169"/>
      <c r="C45" s="1169"/>
      <c r="D45" s="572"/>
      <c r="E45" s="572"/>
      <c r="F45" s="572"/>
      <c r="G45" s="572"/>
      <c r="N45" s="1169" t="s">
        <v>535</v>
      </c>
      <c r="O45" s="1169"/>
      <c r="P45" s="1169"/>
      <c r="Q45" s="572"/>
      <c r="R45" s="572"/>
      <c r="S45" s="572"/>
      <c r="T45" s="572"/>
      <c r="U45" s="572"/>
    </row>
    <row r="49" spans="1:1" ht="44.25">
      <c r="A49" s="50"/>
    </row>
  </sheetData>
  <mergeCells count="51">
    <mergeCell ref="A1:M1"/>
    <mergeCell ref="A2:A4"/>
    <mergeCell ref="B2:D3"/>
    <mergeCell ref="E2:M2"/>
    <mergeCell ref="N2:N4"/>
    <mergeCell ref="N1:Z1"/>
    <mergeCell ref="O2:Z2"/>
    <mergeCell ref="E3:G3"/>
    <mergeCell ref="H3:J3"/>
    <mergeCell ref="K3:M3"/>
    <mergeCell ref="X3:Z3"/>
    <mergeCell ref="AB3:AF11"/>
    <mergeCell ref="A5:A6"/>
    <mergeCell ref="N5:N6"/>
    <mergeCell ref="A7:A8"/>
    <mergeCell ref="N7:N8"/>
    <mergeCell ref="A9:A10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29:A30"/>
    <mergeCell ref="N29:N30"/>
    <mergeCell ref="A31:A32"/>
    <mergeCell ref="N31:N32"/>
    <mergeCell ref="A33:A34"/>
    <mergeCell ref="N33:N34"/>
    <mergeCell ref="R43:T43"/>
    <mergeCell ref="E43:G43"/>
    <mergeCell ref="A35:A36"/>
    <mergeCell ref="N35:N36"/>
    <mergeCell ref="A37:A38"/>
    <mergeCell ref="N37:N38"/>
  </mergeCells>
  <conditionalFormatting sqref="A6 A8 A10 A12 A14 A16 A18 A20 A22 A24 A26 A28 A30 A32 A34 A36">
    <cfRule type="cellIs" dxfId="515" priority="412" stopIfTrue="1" operator="equal">
      <formula>1</formula>
    </cfRule>
    <cfRule type="cellIs" dxfId="514" priority="413" stopIfTrue="1" operator="lessThan">
      <formula>0.0005</formula>
    </cfRule>
  </conditionalFormatting>
  <conditionalFormatting sqref="A5:Z5">
    <cfRule type="cellIs" dxfId="513" priority="193" stopIfTrue="1" operator="equal">
      <formula>0</formula>
    </cfRule>
  </conditionalFormatting>
  <conditionalFormatting sqref="A9:Z9">
    <cfRule type="cellIs" dxfId="512" priority="43" stopIfTrue="1" operator="equal">
      <formula>0</formula>
    </cfRule>
  </conditionalFormatting>
  <conditionalFormatting sqref="A11:Z11">
    <cfRule type="cellIs" dxfId="511" priority="40" stopIfTrue="1" operator="equal">
      <formula>0</formula>
    </cfRule>
  </conditionalFormatting>
  <conditionalFormatting sqref="A13:Z13">
    <cfRule type="cellIs" dxfId="510" priority="37" stopIfTrue="1" operator="equal">
      <formula>0</formula>
    </cfRule>
  </conditionalFormatting>
  <conditionalFormatting sqref="A15:Z15">
    <cfRule type="cellIs" dxfId="509" priority="34" stopIfTrue="1" operator="equal">
      <formula>0</formula>
    </cfRule>
  </conditionalFormatting>
  <conditionalFormatting sqref="A17:Z17">
    <cfRule type="cellIs" dxfId="508" priority="31" stopIfTrue="1" operator="equal">
      <formula>0</formula>
    </cfRule>
  </conditionalFormatting>
  <conditionalFormatting sqref="A19:Z19">
    <cfRule type="cellIs" dxfId="507" priority="28" stopIfTrue="1" operator="equal">
      <formula>0</formula>
    </cfRule>
  </conditionalFormatting>
  <conditionalFormatting sqref="A21:Z21">
    <cfRule type="cellIs" dxfId="506" priority="25" stopIfTrue="1" operator="equal">
      <formula>0</formula>
    </cfRule>
  </conditionalFormatting>
  <conditionalFormatting sqref="A23:Z23">
    <cfRule type="cellIs" dxfId="505" priority="22" stopIfTrue="1" operator="equal">
      <formula>0</formula>
    </cfRule>
  </conditionalFormatting>
  <conditionalFormatting sqref="A25:Z25">
    <cfRule type="cellIs" dxfId="504" priority="19" stopIfTrue="1" operator="equal">
      <formula>0</formula>
    </cfRule>
  </conditionalFormatting>
  <conditionalFormatting sqref="A27:Z27">
    <cfRule type="cellIs" dxfId="503" priority="16" stopIfTrue="1" operator="equal">
      <formula>0</formula>
    </cfRule>
  </conditionalFormatting>
  <conditionalFormatting sqref="A29:Z29">
    <cfRule type="cellIs" dxfId="502" priority="13" stopIfTrue="1" operator="equal">
      <formula>0</formula>
    </cfRule>
  </conditionalFormatting>
  <conditionalFormatting sqref="A31:Z31">
    <cfRule type="cellIs" dxfId="501" priority="10" stopIfTrue="1" operator="equal">
      <formula>0</formula>
    </cfRule>
  </conditionalFormatting>
  <conditionalFormatting sqref="A33:Z33">
    <cfRule type="cellIs" dxfId="500" priority="7" stopIfTrue="1" operator="equal">
      <formula>0</formula>
    </cfRule>
  </conditionalFormatting>
  <conditionalFormatting sqref="A35:Z35">
    <cfRule type="cellIs" dxfId="499" priority="4" stopIfTrue="1" operator="equal">
      <formula>0</formula>
    </cfRule>
  </conditionalFormatting>
  <conditionalFormatting sqref="B7:M7">
    <cfRule type="cellIs" dxfId="498" priority="385" stopIfTrue="1" operator="equal">
      <formula>0</formula>
    </cfRule>
  </conditionalFormatting>
  <conditionalFormatting sqref="B37:M37">
    <cfRule type="cellIs" dxfId="497" priority="205" stopIfTrue="1" operator="equal">
      <formula>0</formula>
    </cfRule>
  </conditionalFormatting>
  <conditionalFormatting sqref="N6 N8 N10 N12 N14 N16 N18 N20 N22 N24 N26 N28 N30 N32 N34 N36">
    <cfRule type="cellIs" dxfId="496" priority="409" stopIfTrue="1" operator="equal">
      <formula>1</formula>
    </cfRule>
    <cfRule type="cellIs" dxfId="495" priority="410" stopIfTrue="1" operator="lessThan">
      <formula>0.0005</formula>
    </cfRule>
  </conditionalFormatting>
  <conditionalFormatting sqref="O7:Z7">
    <cfRule type="cellIs" dxfId="494" priority="181" stopIfTrue="1" operator="equal">
      <formula>0</formula>
    </cfRule>
  </conditionalFormatting>
  <conditionalFormatting sqref="O37:Z37">
    <cfRule type="cellIs" dxfId="493" priority="1" stopIfTrue="1" operator="equal">
      <formula>0</formula>
    </cfRule>
  </conditionalFormatting>
  <hyperlinks>
    <hyperlink ref="E43" r:id="rId1" xr:uid="{4AA5B713-31E4-44FD-AB43-63955D6FF70D}"/>
    <hyperlink ref="E43:G43" r:id="rId2" display="http://dx.doi.org/10.4232/1.14582 " xr:uid="{66A75FF5-87F3-4BE8-B081-00D627DA5E0E}"/>
    <hyperlink ref="A45" r:id="rId3" display="Publikation und Tabellen stehen unter der Lizenz CC BY-SA DEED 4.0." xr:uid="{11598A7B-1CE4-4957-8EF6-06A571D52AD1}"/>
    <hyperlink ref="R43" r:id="rId4" xr:uid="{0B0BA1CB-1891-445A-B45A-90C9F9059D22}"/>
    <hyperlink ref="R43:T43" r:id="rId5" display="http://dx.doi.org/10.4232/1.14582 " xr:uid="{0B29BF04-5201-4D84-8CCA-56AF80AA5C7C}"/>
    <hyperlink ref="N45" r:id="rId6" display="Publikation und Tabellen stehen unter der Lizenz CC BY-SA DEED 4.0." xr:uid="{5925D01D-6B9E-4394-B39A-5B03857269E9}"/>
  </hyperlinks>
  <pageMargins left="0.78740157480314965" right="0.78740157480314965" top="0.98425196850393704" bottom="0.98425196850393704" header="0.51181102362204722" footer="0.51181102362204722"/>
  <pageSetup paperSize="9" scale="65" orientation="portrait" r:id="rId7"/>
  <headerFooter scaleWithDoc="0" alignWithMargins="0"/>
  <colBreaks count="1" manualBreakCount="1">
    <brk id="13" max="44" man="1"/>
  </colBreaks>
  <legacyDrawingHF r:id="rId8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DBFED-E85A-44A5-8428-71CC42189937}">
  <dimension ref="A1:Q49"/>
  <sheetViews>
    <sheetView view="pageBreakPreview" zoomScaleNormal="90" zoomScaleSheetLayoutView="100" workbookViewId="0">
      <selection sqref="A1:P1"/>
    </sheetView>
  </sheetViews>
  <sheetFormatPr baseColWidth="10" defaultRowHeight="12.75"/>
  <cols>
    <col min="1" max="1" width="7.7109375" style="20" customWidth="1"/>
    <col min="2" max="16" width="10.42578125" style="20" customWidth="1"/>
    <col min="17" max="17" width="2.7109375" style="416" customWidth="1"/>
    <col min="18" max="16384" width="11.42578125" style="20"/>
  </cols>
  <sheetData>
    <row r="1" spans="1:17" ht="39.950000000000003" customHeight="1" thickBot="1">
      <c r="A1" s="785" t="str">
        <f>"Tabelle 8.1: Kurse, Unterrichtsstunden und Belegungen nach Ländern und Kursmerkmalen " &amp;Hilfswerte!B1</f>
        <v>Tabelle 8.1: Kurse, Unterrichtsstunden und Belegungen nach Ländern und Kursmerkmalen 2021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</row>
    <row r="2" spans="1:17" ht="13.5" customHeight="1">
      <c r="A2" s="801" t="s">
        <v>12</v>
      </c>
      <c r="B2" s="795" t="s">
        <v>24</v>
      </c>
      <c r="C2" s="796"/>
      <c r="D2" s="886"/>
      <c r="E2" s="859" t="s">
        <v>423</v>
      </c>
      <c r="F2" s="793"/>
      <c r="G2" s="793"/>
      <c r="H2" s="793"/>
      <c r="I2" s="793"/>
      <c r="J2" s="793"/>
      <c r="K2" s="793" t="s">
        <v>423</v>
      </c>
      <c r="L2" s="793"/>
      <c r="M2" s="793"/>
      <c r="N2" s="793"/>
      <c r="O2" s="793"/>
      <c r="P2" s="794"/>
    </row>
    <row r="3" spans="1:17" ht="12.75" customHeight="1">
      <c r="A3" s="802"/>
      <c r="B3" s="848"/>
      <c r="C3" s="887"/>
      <c r="D3" s="888"/>
      <c r="E3" s="790" t="s">
        <v>52</v>
      </c>
      <c r="F3" s="790"/>
      <c r="G3" s="791"/>
      <c r="H3" s="866" t="s">
        <v>444</v>
      </c>
      <c r="I3" s="790"/>
      <c r="J3" s="791"/>
      <c r="K3" s="790" t="s">
        <v>53</v>
      </c>
      <c r="L3" s="790"/>
      <c r="M3" s="791"/>
      <c r="N3" s="866" t="s">
        <v>445</v>
      </c>
      <c r="O3" s="790"/>
      <c r="P3" s="792"/>
    </row>
    <row r="4" spans="1:17" ht="22.5">
      <c r="A4" s="803"/>
      <c r="B4" s="614" t="s">
        <v>16</v>
      </c>
      <c r="C4" s="614" t="s">
        <v>40</v>
      </c>
      <c r="D4" s="607" t="s">
        <v>21</v>
      </c>
      <c r="E4" s="629" t="s">
        <v>16</v>
      </c>
      <c r="F4" s="614" t="s">
        <v>40</v>
      </c>
      <c r="G4" s="607" t="s">
        <v>21</v>
      </c>
      <c r="H4" s="614" t="s">
        <v>16</v>
      </c>
      <c r="I4" s="614" t="s">
        <v>40</v>
      </c>
      <c r="J4" s="607" t="s">
        <v>21</v>
      </c>
      <c r="K4" s="629" t="s">
        <v>16</v>
      </c>
      <c r="L4" s="614" t="s">
        <v>40</v>
      </c>
      <c r="M4" s="607" t="s">
        <v>21</v>
      </c>
      <c r="N4" s="614" t="s">
        <v>16</v>
      </c>
      <c r="O4" s="614" t="s">
        <v>40</v>
      </c>
      <c r="P4" s="630" t="s">
        <v>21</v>
      </c>
    </row>
    <row r="5" spans="1:17" ht="13.5" customHeight="1">
      <c r="A5" s="799" t="s">
        <v>61</v>
      </c>
      <c r="B5" s="184">
        <v>60678</v>
      </c>
      <c r="C5" s="184">
        <v>1625665</v>
      </c>
      <c r="D5" s="194">
        <v>523759</v>
      </c>
      <c r="E5" s="184">
        <v>2651</v>
      </c>
      <c r="F5" s="184">
        <v>85360</v>
      </c>
      <c r="G5" s="194">
        <v>22513</v>
      </c>
      <c r="H5" s="184">
        <v>19261</v>
      </c>
      <c r="I5" s="184">
        <v>502312</v>
      </c>
      <c r="J5" s="194">
        <v>158037</v>
      </c>
      <c r="K5" s="184">
        <v>17183</v>
      </c>
      <c r="L5" s="184">
        <v>426137</v>
      </c>
      <c r="M5" s="194">
        <v>134498</v>
      </c>
      <c r="N5" s="184">
        <v>17104</v>
      </c>
      <c r="O5" s="184">
        <v>967249</v>
      </c>
      <c r="P5" s="228">
        <v>147321</v>
      </c>
      <c r="Q5" s="418"/>
    </row>
    <row r="6" spans="1:17">
      <c r="A6" s="782"/>
      <c r="B6" s="43">
        <v>1</v>
      </c>
      <c r="C6" s="44">
        <v>1</v>
      </c>
      <c r="D6" s="44">
        <v>1</v>
      </c>
      <c r="E6" s="45">
        <v>4.369E-2</v>
      </c>
      <c r="F6" s="41">
        <v>5.2510000000000001E-2</v>
      </c>
      <c r="G6" s="41">
        <v>4.2979999999999997E-2</v>
      </c>
      <c r="H6" s="45">
        <v>0.31742999999999999</v>
      </c>
      <c r="I6" s="41">
        <v>0.30898999999999999</v>
      </c>
      <c r="J6" s="41">
        <v>0.30174000000000001</v>
      </c>
      <c r="K6" s="45">
        <v>0.28317999999999999</v>
      </c>
      <c r="L6" s="41">
        <v>0.26212999999999997</v>
      </c>
      <c r="M6" s="41">
        <v>0.25679000000000002</v>
      </c>
      <c r="N6" s="45">
        <v>0.28188000000000002</v>
      </c>
      <c r="O6" s="41">
        <v>0.59499000000000002</v>
      </c>
      <c r="P6" s="49">
        <v>0.28127999999999997</v>
      </c>
    </row>
    <row r="7" spans="1:17">
      <c r="A7" s="782" t="s">
        <v>62</v>
      </c>
      <c r="B7" s="184">
        <v>70273</v>
      </c>
      <c r="C7" s="184">
        <v>1620056</v>
      </c>
      <c r="D7" s="194">
        <v>602604</v>
      </c>
      <c r="E7" s="184">
        <v>162</v>
      </c>
      <c r="F7" s="184">
        <v>5424</v>
      </c>
      <c r="G7" s="194">
        <v>1084</v>
      </c>
      <c r="H7" s="184">
        <v>4575</v>
      </c>
      <c r="I7" s="184">
        <v>211472</v>
      </c>
      <c r="J7" s="194">
        <v>29310</v>
      </c>
      <c r="K7" s="184">
        <v>16724</v>
      </c>
      <c r="L7" s="184">
        <v>413428</v>
      </c>
      <c r="M7" s="194">
        <v>138715</v>
      </c>
      <c r="N7" s="184">
        <v>4405</v>
      </c>
      <c r="O7" s="184">
        <v>337956</v>
      </c>
      <c r="P7" s="228">
        <v>37694</v>
      </c>
    </row>
    <row r="8" spans="1:17" ht="13.5" customHeight="1">
      <c r="A8" s="782"/>
      <c r="B8" s="43">
        <v>1</v>
      </c>
      <c r="C8" s="44">
        <v>1</v>
      </c>
      <c r="D8" s="44">
        <v>1</v>
      </c>
      <c r="E8" s="45">
        <v>2.31E-3</v>
      </c>
      <c r="F8" s="41">
        <v>3.3500000000000001E-3</v>
      </c>
      <c r="G8" s="41">
        <v>1.8E-3</v>
      </c>
      <c r="H8" s="45">
        <v>6.5100000000000005E-2</v>
      </c>
      <c r="I8" s="41">
        <v>0.13053000000000001</v>
      </c>
      <c r="J8" s="41">
        <v>4.8640000000000003E-2</v>
      </c>
      <c r="K8" s="45">
        <v>0.23799000000000001</v>
      </c>
      <c r="L8" s="41">
        <v>0.25518999999999997</v>
      </c>
      <c r="M8" s="41">
        <v>0.23019000000000001</v>
      </c>
      <c r="N8" s="45">
        <v>6.268E-2</v>
      </c>
      <c r="O8" s="41">
        <v>0.20860999999999999</v>
      </c>
      <c r="P8" s="49">
        <v>6.2549999999999994E-2</v>
      </c>
    </row>
    <row r="9" spans="1:17">
      <c r="A9" s="782" t="s">
        <v>63</v>
      </c>
      <c r="B9" s="184">
        <v>15160</v>
      </c>
      <c r="C9" s="184">
        <v>627636</v>
      </c>
      <c r="D9" s="194">
        <v>112265</v>
      </c>
      <c r="E9" s="184">
        <v>153</v>
      </c>
      <c r="F9" s="184">
        <v>15240</v>
      </c>
      <c r="G9" s="194">
        <v>1123</v>
      </c>
      <c r="H9" s="184">
        <v>3072</v>
      </c>
      <c r="I9" s="184">
        <v>123934</v>
      </c>
      <c r="J9" s="194">
        <v>21003</v>
      </c>
      <c r="K9" s="184">
        <v>5088</v>
      </c>
      <c r="L9" s="184">
        <v>207609</v>
      </c>
      <c r="M9" s="194">
        <v>38786</v>
      </c>
      <c r="N9" s="184">
        <v>6079</v>
      </c>
      <c r="O9" s="184">
        <v>372914</v>
      </c>
      <c r="P9" s="228">
        <v>44898</v>
      </c>
    </row>
    <row r="10" spans="1:17">
      <c r="A10" s="782"/>
      <c r="B10" s="43">
        <v>1</v>
      </c>
      <c r="C10" s="44">
        <v>1</v>
      </c>
      <c r="D10" s="44">
        <v>1</v>
      </c>
      <c r="E10" s="45">
        <v>1.009E-2</v>
      </c>
      <c r="F10" s="41">
        <v>2.4279999999999999E-2</v>
      </c>
      <c r="G10" s="41">
        <v>0.01</v>
      </c>
      <c r="H10" s="45">
        <v>0.20263999999999999</v>
      </c>
      <c r="I10" s="41">
        <v>0.19746</v>
      </c>
      <c r="J10" s="41">
        <v>0.18708</v>
      </c>
      <c r="K10" s="45">
        <v>0.33561999999999997</v>
      </c>
      <c r="L10" s="41">
        <v>0.33078000000000002</v>
      </c>
      <c r="M10" s="41">
        <v>0.34549000000000002</v>
      </c>
      <c r="N10" s="45">
        <v>0.40099000000000001</v>
      </c>
      <c r="O10" s="41">
        <v>0.59416000000000002</v>
      </c>
      <c r="P10" s="49">
        <v>0.39993000000000001</v>
      </c>
    </row>
    <row r="11" spans="1:17" ht="13.5" customHeight="1">
      <c r="A11" s="782" t="s">
        <v>64</v>
      </c>
      <c r="B11" s="184">
        <v>4495</v>
      </c>
      <c r="C11" s="184">
        <v>135646</v>
      </c>
      <c r="D11" s="194">
        <v>32233</v>
      </c>
      <c r="E11" s="184">
        <v>206</v>
      </c>
      <c r="F11" s="184">
        <v>7574</v>
      </c>
      <c r="G11" s="194">
        <v>1573</v>
      </c>
      <c r="H11" s="184">
        <v>686</v>
      </c>
      <c r="I11" s="184">
        <v>23743</v>
      </c>
      <c r="J11" s="194">
        <v>4812</v>
      </c>
      <c r="K11" s="184">
        <v>641</v>
      </c>
      <c r="L11" s="184">
        <v>18575</v>
      </c>
      <c r="M11" s="194">
        <v>4653</v>
      </c>
      <c r="N11" s="184">
        <v>420</v>
      </c>
      <c r="O11" s="184">
        <v>36047</v>
      </c>
      <c r="P11" s="228">
        <v>3442</v>
      </c>
    </row>
    <row r="12" spans="1:17">
      <c r="A12" s="782"/>
      <c r="B12" s="43">
        <v>1</v>
      </c>
      <c r="C12" s="44">
        <v>1</v>
      </c>
      <c r="D12" s="44">
        <v>1</v>
      </c>
      <c r="E12" s="45">
        <v>4.5830000000000003E-2</v>
      </c>
      <c r="F12" s="41">
        <v>5.5840000000000001E-2</v>
      </c>
      <c r="G12" s="41">
        <v>4.8800000000000003E-2</v>
      </c>
      <c r="H12" s="45">
        <v>0.15261</v>
      </c>
      <c r="I12" s="41">
        <v>0.17504</v>
      </c>
      <c r="J12" s="41">
        <v>0.14929000000000001</v>
      </c>
      <c r="K12" s="45">
        <v>0.1426</v>
      </c>
      <c r="L12" s="41">
        <v>0.13694000000000001</v>
      </c>
      <c r="M12" s="41">
        <v>0.14435999999999999</v>
      </c>
      <c r="N12" s="45">
        <v>9.3439999999999995E-2</v>
      </c>
      <c r="O12" s="41">
        <v>0.26573999999999998</v>
      </c>
      <c r="P12" s="49">
        <v>0.10678</v>
      </c>
    </row>
    <row r="13" spans="1:17">
      <c r="A13" s="782" t="s">
        <v>65</v>
      </c>
      <c r="B13" s="184">
        <v>2036</v>
      </c>
      <c r="C13" s="184">
        <v>95493</v>
      </c>
      <c r="D13" s="194">
        <v>18438</v>
      </c>
      <c r="E13" s="184">
        <v>69</v>
      </c>
      <c r="F13" s="184">
        <v>2990</v>
      </c>
      <c r="G13" s="194">
        <v>678</v>
      </c>
      <c r="H13" s="184">
        <v>197</v>
      </c>
      <c r="I13" s="184">
        <v>11774</v>
      </c>
      <c r="J13" s="194">
        <v>1754</v>
      </c>
      <c r="K13" s="184">
        <v>194</v>
      </c>
      <c r="L13" s="184">
        <v>4877</v>
      </c>
      <c r="M13" s="194">
        <v>1331</v>
      </c>
      <c r="N13" s="184">
        <v>102</v>
      </c>
      <c r="O13" s="184">
        <v>14683</v>
      </c>
      <c r="P13" s="228">
        <v>1014</v>
      </c>
    </row>
    <row r="14" spans="1:17" ht="13.5" customHeight="1">
      <c r="A14" s="782"/>
      <c r="B14" s="43">
        <v>1</v>
      </c>
      <c r="C14" s="44">
        <v>1</v>
      </c>
      <c r="D14" s="44">
        <v>1</v>
      </c>
      <c r="E14" s="45">
        <v>3.3890000000000003E-2</v>
      </c>
      <c r="F14" s="41">
        <v>3.1309999999999998E-2</v>
      </c>
      <c r="G14" s="41">
        <v>3.6769999999999997E-2</v>
      </c>
      <c r="H14" s="45">
        <v>9.6759999999999999E-2</v>
      </c>
      <c r="I14" s="41">
        <v>0.12330000000000001</v>
      </c>
      <c r="J14" s="41">
        <v>9.5130000000000006E-2</v>
      </c>
      <c r="K14" s="45">
        <v>9.5280000000000004E-2</v>
      </c>
      <c r="L14" s="41">
        <v>5.1069999999999997E-2</v>
      </c>
      <c r="M14" s="41">
        <v>7.2190000000000004E-2</v>
      </c>
      <c r="N14" s="45">
        <v>5.0099999999999999E-2</v>
      </c>
      <c r="O14" s="41">
        <v>0.15376000000000001</v>
      </c>
      <c r="P14" s="49">
        <v>5.5E-2</v>
      </c>
    </row>
    <row r="15" spans="1:17" ht="13.5" customHeight="1">
      <c r="A15" s="782" t="s">
        <v>66</v>
      </c>
      <c r="B15" s="184">
        <v>6413</v>
      </c>
      <c r="C15" s="184">
        <v>176001</v>
      </c>
      <c r="D15" s="194">
        <v>62781</v>
      </c>
      <c r="E15" s="184">
        <v>660</v>
      </c>
      <c r="F15" s="184">
        <v>27069</v>
      </c>
      <c r="G15" s="194">
        <v>8496</v>
      </c>
      <c r="H15" s="184">
        <v>2595</v>
      </c>
      <c r="I15" s="184">
        <v>72268</v>
      </c>
      <c r="J15" s="194">
        <v>26219</v>
      </c>
      <c r="K15" s="184">
        <v>3927</v>
      </c>
      <c r="L15" s="184">
        <v>73188</v>
      </c>
      <c r="M15" s="194">
        <v>40450</v>
      </c>
      <c r="N15" s="184">
        <v>1030</v>
      </c>
      <c r="O15" s="184">
        <v>77637</v>
      </c>
      <c r="P15" s="228">
        <v>13384</v>
      </c>
    </row>
    <row r="16" spans="1:17">
      <c r="A16" s="782"/>
      <c r="B16" s="43">
        <v>1</v>
      </c>
      <c r="C16" s="44">
        <v>1</v>
      </c>
      <c r="D16" s="44">
        <v>1</v>
      </c>
      <c r="E16" s="45">
        <v>0.10292</v>
      </c>
      <c r="F16" s="41">
        <v>0.15379999999999999</v>
      </c>
      <c r="G16" s="41">
        <v>0.13533000000000001</v>
      </c>
      <c r="H16" s="45">
        <v>0.40465000000000001</v>
      </c>
      <c r="I16" s="41">
        <v>0.41060999999999998</v>
      </c>
      <c r="J16" s="41">
        <v>0.41763</v>
      </c>
      <c r="K16" s="45">
        <v>0.61234999999999995</v>
      </c>
      <c r="L16" s="41">
        <v>0.41583999999999999</v>
      </c>
      <c r="M16" s="41">
        <v>0.64429999999999998</v>
      </c>
      <c r="N16" s="45">
        <v>0.16061</v>
      </c>
      <c r="O16" s="41">
        <v>0.44112000000000001</v>
      </c>
      <c r="P16" s="49">
        <v>0.21318999999999999</v>
      </c>
    </row>
    <row r="17" spans="1:16">
      <c r="A17" s="782" t="s">
        <v>67</v>
      </c>
      <c r="B17" s="184">
        <v>21398</v>
      </c>
      <c r="C17" s="184">
        <v>756582</v>
      </c>
      <c r="D17" s="194">
        <v>177824</v>
      </c>
      <c r="E17" s="184">
        <v>993</v>
      </c>
      <c r="F17" s="184">
        <v>75847</v>
      </c>
      <c r="G17" s="194">
        <v>9480</v>
      </c>
      <c r="H17" s="184">
        <v>4165</v>
      </c>
      <c r="I17" s="184">
        <v>204410</v>
      </c>
      <c r="J17" s="194">
        <v>33723</v>
      </c>
      <c r="K17" s="184">
        <v>3954</v>
      </c>
      <c r="L17" s="184">
        <v>106199</v>
      </c>
      <c r="M17" s="194">
        <v>32815</v>
      </c>
      <c r="N17" s="184">
        <v>6008</v>
      </c>
      <c r="O17" s="184">
        <v>408730</v>
      </c>
      <c r="P17" s="228">
        <v>54714</v>
      </c>
    </row>
    <row r="18" spans="1:16" ht="13.5" customHeight="1">
      <c r="A18" s="782"/>
      <c r="B18" s="43">
        <v>1</v>
      </c>
      <c r="C18" s="44">
        <v>1</v>
      </c>
      <c r="D18" s="44">
        <v>1</v>
      </c>
      <c r="E18" s="45">
        <v>4.641E-2</v>
      </c>
      <c r="F18" s="41">
        <v>0.10025000000000001</v>
      </c>
      <c r="G18" s="41">
        <v>5.3310000000000003E-2</v>
      </c>
      <c r="H18" s="45">
        <v>0.19464000000000001</v>
      </c>
      <c r="I18" s="41">
        <v>0.27017999999999998</v>
      </c>
      <c r="J18" s="41">
        <v>0.18964</v>
      </c>
      <c r="K18" s="45">
        <v>0.18478</v>
      </c>
      <c r="L18" s="41">
        <v>0.14036999999999999</v>
      </c>
      <c r="M18" s="41">
        <v>0.18454000000000001</v>
      </c>
      <c r="N18" s="45">
        <v>0.28077000000000002</v>
      </c>
      <c r="O18" s="41">
        <v>0.54022999999999999</v>
      </c>
      <c r="P18" s="49">
        <v>0.30769000000000002</v>
      </c>
    </row>
    <row r="19" spans="1:16" ht="12.75" customHeight="1">
      <c r="A19" s="782" t="s">
        <v>68</v>
      </c>
      <c r="B19" s="184">
        <v>1799</v>
      </c>
      <c r="C19" s="184">
        <v>72551</v>
      </c>
      <c r="D19" s="194">
        <v>17426</v>
      </c>
      <c r="E19" s="184">
        <v>125</v>
      </c>
      <c r="F19" s="184">
        <v>2612</v>
      </c>
      <c r="G19" s="194">
        <v>1685</v>
      </c>
      <c r="H19" s="184">
        <v>123</v>
      </c>
      <c r="I19" s="184">
        <v>1849</v>
      </c>
      <c r="J19" s="194">
        <v>1137</v>
      </c>
      <c r="K19" s="184">
        <v>269</v>
      </c>
      <c r="L19" s="184">
        <v>10245</v>
      </c>
      <c r="M19" s="194">
        <v>2484</v>
      </c>
      <c r="N19" s="184">
        <v>201</v>
      </c>
      <c r="O19" s="184">
        <v>42081</v>
      </c>
      <c r="P19" s="228">
        <v>2320</v>
      </c>
    </row>
    <row r="20" spans="1:16">
      <c r="A20" s="782"/>
      <c r="B20" s="43">
        <v>1</v>
      </c>
      <c r="C20" s="44">
        <v>1</v>
      </c>
      <c r="D20" s="44">
        <v>1</v>
      </c>
      <c r="E20" s="45">
        <v>6.948E-2</v>
      </c>
      <c r="F20" s="41">
        <v>3.5999999999999997E-2</v>
      </c>
      <c r="G20" s="41">
        <v>9.6689999999999998E-2</v>
      </c>
      <c r="H20" s="45">
        <v>6.837E-2</v>
      </c>
      <c r="I20" s="41">
        <v>2.5489999999999999E-2</v>
      </c>
      <c r="J20" s="41">
        <v>6.5250000000000002E-2</v>
      </c>
      <c r="K20" s="45">
        <v>0.14953</v>
      </c>
      <c r="L20" s="41">
        <v>0.14121</v>
      </c>
      <c r="M20" s="41">
        <v>0.14255000000000001</v>
      </c>
      <c r="N20" s="45">
        <v>0.11173</v>
      </c>
      <c r="O20" s="41">
        <v>0.58001999999999998</v>
      </c>
      <c r="P20" s="49">
        <v>0.13313</v>
      </c>
    </row>
    <row r="21" spans="1:16" ht="13.5" customHeight="1">
      <c r="A21" s="782" t="s">
        <v>69</v>
      </c>
      <c r="B21" s="184">
        <v>26669</v>
      </c>
      <c r="C21" s="184">
        <v>1248662</v>
      </c>
      <c r="D21" s="194">
        <v>238498</v>
      </c>
      <c r="E21" s="184">
        <v>1524</v>
      </c>
      <c r="F21" s="184">
        <v>211041</v>
      </c>
      <c r="G21" s="194">
        <v>13619</v>
      </c>
      <c r="H21" s="184">
        <v>1893</v>
      </c>
      <c r="I21" s="184">
        <v>176947</v>
      </c>
      <c r="J21" s="194">
        <v>17308</v>
      </c>
      <c r="K21" s="184">
        <v>3424</v>
      </c>
      <c r="L21" s="184">
        <v>140338</v>
      </c>
      <c r="M21" s="194">
        <v>29236</v>
      </c>
      <c r="N21" s="184">
        <v>2223</v>
      </c>
      <c r="O21" s="184">
        <v>288375</v>
      </c>
      <c r="P21" s="228">
        <v>23027</v>
      </c>
    </row>
    <row r="22" spans="1:16">
      <c r="A22" s="782"/>
      <c r="B22" s="43">
        <v>1</v>
      </c>
      <c r="C22" s="44">
        <v>1</v>
      </c>
      <c r="D22" s="44">
        <v>1</v>
      </c>
      <c r="E22" s="45">
        <v>5.7140000000000003E-2</v>
      </c>
      <c r="F22" s="41">
        <v>0.16900999999999999</v>
      </c>
      <c r="G22" s="41">
        <v>5.7099999999999998E-2</v>
      </c>
      <c r="H22" s="45">
        <v>7.0980000000000001E-2</v>
      </c>
      <c r="I22" s="41">
        <v>0.14171</v>
      </c>
      <c r="J22" s="41">
        <v>7.2569999999999996E-2</v>
      </c>
      <c r="K22" s="45">
        <v>0.12839</v>
      </c>
      <c r="L22" s="41">
        <v>0.11239</v>
      </c>
      <c r="M22" s="41">
        <v>0.12257999999999999</v>
      </c>
      <c r="N22" s="45">
        <v>8.3360000000000004E-2</v>
      </c>
      <c r="O22" s="41">
        <v>0.23094999999999999</v>
      </c>
      <c r="P22" s="49">
        <v>9.6549999999999997E-2</v>
      </c>
    </row>
    <row r="23" spans="1:16" ht="12.75" customHeight="1">
      <c r="A23" s="782" t="s">
        <v>70</v>
      </c>
      <c r="B23" s="184">
        <v>43925</v>
      </c>
      <c r="C23" s="184">
        <v>1549477</v>
      </c>
      <c r="D23" s="194">
        <v>392947</v>
      </c>
      <c r="E23" s="184">
        <v>2175</v>
      </c>
      <c r="F23" s="184">
        <v>143990</v>
      </c>
      <c r="G23" s="194">
        <v>19316</v>
      </c>
      <c r="H23" s="184">
        <v>3355</v>
      </c>
      <c r="I23" s="184">
        <v>190557</v>
      </c>
      <c r="J23" s="194">
        <v>25976</v>
      </c>
      <c r="K23" s="184">
        <v>9553</v>
      </c>
      <c r="L23" s="184">
        <v>313283</v>
      </c>
      <c r="M23" s="194">
        <v>77534</v>
      </c>
      <c r="N23" s="184">
        <v>4294</v>
      </c>
      <c r="O23" s="184">
        <v>392992</v>
      </c>
      <c r="P23" s="228">
        <v>43084</v>
      </c>
    </row>
    <row r="24" spans="1:16">
      <c r="A24" s="782"/>
      <c r="B24" s="43">
        <v>1</v>
      </c>
      <c r="C24" s="44">
        <v>1</v>
      </c>
      <c r="D24" s="44">
        <v>1</v>
      </c>
      <c r="E24" s="45">
        <v>4.9520000000000002E-2</v>
      </c>
      <c r="F24" s="41">
        <v>9.2929999999999999E-2</v>
      </c>
      <c r="G24" s="41">
        <v>4.9160000000000002E-2</v>
      </c>
      <c r="H24" s="45">
        <v>7.6380000000000003E-2</v>
      </c>
      <c r="I24" s="41">
        <v>0.12298000000000001</v>
      </c>
      <c r="J24" s="41">
        <v>6.6110000000000002E-2</v>
      </c>
      <c r="K24" s="45">
        <v>0.21748000000000001</v>
      </c>
      <c r="L24" s="41">
        <v>0.20219000000000001</v>
      </c>
      <c r="M24" s="41">
        <v>0.19731000000000001</v>
      </c>
      <c r="N24" s="45">
        <v>9.776E-2</v>
      </c>
      <c r="O24" s="41">
        <v>0.25363000000000002</v>
      </c>
      <c r="P24" s="49">
        <v>0.10964</v>
      </c>
    </row>
    <row r="25" spans="1:16" ht="12.75" customHeight="1">
      <c r="A25" s="782" t="s">
        <v>71</v>
      </c>
      <c r="B25" s="184">
        <v>13932</v>
      </c>
      <c r="C25" s="184">
        <v>447325</v>
      </c>
      <c r="D25" s="194">
        <v>124532</v>
      </c>
      <c r="E25" s="184">
        <v>1004</v>
      </c>
      <c r="F25" s="184">
        <v>36999</v>
      </c>
      <c r="G25" s="194">
        <v>9547</v>
      </c>
      <c r="H25" s="184">
        <v>854</v>
      </c>
      <c r="I25" s="184">
        <v>47939</v>
      </c>
      <c r="J25" s="194">
        <v>7406</v>
      </c>
      <c r="K25" s="184">
        <v>1972</v>
      </c>
      <c r="L25" s="184">
        <v>56372</v>
      </c>
      <c r="M25" s="194">
        <v>16608</v>
      </c>
      <c r="N25" s="184">
        <v>1422</v>
      </c>
      <c r="O25" s="184">
        <v>126592</v>
      </c>
      <c r="P25" s="228">
        <v>13708</v>
      </c>
    </row>
    <row r="26" spans="1:16">
      <c r="A26" s="782"/>
      <c r="B26" s="43">
        <v>1</v>
      </c>
      <c r="C26" s="44">
        <v>1</v>
      </c>
      <c r="D26" s="44">
        <v>1</v>
      </c>
      <c r="E26" s="45">
        <v>7.2059999999999999E-2</v>
      </c>
      <c r="F26" s="41">
        <v>8.2710000000000006E-2</v>
      </c>
      <c r="G26" s="41">
        <v>7.6660000000000006E-2</v>
      </c>
      <c r="H26" s="45">
        <v>6.13E-2</v>
      </c>
      <c r="I26" s="41">
        <v>0.10717</v>
      </c>
      <c r="J26" s="41">
        <v>5.9470000000000002E-2</v>
      </c>
      <c r="K26" s="45">
        <v>0.14154</v>
      </c>
      <c r="L26" s="41">
        <v>0.12601999999999999</v>
      </c>
      <c r="M26" s="41">
        <v>0.13336000000000001</v>
      </c>
      <c r="N26" s="45">
        <v>0.10206999999999999</v>
      </c>
      <c r="O26" s="41">
        <v>0.28299999999999997</v>
      </c>
      <c r="P26" s="49">
        <v>0.11008</v>
      </c>
    </row>
    <row r="27" spans="1:16">
      <c r="A27" s="782" t="s">
        <v>72</v>
      </c>
      <c r="B27" s="184">
        <v>5134</v>
      </c>
      <c r="C27" s="184">
        <v>123757</v>
      </c>
      <c r="D27" s="194">
        <v>41425</v>
      </c>
      <c r="E27" s="184">
        <v>102</v>
      </c>
      <c r="F27" s="184">
        <v>6054</v>
      </c>
      <c r="G27" s="194">
        <v>1414</v>
      </c>
      <c r="H27" s="184">
        <v>252</v>
      </c>
      <c r="I27" s="184">
        <v>15004</v>
      </c>
      <c r="J27" s="194">
        <v>2135</v>
      </c>
      <c r="K27" s="184">
        <v>317</v>
      </c>
      <c r="L27" s="184">
        <v>6090</v>
      </c>
      <c r="M27" s="194">
        <v>2106</v>
      </c>
      <c r="N27" s="184">
        <v>348</v>
      </c>
      <c r="O27" s="184">
        <v>23466</v>
      </c>
      <c r="P27" s="228">
        <v>4060</v>
      </c>
    </row>
    <row r="28" spans="1:16">
      <c r="A28" s="782"/>
      <c r="B28" s="43">
        <v>1</v>
      </c>
      <c r="C28" s="44">
        <v>1</v>
      </c>
      <c r="D28" s="44">
        <v>1</v>
      </c>
      <c r="E28" s="45">
        <v>1.9869999999999999E-2</v>
      </c>
      <c r="F28" s="41">
        <v>4.8919999999999998E-2</v>
      </c>
      <c r="G28" s="41">
        <v>3.4130000000000001E-2</v>
      </c>
      <c r="H28" s="45">
        <v>4.9079999999999999E-2</v>
      </c>
      <c r="I28" s="41">
        <v>0.12124</v>
      </c>
      <c r="J28" s="41">
        <v>5.1540000000000002E-2</v>
      </c>
      <c r="K28" s="45">
        <v>6.1749999999999999E-2</v>
      </c>
      <c r="L28" s="41">
        <v>4.9209999999999997E-2</v>
      </c>
      <c r="M28" s="41">
        <v>5.0840000000000003E-2</v>
      </c>
      <c r="N28" s="45">
        <v>6.7780000000000007E-2</v>
      </c>
      <c r="O28" s="41">
        <v>0.18961</v>
      </c>
      <c r="P28" s="49">
        <v>9.801E-2</v>
      </c>
    </row>
    <row r="29" spans="1:16">
      <c r="A29" s="782" t="s">
        <v>73</v>
      </c>
      <c r="B29" s="184">
        <v>6187</v>
      </c>
      <c r="C29" s="184">
        <v>163866</v>
      </c>
      <c r="D29" s="194">
        <v>54686</v>
      </c>
      <c r="E29" s="184">
        <v>208</v>
      </c>
      <c r="F29" s="184">
        <v>3319</v>
      </c>
      <c r="G29" s="194">
        <v>1949</v>
      </c>
      <c r="H29" s="184">
        <v>562</v>
      </c>
      <c r="I29" s="184">
        <v>24602</v>
      </c>
      <c r="J29" s="194">
        <v>4254</v>
      </c>
      <c r="K29" s="184">
        <v>1016</v>
      </c>
      <c r="L29" s="184">
        <v>36122</v>
      </c>
      <c r="M29" s="194">
        <v>8908</v>
      </c>
      <c r="N29" s="184">
        <v>1037</v>
      </c>
      <c r="O29" s="184">
        <v>65978</v>
      </c>
      <c r="P29" s="228">
        <v>9625</v>
      </c>
    </row>
    <row r="30" spans="1:16">
      <c r="A30" s="782"/>
      <c r="B30" s="43">
        <v>1</v>
      </c>
      <c r="C30" s="44">
        <v>1</v>
      </c>
      <c r="D30" s="44">
        <v>1</v>
      </c>
      <c r="E30" s="45">
        <v>3.3619999999999997E-2</v>
      </c>
      <c r="F30" s="41">
        <v>2.0250000000000001E-2</v>
      </c>
      <c r="G30" s="41">
        <v>3.5639999999999998E-2</v>
      </c>
      <c r="H30" s="45">
        <v>9.0840000000000004E-2</v>
      </c>
      <c r="I30" s="41">
        <v>0.15013000000000001</v>
      </c>
      <c r="J30" s="41">
        <v>7.7789999999999998E-2</v>
      </c>
      <c r="K30" s="45">
        <v>0.16422</v>
      </c>
      <c r="L30" s="41">
        <v>0.22044</v>
      </c>
      <c r="M30" s="41">
        <v>0.16289000000000001</v>
      </c>
      <c r="N30" s="45">
        <v>0.16761000000000001</v>
      </c>
      <c r="O30" s="41">
        <v>0.40262999999999999</v>
      </c>
      <c r="P30" s="49">
        <v>0.17599999999999999</v>
      </c>
    </row>
    <row r="31" spans="1:16" ht="12.75" customHeight="1">
      <c r="A31" s="782" t="s">
        <v>74</v>
      </c>
      <c r="B31" s="184">
        <v>3217</v>
      </c>
      <c r="C31" s="184">
        <v>84243</v>
      </c>
      <c r="D31" s="194">
        <v>27610</v>
      </c>
      <c r="E31" s="184">
        <v>36</v>
      </c>
      <c r="F31" s="184">
        <v>2140</v>
      </c>
      <c r="G31" s="194">
        <v>275</v>
      </c>
      <c r="H31" s="184">
        <v>110</v>
      </c>
      <c r="I31" s="184">
        <v>7307</v>
      </c>
      <c r="J31" s="194">
        <v>897</v>
      </c>
      <c r="K31" s="184">
        <v>542</v>
      </c>
      <c r="L31" s="184">
        <v>18452</v>
      </c>
      <c r="M31" s="194">
        <v>4083</v>
      </c>
      <c r="N31" s="184">
        <v>283</v>
      </c>
      <c r="O31" s="184">
        <v>24007</v>
      </c>
      <c r="P31" s="228">
        <v>2718</v>
      </c>
    </row>
    <row r="32" spans="1:16">
      <c r="A32" s="782"/>
      <c r="B32" s="43">
        <v>1</v>
      </c>
      <c r="C32" s="44">
        <v>1</v>
      </c>
      <c r="D32" s="44">
        <v>1</v>
      </c>
      <c r="E32" s="45">
        <v>1.119E-2</v>
      </c>
      <c r="F32" s="41">
        <v>2.5399999999999999E-2</v>
      </c>
      <c r="G32" s="41">
        <v>9.9600000000000001E-3</v>
      </c>
      <c r="H32" s="45">
        <v>3.4189999999999998E-2</v>
      </c>
      <c r="I32" s="41">
        <v>8.6739999999999998E-2</v>
      </c>
      <c r="J32" s="41">
        <v>3.2489999999999998E-2</v>
      </c>
      <c r="K32" s="45">
        <v>0.16847999999999999</v>
      </c>
      <c r="L32" s="41">
        <v>0.21903</v>
      </c>
      <c r="M32" s="41">
        <v>0.14788000000000001</v>
      </c>
      <c r="N32" s="45">
        <v>8.7970000000000007E-2</v>
      </c>
      <c r="O32" s="41">
        <v>0.28497</v>
      </c>
      <c r="P32" s="49">
        <v>9.844E-2</v>
      </c>
    </row>
    <row r="33" spans="1:16" ht="12.75" customHeight="1">
      <c r="A33" s="782" t="s">
        <v>75</v>
      </c>
      <c r="B33" s="184">
        <v>11106</v>
      </c>
      <c r="C33" s="184">
        <v>322781</v>
      </c>
      <c r="D33" s="194">
        <v>93291</v>
      </c>
      <c r="E33" s="184">
        <v>624</v>
      </c>
      <c r="F33" s="184">
        <v>33563</v>
      </c>
      <c r="G33" s="194">
        <v>6104</v>
      </c>
      <c r="H33" s="184">
        <v>903</v>
      </c>
      <c r="I33" s="184">
        <v>57805</v>
      </c>
      <c r="J33" s="194">
        <v>7288</v>
      </c>
      <c r="K33" s="184">
        <v>1713</v>
      </c>
      <c r="L33" s="184">
        <v>49710</v>
      </c>
      <c r="M33" s="194">
        <v>13111</v>
      </c>
      <c r="N33" s="184">
        <v>911</v>
      </c>
      <c r="O33" s="184">
        <v>106661</v>
      </c>
      <c r="P33" s="228">
        <v>10668</v>
      </c>
    </row>
    <row r="34" spans="1:16">
      <c r="A34" s="782"/>
      <c r="B34" s="43">
        <v>1</v>
      </c>
      <c r="C34" s="44">
        <v>1</v>
      </c>
      <c r="D34" s="44">
        <v>1</v>
      </c>
      <c r="E34" s="45">
        <v>5.6189999999999997E-2</v>
      </c>
      <c r="F34" s="41">
        <v>0.10398</v>
      </c>
      <c r="G34" s="41">
        <v>6.5430000000000002E-2</v>
      </c>
      <c r="H34" s="45">
        <v>8.1309999999999993E-2</v>
      </c>
      <c r="I34" s="41">
        <v>0.17907999999999999</v>
      </c>
      <c r="J34" s="41">
        <v>7.8119999999999995E-2</v>
      </c>
      <c r="K34" s="45">
        <v>0.15423999999999999</v>
      </c>
      <c r="L34" s="41">
        <v>0.15401000000000001</v>
      </c>
      <c r="M34" s="41">
        <v>0.14054</v>
      </c>
      <c r="N34" s="45">
        <v>8.2030000000000006E-2</v>
      </c>
      <c r="O34" s="41">
        <v>0.33044000000000001</v>
      </c>
      <c r="P34" s="49">
        <v>0.11434999999999999</v>
      </c>
    </row>
    <row r="35" spans="1:16">
      <c r="A35" s="783" t="s">
        <v>76</v>
      </c>
      <c r="B35" s="202">
        <v>3740</v>
      </c>
      <c r="C35" s="202">
        <v>141670</v>
      </c>
      <c r="D35" s="190">
        <v>33351</v>
      </c>
      <c r="E35" s="202">
        <v>62</v>
      </c>
      <c r="F35" s="202">
        <v>2215</v>
      </c>
      <c r="G35" s="190">
        <v>545</v>
      </c>
      <c r="H35" s="202">
        <v>298</v>
      </c>
      <c r="I35" s="202">
        <v>22955</v>
      </c>
      <c r="J35" s="190">
        <v>2068</v>
      </c>
      <c r="K35" s="202">
        <v>286</v>
      </c>
      <c r="L35" s="202">
        <v>11690</v>
      </c>
      <c r="M35" s="190">
        <v>2237</v>
      </c>
      <c r="N35" s="202">
        <v>542</v>
      </c>
      <c r="O35" s="202">
        <v>64217</v>
      </c>
      <c r="P35" s="251">
        <v>5450</v>
      </c>
    </row>
    <row r="36" spans="1:16">
      <c r="A36" s="784"/>
      <c r="B36" s="240">
        <v>1</v>
      </c>
      <c r="C36" s="240">
        <v>1</v>
      </c>
      <c r="D36" s="240">
        <v>1</v>
      </c>
      <c r="E36" s="241">
        <v>1.6580000000000001E-2</v>
      </c>
      <c r="F36" s="242">
        <v>1.5630000000000002E-2</v>
      </c>
      <c r="G36" s="242">
        <v>1.634E-2</v>
      </c>
      <c r="H36" s="241">
        <v>7.9680000000000001E-2</v>
      </c>
      <c r="I36" s="242">
        <v>0.16203000000000001</v>
      </c>
      <c r="J36" s="242">
        <v>6.2010000000000003E-2</v>
      </c>
      <c r="K36" s="241">
        <v>7.6469999999999996E-2</v>
      </c>
      <c r="L36" s="242">
        <v>8.2519999999999996E-2</v>
      </c>
      <c r="M36" s="242">
        <v>6.7070000000000005E-2</v>
      </c>
      <c r="N36" s="241">
        <v>0.14491999999999999</v>
      </c>
      <c r="O36" s="242">
        <v>0.45329000000000003</v>
      </c>
      <c r="P36" s="252">
        <v>0.16341</v>
      </c>
    </row>
    <row r="37" spans="1:16" ht="12.75" customHeight="1">
      <c r="A37" s="833" t="s">
        <v>85</v>
      </c>
      <c r="B37" s="186">
        <v>296162</v>
      </c>
      <c r="C37" s="187">
        <v>9191411</v>
      </c>
      <c r="D37" s="197">
        <v>2553670</v>
      </c>
      <c r="E37" s="187">
        <v>10754</v>
      </c>
      <c r="F37" s="187">
        <v>661437</v>
      </c>
      <c r="G37" s="197">
        <v>99401</v>
      </c>
      <c r="H37" s="187">
        <v>42901</v>
      </c>
      <c r="I37" s="187">
        <v>1694878</v>
      </c>
      <c r="J37" s="197">
        <v>343327</v>
      </c>
      <c r="K37" s="187">
        <v>66803</v>
      </c>
      <c r="L37" s="187">
        <v>1892315</v>
      </c>
      <c r="M37" s="187">
        <v>547555</v>
      </c>
      <c r="N37" s="186">
        <v>46409</v>
      </c>
      <c r="O37" s="187">
        <v>3349585</v>
      </c>
      <c r="P37" s="237">
        <v>417127</v>
      </c>
    </row>
    <row r="38" spans="1:16" ht="13.5" thickBot="1">
      <c r="A38" s="834"/>
      <c r="B38" s="247">
        <v>1</v>
      </c>
      <c r="C38" s="248">
        <v>1</v>
      </c>
      <c r="D38" s="248">
        <v>1</v>
      </c>
      <c r="E38" s="249">
        <v>3.6310000000000002E-2</v>
      </c>
      <c r="F38" s="250">
        <v>7.1959999999999996E-2</v>
      </c>
      <c r="G38" s="250">
        <v>3.8920000000000003E-2</v>
      </c>
      <c r="H38" s="249">
        <v>0.14485999999999999</v>
      </c>
      <c r="I38" s="250">
        <v>0.18440000000000001</v>
      </c>
      <c r="J38" s="250">
        <v>0.13444</v>
      </c>
      <c r="K38" s="249">
        <v>0.22556000000000001</v>
      </c>
      <c r="L38" s="250">
        <v>0.20588000000000001</v>
      </c>
      <c r="M38" s="250">
        <v>0.21442</v>
      </c>
      <c r="N38" s="249">
        <v>0.15670000000000001</v>
      </c>
      <c r="O38" s="250">
        <v>0.36442999999999998</v>
      </c>
      <c r="P38" s="253">
        <v>0.16334000000000001</v>
      </c>
    </row>
    <row r="39" spans="1:16" s="416" customFormat="1"/>
    <row r="40" spans="1:16" s="566" customFormat="1" ht="11.25">
      <c r="A40" s="566" t="str">
        <f>"Anmerkungen. Datengrundlage: Volkshochschul-Statistik "&amp;Hilfswerte!B1&amp;"; Basis: "&amp;Tabelle1!$C$36&amp;" vhs."</f>
        <v>Anmerkungen. Datengrundlage: Volkshochschul-Statistik 2021; Basis: 843 vhs.</v>
      </c>
      <c r="M40" s="593"/>
    </row>
    <row r="41" spans="1:16" s="566" customFormat="1" ht="11.25">
      <c r="A41" s="566" t="s">
        <v>465</v>
      </c>
    </row>
    <row r="42" spans="1:16" s="566" customFormat="1" ht="11.25"/>
    <row r="43" spans="1:16" s="566" customFormat="1">
      <c r="A43" s="574" t="s">
        <v>532</v>
      </c>
      <c r="B43" s="572"/>
      <c r="C43" s="572"/>
      <c r="D43" s="572"/>
      <c r="E43" s="572"/>
      <c r="F43" s="572"/>
      <c r="G43" s="572"/>
    </row>
    <row r="44" spans="1:16" s="566" customFormat="1">
      <c r="A44" s="574" t="s">
        <v>533</v>
      </c>
      <c r="B44" s="572"/>
      <c r="C44" s="572"/>
      <c r="D44" s="572"/>
      <c r="E44" s="758" t="s">
        <v>528</v>
      </c>
      <c r="F44" s="758"/>
      <c r="G44" s="758"/>
    </row>
    <row r="45" spans="1:16" s="566" customFormat="1">
      <c r="A45" s="575"/>
      <c r="B45" s="572"/>
      <c r="C45" s="572"/>
      <c r="D45" s="572"/>
      <c r="E45" s="572"/>
      <c r="F45" s="572"/>
      <c r="G45" s="572"/>
    </row>
    <row r="46" spans="1:16" s="566" customFormat="1">
      <c r="A46" s="1169" t="s">
        <v>535</v>
      </c>
      <c r="B46" s="1169"/>
      <c r="C46" s="1169"/>
      <c r="D46" s="572"/>
      <c r="E46" s="572"/>
      <c r="F46" s="572"/>
      <c r="G46" s="572"/>
    </row>
    <row r="49" spans="1:17" s="51" customFormat="1" ht="44.25">
      <c r="A49" s="50"/>
      <c r="Q49" s="592"/>
    </row>
  </sheetData>
  <mergeCells count="26">
    <mergeCell ref="E2:P2"/>
    <mergeCell ref="A5:A6"/>
    <mergeCell ref="A7:A8"/>
    <mergeCell ref="A9:A10"/>
    <mergeCell ref="A1:P1"/>
    <mergeCell ref="A2:A4"/>
    <mergeCell ref="B2:D3"/>
    <mergeCell ref="E3:G3"/>
    <mergeCell ref="H3:J3"/>
    <mergeCell ref="K3:M3"/>
    <mergeCell ref="N3:P3"/>
    <mergeCell ref="A17:A18"/>
    <mergeCell ref="A19:A20"/>
    <mergeCell ref="A21:A22"/>
    <mergeCell ref="A11:A12"/>
    <mergeCell ref="A13:A14"/>
    <mergeCell ref="A15:A16"/>
    <mergeCell ref="E44:G44"/>
    <mergeCell ref="A23:A24"/>
    <mergeCell ref="A25:A26"/>
    <mergeCell ref="A27:A28"/>
    <mergeCell ref="A35:A36"/>
    <mergeCell ref="A37:A38"/>
    <mergeCell ref="A29:A30"/>
    <mergeCell ref="A31:A32"/>
    <mergeCell ref="A33:A34"/>
  </mergeCells>
  <conditionalFormatting sqref="A6 A8 A10 A12 A14 A16 A18 A20 A22 A24 A26 A28 A30 A32 A34 A36">
    <cfRule type="cellIs" dxfId="492" priority="256" stopIfTrue="1" operator="equal">
      <formula>1</formula>
    </cfRule>
    <cfRule type="cellIs" dxfId="491" priority="257" stopIfTrue="1" operator="lessThan">
      <formula>0.0005</formula>
    </cfRule>
  </conditionalFormatting>
  <conditionalFormatting sqref="A5:P5">
    <cfRule type="cellIs" dxfId="490" priority="232" stopIfTrue="1" operator="equal">
      <formula>0</formula>
    </cfRule>
  </conditionalFormatting>
  <conditionalFormatting sqref="A9:P9">
    <cfRule type="cellIs" dxfId="489" priority="85" stopIfTrue="1" operator="equal">
      <formula>0</formula>
    </cfRule>
  </conditionalFormatting>
  <conditionalFormatting sqref="A11:P11">
    <cfRule type="cellIs" dxfId="488" priority="79" stopIfTrue="1" operator="equal">
      <formula>0</formula>
    </cfRule>
  </conditionalFormatting>
  <conditionalFormatting sqref="A13:P13">
    <cfRule type="cellIs" dxfId="487" priority="73" stopIfTrue="1" operator="equal">
      <formula>0</formula>
    </cfRule>
  </conditionalFormatting>
  <conditionalFormatting sqref="A15:P15">
    <cfRule type="cellIs" dxfId="486" priority="67" stopIfTrue="1" operator="equal">
      <formula>0</formula>
    </cfRule>
  </conditionalFormatting>
  <conditionalFormatting sqref="A17:P17">
    <cfRule type="cellIs" dxfId="485" priority="61" stopIfTrue="1" operator="equal">
      <formula>0</formula>
    </cfRule>
  </conditionalFormatting>
  <conditionalFormatting sqref="A19:P19">
    <cfRule type="cellIs" dxfId="484" priority="55" stopIfTrue="1" operator="equal">
      <formula>0</formula>
    </cfRule>
  </conditionalFormatting>
  <conditionalFormatting sqref="A21:P21">
    <cfRule type="cellIs" dxfId="483" priority="49" stopIfTrue="1" operator="equal">
      <formula>0</formula>
    </cfRule>
  </conditionalFormatting>
  <conditionalFormatting sqref="A23:P23">
    <cfRule type="cellIs" dxfId="482" priority="43" stopIfTrue="1" operator="equal">
      <formula>0</formula>
    </cfRule>
  </conditionalFormatting>
  <conditionalFormatting sqref="A25:P25">
    <cfRule type="cellIs" dxfId="481" priority="37" stopIfTrue="1" operator="equal">
      <formula>0</formula>
    </cfRule>
  </conditionalFormatting>
  <conditionalFormatting sqref="A27:P27">
    <cfRule type="cellIs" dxfId="480" priority="31" stopIfTrue="1" operator="equal">
      <formula>0</formula>
    </cfRule>
  </conditionalFormatting>
  <conditionalFormatting sqref="A29:P29">
    <cfRule type="cellIs" dxfId="479" priority="25" stopIfTrue="1" operator="equal">
      <formula>0</formula>
    </cfRule>
  </conditionalFormatting>
  <conditionalFormatting sqref="A31:P31">
    <cfRule type="cellIs" dxfId="478" priority="19" stopIfTrue="1" operator="equal">
      <formula>0</formula>
    </cfRule>
  </conditionalFormatting>
  <conditionalFormatting sqref="A33:P33">
    <cfRule type="cellIs" dxfId="477" priority="13" stopIfTrue="1" operator="equal">
      <formula>0</formula>
    </cfRule>
  </conditionalFormatting>
  <conditionalFormatting sqref="A35:P35">
    <cfRule type="cellIs" dxfId="476" priority="7" stopIfTrue="1" operator="equal">
      <formula>0</formula>
    </cfRule>
  </conditionalFormatting>
  <conditionalFormatting sqref="B7:P7">
    <cfRule type="cellIs" dxfId="475" priority="91" stopIfTrue="1" operator="equal">
      <formula>0</formula>
    </cfRule>
  </conditionalFormatting>
  <conditionalFormatting sqref="B37:P37">
    <cfRule type="cellIs" dxfId="474" priority="1" stopIfTrue="1" operator="equal">
      <formula>0</formula>
    </cfRule>
  </conditionalFormatting>
  <hyperlinks>
    <hyperlink ref="E44" r:id="rId1" xr:uid="{6D6E11B7-F15F-47AF-A44A-5485F7207B43}"/>
    <hyperlink ref="E44:G44" r:id="rId2" display="http://dx.doi.org/10.4232/1.14582 " xr:uid="{4237B3C3-33EA-44F4-8BAD-BFF83AC8C0C1}"/>
    <hyperlink ref="A46" r:id="rId3" display="Publikation und Tabellen stehen unter der Lizenz CC BY-SA DEED 4.0." xr:uid="{BF46D2B3-54B7-424F-A82D-F77BFF6AD1CD}"/>
  </hyperlinks>
  <pageMargins left="0.7" right="0.7" top="0.78740157499999996" bottom="0.78740157499999996" header="0.3" footer="0.3"/>
  <pageSetup paperSize="9" scale="53" orientation="portrait"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98FF0-A334-4FAC-8CAF-1FA87038F5E5}">
  <dimension ref="A1:AF47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3.5703125" style="20" customWidth="1"/>
    <col min="2" max="2" width="6.42578125" style="20" customWidth="1"/>
    <col min="3" max="4" width="7.85546875" style="20" customWidth="1"/>
    <col min="5" max="5" width="6.28515625" style="20" customWidth="1"/>
    <col min="6" max="6" width="7.140625" style="20" customWidth="1"/>
    <col min="7" max="7" width="7.85546875" style="20" customWidth="1"/>
    <col min="8" max="8" width="6.5703125" style="20" customWidth="1"/>
    <col min="9" max="9" width="7.85546875" style="20" customWidth="1"/>
    <col min="10" max="10" width="8" style="20" customWidth="1"/>
    <col min="11" max="11" width="6.5703125" style="20" customWidth="1"/>
    <col min="12" max="12" width="7.85546875" style="20" customWidth="1"/>
    <col min="13" max="13" width="8" style="20" customWidth="1"/>
    <col min="14" max="14" width="14.42578125" style="20" customWidth="1"/>
    <col min="15" max="15" width="6.5703125" style="20" customWidth="1"/>
    <col min="16" max="16" width="7.85546875" style="20" customWidth="1"/>
    <col min="17" max="17" width="8" style="20" customWidth="1"/>
    <col min="18" max="18" width="6.5703125" style="20" customWidth="1"/>
    <col min="19" max="19" width="7.85546875" style="20" customWidth="1"/>
    <col min="20" max="20" width="8" style="20" customWidth="1"/>
    <col min="21" max="21" width="6.5703125" style="20" customWidth="1"/>
    <col min="22" max="22" width="7.85546875" style="20" customWidth="1"/>
    <col min="23" max="26" width="8" style="20" customWidth="1"/>
    <col min="27" max="27" width="2.7109375" style="416" customWidth="1"/>
    <col min="28" max="28" width="8.7109375" style="20" customWidth="1"/>
    <col min="29" max="29" width="8" style="20" customWidth="1"/>
    <col min="30" max="16384" width="11.42578125" style="20"/>
  </cols>
  <sheetData>
    <row r="1" spans="1:32" s="19" customFormat="1" ht="43.5" customHeight="1" thickBot="1">
      <c r="A1" s="785" t="str">
        <f>"Tabelle 8.2: Kurse, Unterrichtsstunden und Belegungen nach Ländern und Programmbereichen " &amp;Hilfswerte!B1&amp; " - Auftrags- und Vertragsmaßnahmen"</f>
        <v>Tabelle 8.2: Kurse, Unterrichtsstunden und Belegungen nach Ländern und Programmbereichen 2021 - Auftrags- und Vertragsmaßnahmen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 t="str">
        <f>"noch Tabelle 8.2: Kurse, Unterrichtsstunden und  Belegungen nach Ländern und Programmbereichen " &amp;Hilfswerte!B1&amp; " - Auftrags- und Vertragsmaßnahmen"</f>
        <v>noch Tabelle 8.2: Kurse, Unterrichtsstunden und  Belegungen nach Ländern und Programmbereichen 2021 - Auftrags- und Vertragsmaßnahmen</v>
      </c>
      <c r="O1" s="785"/>
      <c r="P1" s="785"/>
      <c r="Q1" s="785"/>
      <c r="R1" s="785"/>
      <c r="S1" s="785"/>
      <c r="T1" s="785"/>
      <c r="U1" s="785"/>
      <c r="V1" s="785"/>
      <c r="W1" s="785"/>
      <c r="X1" s="785"/>
      <c r="Y1" s="785"/>
      <c r="Z1" s="785"/>
      <c r="AA1" s="437"/>
      <c r="AB1" s="37"/>
      <c r="AC1" s="37"/>
    </row>
    <row r="2" spans="1:32" s="19" customFormat="1" ht="14.25" customHeight="1">
      <c r="A2" s="801" t="s">
        <v>12</v>
      </c>
      <c r="B2" s="795" t="s">
        <v>55</v>
      </c>
      <c r="C2" s="796"/>
      <c r="D2" s="796"/>
      <c r="E2" s="859" t="s">
        <v>54</v>
      </c>
      <c r="F2" s="793"/>
      <c r="G2" s="793"/>
      <c r="H2" s="793"/>
      <c r="I2" s="793"/>
      <c r="J2" s="793"/>
      <c r="K2" s="793"/>
      <c r="L2" s="793"/>
      <c r="M2" s="890"/>
      <c r="N2" s="879" t="s">
        <v>12</v>
      </c>
      <c r="O2" s="795" t="s">
        <v>54</v>
      </c>
      <c r="P2" s="796"/>
      <c r="Q2" s="796"/>
      <c r="R2" s="796"/>
      <c r="S2" s="796"/>
      <c r="T2" s="796"/>
      <c r="U2" s="796"/>
      <c r="V2" s="796"/>
      <c r="W2" s="796"/>
      <c r="X2" s="796"/>
      <c r="Y2" s="796"/>
      <c r="Z2" s="882"/>
      <c r="AA2" s="577"/>
    </row>
    <row r="3" spans="1:32" s="42" customFormat="1" ht="39.75" customHeight="1">
      <c r="A3" s="802"/>
      <c r="B3" s="848"/>
      <c r="C3" s="887"/>
      <c r="D3" s="887"/>
      <c r="E3" s="866" t="s">
        <v>1</v>
      </c>
      <c r="F3" s="790"/>
      <c r="G3" s="791"/>
      <c r="H3" s="866" t="s">
        <v>2</v>
      </c>
      <c r="I3" s="790"/>
      <c r="J3" s="791"/>
      <c r="K3" s="866" t="s">
        <v>19</v>
      </c>
      <c r="L3" s="790"/>
      <c r="M3" s="791"/>
      <c r="N3" s="891"/>
      <c r="O3" s="853" t="s">
        <v>20</v>
      </c>
      <c r="P3" s="853"/>
      <c r="Q3" s="853"/>
      <c r="R3" s="853" t="s">
        <v>350</v>
      </c>
      <c r="S3" s="853"/>
      <c r="T3" s="853"/>
      <c r="U3" s="853" t="s">
        <v>398</v>
      </c>
      <c r="V3" s="853"/>
      <c r="W3" s="866"/>
      <c r="X3" s="866" t="s">
        <v>39</v>
      </c>
      <c r="Y3" s="790"/>
      <c r="Z3" s="792"/>
      <c r="AA3" s="589"/>
      <c r="AB3" s="867"/>
      <c r="AC3" s="867"/>
      <c r="AD3" s="867"/>
      <c r="AE3" s="867"/>
      <c r="AF3" s="867"/>
    </row>
    <row r="4" spans="1:32" ht="33.75">
      <c r="A4" s="803"/>
      <c r="B4" s="604" t="s">
        <v>16</v>
      </c>
      <c r="C4" s="604" t="s">
        <v>17</v>
      </c>
      <c r="D4" s="604" t="s">
        <v>18</v>
      </c>
      <c r="E4" s="604" t="s">
        <v>16</v>
      </c>
      <c r="F4" s="604" t="s">
        <v>17</v>
      </c>
      <c r="G4" s="602" t="s">
        <v>18</v>
      </c>
      <c r="H4" s="604" t="s">
        <v>16</v>
      </c>
      <c r="I4" s="604" t="s">
        <v>17</v>
      </c>
      <c r="J4" s="602" t="s">
        <v>18</v>
      </c>
      <c r="K4" s="604" t="s">
        <v>16</v>
      </c>
      <c r="L4" s="604" t="s">
        <v>17</v>
      </c>
      <c r="M4" s="602" t="s">
        <v>18</v>
      </c>
      <c r="N4" s="892"/>
      <c r="O4" s="604" t="s">
        <v>16</v>
      </c>
      <c r="P4" s="604" t="s">
        <v>17</v>
      </c>
      <c r="Q4" s="602" t="s">
        <v>18</v>
      </c>
      <c r="R4" s="604" t="s">
        <v>16</v>
      </c>
      <c r="S4" s="604" t="s">
        <v>17</v>
      </c>
      <c r="T4" s="602" t="s">
        <v>18</v>
      </c>
      <c r="U4" s="604" t="s">
        <v>16</v>
      </c>
      <c r="V4" s="604" t="s">
        <v>17</v>
      </c>
      <c r="W4" s="604" t="s">
        <v>18</v>
      </c>
      <c r="X4" s="604" t="s">
        <v>16</v>
      </c>
      <c r="Y4" s="604" t="s">
        <v>17</v>
      </c>
      <c r="Z4" s="606" t="s">
        <v>18</v>
      </c>
      <c r="AB4" s="867"/>
      <c r="AC4" s="867"/>
      <c r="AD4" s="867"/>
      <c r="AE4" s="867"/>
      <c r="AF4" s="867"/>
    </row>
    <row r="5" spans="1:32" s="22" customFormat="1" ht="12.75" customHeight="1">
      <c r="A5" s="799" t="s">
        <v>61</v>
      </c>
      <c r="B5" s="184">
        <v>2651</v>
      </c>
      <c r="C5" s="184">
        <v>85360</v>
      </c>
      <c r="D5" s="194">
        <v>22513</v>
      </c>
      <c r="E5" s="184">
        <v>161</v>
      </c>
      <c r="F5" s="184">
        <v>7243</v>
      </c>
      <c r="G5" s="194">
        <v>1558</v>
      </c>
      <c r="H5" s="184">
        <v>53</v>
      </c>
      <c r="I5" s="184">
        <v>791</v>
      </c>
      <c r="J5" s="194">
        <v>520</v>
      </c>
      <c r="K5" s="184">
        <v>256</v>
      </c>
      <c r="L5" s="184">
        <v>2644</v>
      </c>
      <c r="M5" s="194">
        <v>2304</v>
      </c>
      <c r="N5" s="868" t="s">
        <v>61</v>
      </c>
      <c r="O5" s="184">
        <v>595</v>
      </c>
      <c r="P5" s="184">
        <v>28054</v>
      </c>
      <c r="Q5" s="194">
        <v>4233</v>
      </c>
      <c r="R5" s="184">
        <v>1356</v>
      </c>
      <c r="S5" s="184">
        <v>27242</v>
      </c>
      <c r="T5" s="194">
        <v>11852</v>
      </c>
      <c r="U5" s="184">
        <v>211</v>
      </c>
      <c r="V5" s="184">
        <v>15268</v>
      </c>
      <c r="W5" s="194">
        <v>1870</v>
      </c>
      <c r="X5" s="184">
        <v>19</v>
      </c>
      <c r="Y5" s="184">
        <v>4118</v>
      </c>
      <c r="Z5" s="228">
        <v>176</v>
      </c>
      <c r="AA5" s="418"/>
      <c r="AB5" s="867"/>
      <c r="AC5" s="867"/>
      <c r="AD5" s="867"/>
      <c r="AE5" s="867"/>
      <c r="AF5" s="867"/>
    </row>
    <row r="6" spans="1:32" s="22" customFormat="1" ht="12.75" customHeight="1">
      <c r="A6" s="782"/>
      <c r="B6" s="43">
        <v>1</v>
      </c>
      <c r="C6" s="44">
        <v>1</v>
      </c>
      <c r="D6" s="44">
        <v>1</v>
      </c>
      <c r="E6" s="45">
        <v>6.0729999999999999E-2</v>
      </c>
      <c r="F6" s="41">
        <v>8.4849999999999995E-2</v>
      </c>
      <c r="G6" s="41">
        <v>6.9199999999999998E-2</v>
      </c>
      <c r="H6" s="45">
        <v>1.9990000000000001E-2</v>
      </c>
      <c r="I6" s="41">
        <v>9.2700000000000005E-3</v>
      </c>
      <c r="J6" s="41">
        <v>2.3099999999999999E-2</v>
      </c>
      <c r="K6" s="45">
        <v>9.6570000000000003E-2</v>
      </c>
      <c r="L6" s="41">
        <v>3.0970000000000001E-2</v>
      </c>
      <c r="M6" s="46">
        <v>0.10234</v>
      </c>
      <c r="N6" s="865"/>
      <c r="O6" s="45">
        <v>0.22444</v>
      </c>
      <c r="P6" s="41">
        <v>0.32866000000000001</v>
      </c>
      <c r="Q6" s="41">
        <v>0.18801999999999999</v>
      </c>
      <c r="R6" s="45">
        <v>0.51151000000000002</v>
      </c>
      <c r="S6" s="41">
        <v>0.31913999999999998</v>
      </c>
      <c r="T6" s="41">
        <v>0.52644999999999997</v>
      </c>
      <c r="U6" s="45">
        <v>7.9589999999999994E-2</v>
      </c>
      <c r="V6" s="41">
        <v>0.17887</v>
      </c>
      <c r="W6" s="41">
        <v>8.3059999999999995E-2</v>
      </c>
      <c r="X6" s="45">
        <v>7.1700000000000002E-3</v>
      </c>
      <c r="Y6" s="41">
        <v>4.8239999999999998E-2</v>
      </c>
      <c r="Z6" s="49">
        <v>7.8200000000000006E-3</v>
      </c>
      <c r="AA6" s="418"/>
      <c r="AB6" s="867"/>
      <c r="AC6" s="867"/>
      <c r="AD6" s="867"/>
      <c r="AE6" s="867"/>
      <c r="AF6" s="867"/>
    </row>
    <row r="7" spans="1:32" s="22" customFormat="1" ht="12.75" customHeight="1">
      <c r="A7" s="782" t="s">
        <v>62</v>
      </c>
      <c r="B7" s="184">
        <v>162</v>
      </c>
      <c r="C7" s="184">
        <v>5424</v>
      </c>
      <c r="D7" s="194">
        <v>1084</v>
      </c>
      <c r="E7" s="184">
        <v>6</v>
      </c>
      <c r="F7" s="184">
        <v>152</v>
      </c>
      <c r="G7" s="194">
        <v>92</v>
      </c>
      <c r="H7" s="184">
        <v>2</v>
      </c>
      <c r="I7" s="184">
        <v>24</v>
      </c>
      <c r="J7" s="194">
        <v>17</v>
      </c>
      <c r="K7" s="184">
        <v>9</v>
      </c>
      <c r="L7" s="184">
        <v>100</v>
      </c>
      <c r="M7" s="194">
        <v>49</v>
      </c>
      <c r="N7" s="865" t="s">
        <v>62</v>
      </c>
      <c r="O7" s="184">
        <v>88</v>
      </c>
      <c r="P7" s="184">
        <v>2016</v>
      </c>
      <c r="Q7" s="194">
        <v>558</v>
      </c>
      <c r="R7" s="184">
        <v>50</v>
      </c>
      <c r="S7" s="184">
        <v>2960</v>
      </c>
      <c r="T7" s="194">
        <v>354</v>
      </c>
      <c r="U7" s="184">
        <v>4</v>
      </c>
      <c r="V7" s="184">
        <v>36</v>
      </c>
      <c r="W7" s="194">
        <v>6</v>
      </c>
      <c r="X7" s="184">
        <v>3</v>
      </c>
      <c r="Y7" s="184">
        <v>136</v>
      </c>
      <c r="Z7" s="228">
        <v>8</v>
      </c>
      <c r="AA7" s="418"/>
      <c r="AB7" s="867"/>
      <c r="AC7" s="867"/>
      <c r="AD7" s="867"/>
      <c r="AE7" s="867"/>
      <c r="AF7" s="867"/>
    </row>
    <row r="8" spans="1:32" s="47" customFormat="1" ht="12.75" customHeight="1">
      <c r="A8" s="782"/>
      <c r="B8" s="43">
        <v>1</v>
      </c>
      <c r="C8" s="44">
        <v>1</v>
      </c>
      <c r="D8" s="44">
        <v>1</v>
      </c>
      <c r="E8" s="45">
        <v>3.7039999999999997E-2</v>
      </c>
      <c r="F8" s="41">
        <v>2.802E-2</v>
      </c>
      <c r="G8" s="41">
        <v>8.4870000000000001E-2</v>
      </c>
      <c r="H8" s="45">
        <v>1.235E-2</v>
      </c>
      <c r="I8" s="41">
        <v>4.4200000000000003E-3</v>
      </c>
      <c r="J8" s="41">
        <v>1.5679999999999999E-2</v>
      </c>
      <c r="K8" s="45">
        <v>5.5559999999999998E-2</v>
      </c>
      <c r="L8" s="41">
        <v>1.8440000000000002E-2</v>
      </c>
      <c r="M8" s="46">
        <v>4.5199999999999997E-2</v>
      </c>
      <c r="N8" s="865"/>
      <c r="O8" s="45">
        <v>0.54320999999999997</v>
      </c>
      <c r="P8" s="41">
        <v>0.37168000000000001</v>
      </c>
      <c r="Q8" s="41">
        <v>0.51476</v>
      </c>
      <c r="R8" s="45">
        <v>0.30864000000000003</v>
      </c>
      <c r="S8" s="41">
        <v>0.54571999999999998</v>
      </c>
      <c r="T8" s="41">
        <v>0.32657000000000003</v>
      </c>
      <c r="U8" s="45">
        <v>2.469E-2</v>
      </c>
      <c r="V8" s="41">
        <v>6.6400000000000001E-3</v>
      </c>
      <c r="W8" s="41">
        <v>5.5399999999999998E-3</v>
      </c>
      <c r="X8" s="45">
        <v>1.8519999999999998E-2</v>
      </c>
      <c r="Y8" s="41">
        <v>2.5069999999999999E-2</v>
      </c>
      <c r="Z8" s="49">
        <v>7.3800000000000003E-3</v>
      </c>
      <c r="AA8" s="590"/>
      <c r="AB8" s="867"/>
      <c r="AC8" s="867"/>
      <c r="AD8" s="867"/>
      <c r="AE8" s="867"/>
      <c r="AF8" s="867"/>
    </row>
    <row r="9" spans="1:32" s="22" customFormat="1" ht="12.75" customHeight="1">
      <c r="A9" s="782" t="s">
        <v>63</v>
      </c>
      <c r="B9" s="184">
        <v>153</v>
      </c>
      <c r="C9" s="184">
        <v>15240</v>
      </c>
      <c r="D9" s="194">
        <v>1123</v>
      </c>
      <c r="E9" s="184">
        <v>9</v>
      </c>
      <c r="F9" s="184">
        <v>1008</v>
      </c>
      <c r="G9" s="194">
        <v>90</v>
      </c>
      <c r="H9" s="184">
        <v>0</v>
      </c>
      <c r="I9" s="184">
        <v>0</v>
      </c>
      <c r="J9" s="194">
        <v>0</v>
      </c>
      <c r="K9" s="184">
        <v>2</v>
      </c>
      <c r="L9" s="184">
        <v>18</v>
      </c>
      <c r="M9" s="194">
        <v>24</v>
      </c>
      <c r="N9" s="865" t="s">
        <v>63</v>
      </c>
      <c r="O9" s="184">
        <v>58</v>
      </c>
      <c r="P9" s="184">
        <v>3431</v>
      </c>
      <c r="Q9" s="194">
        <v>320</v>
      </c>
      <c r="R9" s="184">
        <v>69</v>
      </c>
      <c r="S9" s="184">
        <v>10369</v>
      </c>
      <c r="T9" s="194">
        <v>595</v>
      </c>
      <c r="U9" s="184">
        <v>0</v>
      </c>
      <c r="V9" s="184">
        <v>0</v>
      </c>
      <c r="W9" s="194">
        <v>0</v>
      </c>
      <c r="X9" s="184">
        <v>15</v>
      </c>
      <c r="Y9" s="184">
        <v>414</v>
      </c>
      <c r="Z9" s="228">
        <v>94</v>
      </c>
      <c r="AA9" s="418"/>
      <c r="AB9" s="867"/>
      <c r="AC9" s="867"/>
      <c r="AD9" s="867"/>
      <c r="AE9" s="867"/>
      <c r="AF9" s="867"/>
    </row>
    <row r="10" spans="1:32" s="47" customFormat="1" ht="12.75" customHeight="1">
      <c r="A10" s="782"/>
      <c r="B10" s="43">
        <v>1</v>
      </c>
      <c r="C10" s="44">
        <v>1</v>
      </c>
      <c r="D10" s="44">
        <v>1</v>
      </c>
      <c r="E10" s="45">
        <v>5.8819999999999997E-2</v>
      </c>
      <c r="F10" s="41">
        <v>6.6140000000000004E-2</v>
      </c>
      <c r="G10" s="41">
        <v>8.0140000000000003E-2</v>
      </c>
      <c r="H10" s="45" t="s">
        <v>515</v>
      </c>
      <c r="I10" s="41" t="s">
        <v>515</v>
      </c>
      <c r="J10" s="41" t="s">
        <v>515</v>
      </c>
      <c r="K10" s="45">
        <v>1.307E-2</v>
      </c>
      <c r="L10" s="41">
        <v>1.1800000000000001E-3</v>
      </c>
      <c r="M10" s="46">
        <v>2.137E-2</v>
      </c>
      <c r="N10" s="865"/>
      <c r="O10" s="45">
        <v>0.37907999999999997</v>
      </c>
      <c r="P10" s="41">
        <v>0.22513</v>
      </c>
      <c r="Q10" s="41">
        <v>0.28494999999999998</v>
      </c>
      <c r="R10" s="45">
        <v>0.45097999999999999</v>
      </c>
      <c r="S10" s="41">
        <v>0.68037999999999998</v>
      </c>
      <c r="T10" s="41">
        <v>0.52983000000000002</v>
      </c>
      <c r="U10" s="45" t="s">
        <v>515</v>
      </c>
      <c r="V10" s="41" t="s">
        <v>515</v>
      </c>
      <c r="W10" s="41" t="s">
        <v>515</v>
      </c>
      <c r="X10" s="45">
        <v>9.8040000000000002E-2</v>
      </c>
      <c r="Y10" s="41">
        <v>2.717E-2</v>
      </c>
      <c r="Z10" s="49">
        <v>8.3699999999999997E-2</v>
      </c>
      <c r="AA10" s="590"/>
      <c r="AB10" s="867"/>
      <c r="AC10" s="867"/>
      <c r="AD10" s="867"/>
      <c r="AE10" s="867"/>
      <c r="AF10" s="867"/>
    </row>
    <row r="11" spans="1:32" s="22" customFormat="1" ht="12.75" customHeight="1">
      <c r="A11" s="782" t="s">
        <v>64</v>
      </c>
      <c r="B11" s="184">
        <v>206</v>
      </c>
      <c r="C11" s="184">
        <v>7574</v>
      </c>
      <c r="D11" s="194">
        <v>1573</v>
      </c>
      <c r="E11" s="184">
        <v>13</v>
      </c>
      <c r="F11" s="184">
        <v>84</v>
      </c>
      <c r="G11" s="194">
        <v>106</v>
      </c>
      <c r="H11" s="184">
        <v>10</v>
      </c>
      <c r="I11" s="184">
        <v>243</v>
      </c>
      <c r="J11" s="194">
        <v>154</v>
      </c>
      <c r="K11" s="184">
        <v>23</v>
      </c>
      <c r="L11" s="184">
        <v>236</v>
      </c>
      <c r="M11" s="194">
        <v>160</v>
      </c>
      <c r="N11" s="865" t="s">
        <v>64</v>
      </c>
      <c r="O11" s="184">
        <v>60</v>
      </c>
      <c r="P11" s="184">
        <v>5069</v>
      </c>
      <c r="Q11" s="194">
        <v>319</v>
      </c>
      <c r="R11" s="184">
        <v>82</v>
      </c>
      <c r="S11" s="184">
        <v>1000</v>
      </c>
      <c r="T11" s="194">
        <v>688</v>
      </c>
      <c r="U11" s="184">
        <v>0</v>
      </c>
      <c r="V11" s="184">
        <v>0</v>
      </c>
      <c r="W11" s="194">
        <v>0</v>
      </c>
      <c r="X11" s="184">
        <v>18</v>
      </c>
      <c r="Y11" s="184">
        <v>942</v>
      </c>
      <c r="Z11" s="228">
        <v>146</v>
      </c>
      <c r="AA11" s="418"/>
      <c r="AB11" s="867"/>
      <c r="AC11" s="867"/>
      <c r="AD11" s="867"/>
      <c r="AE11" s="867"/>
      <c r="AF11" s="867"/>
    </row>
    <row r="12" spans="1:32" s="47" customFormat="1" ht="12.75" customHeight="1">
      <c r="A12" s="782"/>
      <c r="B12" s="43">
        <v>1</v>
      </c>
      <c r="C12" s="44">
        <v>1</v>
      </c>
      <c r="D12" s="44">
        <v>1</v>
      </c>
      <c r="E12" s="45">
        <v>6.3109999999999999E-2</v>
      </c>
      <c r="F12" s="41">
        <v>1.1089999999999999E-2</v>
      </c>
      <c r="G12" s="41">
        <v>6.7390000000000005E-2</v>
      </c>
      <c r="H12" s="45">
        <v>4.854E-2</v>
      </c>
      <c r="I12" s="41">
        <v>3.2079999999999997E-2</v>
      </c>
      <c r="J12" s="41">
        <v>9.7900000000000001E-2</v>
      </c>
      <c r="K12" s="45">
        <v>0.11165</v>
      </c>
      <c r="L12" s="41">
        <v>3.116E-2</v>
      </c>
      <c r="M12" s="46">
        <v>0.10172</v>
      </c>
      <c r="N12" s="865"/>
      <c r="O12" s="45">
        <v>0.29126000000000002</v>
      </c>
      <c r="P12" s="41">
        <v>0.66925999999999997</v>
      </c>
      <c r="Q12" s="41">
        <v>0.20280000000000001</v>
      </c>
      <c r="R12" s="45">
        <v>0.39806000000000002</v>
      </c>
      <c r="S12" s="41">
        <v>0.13203000000000001</v>
      </c>
      <c r="T12" s="41">
        <v>0.43737999999999999</v>
      </c>
      <c r="U12" s="45" t="s">
        <v>515</v>
      </c>
      <c r="V12" s="41" t="s">
        <v>515</v>
      </c>
      <c r="W12" s="41" t="s">
        <v>515</v>
      </c>
      <c r="X12" s="45">
        <v>8.7379999999999999E-2</v>
      </c>
      <c r="Y12" s="41">
        <v>0.12436999999999999</v>
      </c>
      <c r="Z12" s="49">
        <v>9.282E-2</v>
      </c>
      <c r="AA12" s="590"/>
    </row>
    <row r="13" spans="1:32" s="22" customFormat="1" ht="12.75" customHeight="1">
      <c r="A13" s="782" t="s">
        <v>65</v>
      </c>
      <c r="B13" s="184">
        <v>69</v>
      </c>
      <c r="C13" s="184">
        <v>2990</v>
      </c>
      <c r="D13" s="194">
        <v>678</v>
      </c>
      <c r="E13" s="184">
        <v>1</v>
      </c>
      <c r="F13" s="184">
        <v>16</v>
      </c>
      <c r="G13" s="194">
        <v>10</v>
      </c>
      <c r="H13" s="184">
        <v>2</v>
      </c>
      <c r="I13" s="184">
        <v>26</v>
      </c>
      <c r="J13" s="194">
        <v>16</v>
      </c>
      <c r="K13" s="184">
        <v>0</v>
      </c>
      <c r="L13" s="184">
        <v>0</v>
      </c>
      <c r="M13" s="194">
        <v>0</v>
      </c>
      <c r="N13" s="865" t="s">
        <v>65</v>
      </c>
      <c r="O13" s="184">
        <v>0</v>
      </c>
      <c r="P13" s="184">
        <v>0</v>
      </c>
      <c r="Q13" s="194">
        <v>0</v>
      </c>
      <c r="R13" s="184">
        <v>56</v>
      </c>
      <c r="S13" s="184">
        <v>576</v>
      </c>
      <c r="T13" s="194">
        <v>551</v>
      </c>
      <c r="U13" s="184">
        <v>10</v>
      </c>
      <c r="V13" s="184">
        <v>2372</v>
      </c>
      <c r="W13" s="194">
        <v>101</v>
      </c>
      <c r="X13" s="184">
        <v>0</v>
      </c>
      <c r="Y13" s="184">
        <v>0</v>
      </c>
      <c r="Z13" s="228">
        <v>0</v>
      </c>
      <c r="AA13" s="418"/>
      <c r="AB13" s="25"/>
    </row>
    <row r="14" spans="1:32" s="47" customFormat="1" ht="12.75" customHeight="1">
      <c r="A14" s="782"/>
      <c r="B14" s="43">
        <v>1</v>
      </c>
      <c r="C14" s="44">
        <v>1</v>
      </c>
      <c r="D14" s="44">
        <v>1</v>
      </c>
      <c r="E14" s="45">
        <v>1.4489999999999999E-2</v>
      </c>
      <c r="F14" s="41">
        <v>5.3499999999999997E-3</v>
      </c>
      <c r="G14" s="41">
        <v>1.4749999999999999E-2</v>
      </c>
      <c r="H14" s="45">
        <v>2.8989999999999998E-2</v>
      </c>
      <c r="I14" s="41">
        <v>8.6999999999999994E-3</v>
      </c>
      <c r="J14" s="41">
        <v>2.3599999999999999E-2</v>
      </c>
      <c r="K14" s="45" t="s">
        <v>515</v>
      </c>
      <c r="L14" s="41" t="s">
        <v>515</v>
      </c>
      <c r="M14" s="46" t="s">
        <v>515</v>
      </c>
      <c r="N14" s="865"/>
      <c r="O14" s="45" t="s">
        <v>515</v>
      </c>
      <c r="P14" s="41" t="s">
        <v>515</v>
      </c>
      <c r="Q14" s="41" t="s">
        <v>515</v>
      </c>
      <c r="R14" s="45">
        <v>0.81159000000000003</v>
      </c>
      <c r="S14" s="41">
        <v>0.19264000000000001</v>
      </c>
      <c r="T14" s="41">
        <v>0.81267999999999996</v>
      </c>
      <c r="U14" s="45">
        <v>0.14493</v>
      </c>
      <c r="V14" s="41">
        <v>0.79330999999999996</v>
      </c>
      <c r="W14" s="41">
        <v>0.14896999999999999</v>
      </c>
      <c r="X14" s="45" t="s">
        <v>515</v>
      </c>
      <c r="Y14" s="41" t="s">
        <v>515</v>
      </c>
      <c r="Z14" s="49" t="s">
        <v>515</v>
      </c>
      <c r="AA14" s="590"/>
      <c r="AB14" s="25"/>
    </row>
    <row r="15" spans="1:32" s="22" customFormat="1" ht="12" customHeight="1">
      <c r="A15" s="782" t="s">
        <v>66</v>
      </c>
      <c r="B15" s="184">
        <v>660</v>
      </c>
      <c r="C15" s="184">
        <v>27069</v>
      </c>
      <c r="D15" s="194">
        <v>8496</v>
      </c>
      <c r="E15" s="184">
        <v>24</v>
      </c>
      <c r="F15" s="184">
        <v>348</v>
      </c>
      <c r="G15" s="194">
        <v>284</v>
      </c>
      <c r="H15" s="184">
        <v>116</v>
      </c>
      <c r="I15" s="184">
        <v>4584</v>
      </c>
      <c r="J15" s="194">
        <v>1008</v>
      </c>
      <c r="K15" s="184">
        <v>10</v>
      </c>
      <c r="L15" s="184">
        <v>116</v>
      </c>
      <c r="M15" s="194">
        <v>92</v>
      </c>
      <c r="N15" s="865" t="s">
        <v>66</v>
      </c>
      <c r="O15" s="184">
        <v>473</v>
      </c>
      <c r="P15" s="184">
        <v>20866</v>
      </c>
      <c r="Q15" s="194">
        <v>6768</v>
      </c>
      <c r="R15" s="184">
        <v>29</v>
      </c>
      <c r="S15" s="184">
        <v>946</v>
      </c>
      <c r="T15" s="194">
        <v>289</v>
      </c>
      <c r="U15" s="184">
        <v>0</v>
      </c>
      <c r="V15" s="184">
        <v>0</v>
      </c>
      <c r="W15" s="194">
        <v>0</v>
      </c>
      <c r="X15" s="184">
        <v>8</v>
      </c>
      <c r="Y15" s="184">
        <v>209</v>
      </c>
      <c r="Z15" s="228">
        <v>55</v>
      </c>
      <c r="AA15" s="418"/>
      <c r="AB15" s="25"/>
    </row>
    <row r="16" spans="1:32" s="47" customFormat="1" ht="12" customHeight="1">
      <c r="A16" s="782"/>
      <c r="B16" s="43">
        <v>1</v>
      </c>
      <c r="C16" s="44">
        <v>1</v>
      </c>
      <c r="D16" s="44">
        <v>1</v>
      </c>
      <c r="E16" s="45">
        <v>3.6360000000000003E-2</v>
      </c>
      <c r="F16" s="41">
        <v>1.286E-2</v>
      </c>
      <c r="G16" s="41">
        <v>3.3430000000000001E-2</v>
      </c>
      <c r="H16" s="45">
        <v>0.17576</v>
      </c>
      <c r="I16" s="41">
        <v>0.16935</v>
      </c>
      <c r="J16" s="41">
        <v>0.11864</v>
      </c>
      <c r="K16" s="45">
        <v>1.515E-2</v>
      </c>
      <c r="L16" s="41">
        <v>4.2900000000000004E-3</v>
      </c>
      <c r="M16" s="46">
        <v>1.0829999999999999E-2</v>
      </c>
      <c r="N16" s="865"/>
      <c r="O16" s="45">
        <v>0.71667000000000003</v>
      </c>
      <c r="P16" s="41">
        <v>0.77083999999999997</v>
      </c>
      <c r="Q16" s="41">
        <v>0.79661000000000004</v>
      </c>
      <c r="R16" s="45">
        <v>4.394E-2</v>
      </c>
      <c r="S16" s="41">
        <v>3.4950000000000002E-2</v>
      </c>
      <c r="T16" s="41">
        <v>3.4020000000000002E-2</v>
      </c>
      <c r="U16" s="45" t="s">
        <v>515</v>
      </c>
      <c r="V16" s="41" t="s">
        <v>515</v>
      </c>
      <c r="W16" s="41" t="s">
        <v>515</v>
      </c>
      <c r="X16" s="45">
        <v>1.2120000000000001E-2</v>
      </c>
      <c r="Y16" s="41">
        <v>7.7200000000000003E-3</v>
      </c>
      <c r="Z16" s="49">
        <v>6.4700000000000001E-3</v>
      </c>
      <c r="AA16" s="590"/>
      <c r="AB16" s="25"/>
    </row>
    <row r="17" spans="1:27" s="22" customFormat="1" ht="12.75" customHeight="1">
      <c r="A17" s="782" t="s">
        <v>67</v>
      </c>
      <c r="B17" s="184">
        <v>993</v>
      </c>
      <c r="C17" s="184">
        <v>75847</v>
      </c>
      <c r="D17" s="194">
        <v>9480</v>
      </c>
      <c r="E17" s="184">
        <v>170</v>
      </c>
      <c r="F17" s="184">
        <v>3205</v>
      </c>
      <c r="G17" s="194">
        <v>1686</v>
      </c>
      <c r="H17" s="184">
        <v>18</v>
      </c>
      <c r="I17" s="184">
        <v>261</v>
      </c>
      <c r="J17" s="194">
        <v>188</v>
      </c>
      <c r="K17" s="184">
        <v>83</v>
      </c>
      <c r="L17" s="184">
        <v>1107</v>
      </c>
      <c r="M17" s="194">
        <v>1500</v>
      </c>
      <c r="N17" s="865" t="s">
        <v>67</v>
      </c>
      <c r="O17" s="184">
        <v>222</v>
      </c>
      <c r="P17" s="184">
        <v>23908</v>
      </c>
      <c r="Q17" s="194">
        <v>1620</v>
      </c>
      <c r="R17" s="184">
        <v>430</v>
      </c>
      <c r="S17" s="184">
        <v>18917</v>
      </c>
      <c r="T17" s="194">
        <v>3519</v>
      </c>
      <c r="U17" s="184">
        <v>17</v>
      </c>
      <c r="V17" s="184">
        <v>1345</v>
      </c>
      <c r="W17" s="194">
        <v>142</v>
      </c>
      <c r="X17" s="184">
        <v>53</v>
      </c>
      <c r="Y17" s="184">
        <v>27104</v>
      </c>
      <c r="Z17" s="228">
        <v>825</v>
      </c>
      <c r="AA17" s="418"/>
    </row>
    <row r="18" spans="1:27" s="47" customFormat="1" ht="12.75" customHeight="1">
      <c r="A18" s="782"/>
      <c r="B18" s="43">
        <v>1</v>
      </c>
      <c r="C18" s="44">
        <v>1</v>
      </c>
      <c r="D18" s="44">
        <v>1</v>
      </c>
      <c r="E18" s="45">
        <v>0.17119999999999999</v>
      </c>
      <c r="F18" s="41">
        <v>4.2259999999999999E-2</v>
      </c>
      <c r="G18" s="41">
        <v>0.17785000000000001</v>
      </c>
      <c r="H18" s="45">
        <v>1.813E-2</v>
      </c>
      <c r="I18" s="41">
        <v>3.4399999999999999E-3</v>
      </c>
      <c r="J18" s="41">
        <v>1.983E-2</v>
      </c>
      <c r="K18" s="45">
        <v>8.3589999999999998E-2</v>
      </c>
      <c r="L18" s="41">
        <v>1.46E-2</v>
      </c>
      <c r="M18" s="46">
        <v>0.15823000000000001</v>
      </c>
      <c r="N18" s="865"/>
      <c r="O18" s="45">
        <v>0.22356000000000001</v>
      </c>
      <c r="P18" s="41">
        <v>0.31520999999999999</v>
      </c>
      <c r="Q18" s="41">
        <v>0.17088999999999999</v>
      </c>
      <c r="R18" s="45">
        <v>0.43303000000000003</v>
      </c>
      <c r="S18" s="41">
        <v>0.24940999999999999</v>
      </c>
      <c r="T18" s="41">
        <v>0.37119999999999997</v>
      </c>
      <c r="U18" s="45">
        <v>1.712E-2</v>
      </c>
      <c r="V18" s="41">
        <v>1.7729999999999999E-2</v>
      </c>
      <c r="W18" s="41">
        <v>1.498E-2</v>
      </c>
      <c r="X18" s="45">
        <v>5.3370000000000001E-2</v>
      </c>
      <c r="Y18" s="41">
        <v>0.35735</v>
      </c>
      <c r="Z18" s="49">
        <v>8.7029999999999996E-2</v>
      </c>
      <c r="AA18" s="590"/>
    </row>
    <row r="19" spans="1:27" s="22" customFormat="1" ht="12.75" customHeight="1">
      <c r="A19" s="782" t="s">
        <v>68</v>
      </c>
      <c r="B19" s="184">
        <v>125</v>
      </c>
      <c r="C19" s="184">
        <v>2612</v>
      </c>
      <c r="D19" s="194">
        <v>1685</v>
      </c>
      <c r="E19" s="184">
        <v>19</v>
      </c>
      <c r="F19" s="184">
        <v>62</v>
      </c>
      <c r="G19" s="194">
        <v>631</v>
      </c>
      <c r="H19" s="184">
        <v>66</v>
      </c>
      <c r="I19" s="184">
        <v>1562</v>
      </c>
      <c r="J19" s="194">
        <v>745</v>
      </c>
      <c r="K19" s="184">
        <v>0</v>
      </c>
      <c r="L19" s="184">
        <v>0</v>
      </c>
      <c r="M19" s="194">
        <v>0</v>
      </c>
      <c r="N19" s="865" t="s">
        <v>68</v>
      </c>
      <c r="O19" s="184">
        <v>16</v>
      </c>
      <c r="P19" s="184">
        <v>771</v>
      </c>
      <c r="Q19" s="194">
        <v>130</v>
      </c>
      <c r="R19" s="184">
        <v>21</v>
      </c>
      <c r="S19" s="184">
        <v>205</v>
      </c>
      <c r="T19" s="194">
        <v>160</v>
      </c>
      <c r="U19" s="184">
        <v>0</v>
      </c>
      <c r="V19" s="184">
        <v>0</v>
      </c>
      <c r="W19" s="194">
        <v>0</v>
      </c>
      <c r="X19" s="184">
        <v>3</v>
      </c>
      <c r="Y19" s="184">
        <v>12</v>
      </c>
      <c r="Z19" s="228">
        <v>19</v>
      </c>
      <c r="AA19" s="418"/>
    </row>
    <row r="20" spans="1:27" s="47" customFormat="1" ht="12.75" customHeight="1">
      <c r="A20" s="782"/>
      <c r="B20" s="43">
        <v>1</v>
      </c>
      <c r="C20" s="44">
        <v>1</v>
      </c>
      <c r="D20" s="44">
        <v>1</v>
      </c>
      <c r="E20" s="45">
        <v>0.152</v>
      </c>
      <c r="F20" s="41">
        <v>2.3740000000000001E-2</v>
      </c>
      <c r="G20" s="41">
        <v>0.37447999999999998</v>
      </c>
      <c r="H20" s="45">
        <v>0.52800000000000002</v>
      </c>
      <c r="I20" s="41">
        <v>0.59801000000000004</v>
      </c>
      <c r="J20" s="41">
        <v>0.44213999999999998</v>
      </c>
      <c r="K20" s="45" t="s">
        <v>515</v>
      </c>
      <c r="L20" s="41" t="s">
        <v>515</v>
      </c>
      <c r="M20" s="46" t="s">
        <v>515</v>
      </c>
      <c r="N20" s="865"/>
      <c r="O20" s="45">
        <v>0.128</v>
      </c>
      <c r="P20" s="41">
        <v>0.29518</v>
      </c>
      <c r="Q20" s="41">
        <v>7.7149999999999996E-2</v>
      </c>
      <c r="R20" s="45">
        <v>0.16800000000000001</v>
      </c>
      <c r="S20" s="41">
        <v>7.8479999999999994E-2</v>
      </c>
      <c r="T20" s="41">
        <v>9.4960000000000003E-2</v>
      </c>
      <c r="U20" s="45" t="s">
        <v>515</v>
      </c>
      <c r="V20" s="41" t="s">
        <v>515</v>
      </c>
      <c r="W20" s="41" t="s">
        <v>515</v>
      </c>
      <c r="X20" s="45">
        <v>2.4E-2</v>
      </c>
      <c r="Y20" s="41">
        <v>4.5900000000000003E-3</v>
      </c>
      <c r="Z20" s="49">
        <v>1.128E-2</v>
      </c>
      <c r="AA20" s="590"/>
    </row>
    <row r="21" spans="1:27" s="22" customFormat="1" ht="12.75" customHeight="1">
      <c r="A21" s="782" t="s">
        <v>69</v>
      </c>
      <c r="B21" s="184">
        <v>1524</v>
      </c>
      <c r="C21" s="184">
        <v>211041</v>
      </c>
      <c r="D21" s="194">
        <v>13619</v>
      </c>
      <c r="E21" s="184">
        <v>256</v>
      </c>
      <c r="F21" s="184">
        <v>9208</v>
      </c>
      <c r="G21" s="194">
        <v>2774</v>
      </c>
      <c r="H21" s="184">
        <v>44</v>
      </c>
      <c r="I21" s="184">
        <v>557</v>
      </c>
      <c r="J21" s="194">
        <v>250</v>
      </c>
      <c r="K21" s="184">
        <v>51</v>
      </c>
      <c r="L21" s="184">
        <v>655</v>
      </c>
      <c r="M21" s="194">
        <v>500</v>
      </c>
      <c r="N21" s="865" t="s">
        <v>69</v>
      </c>
      <c r="O21" s="184">
        <v>320</v>
      </c>
      <c r="P21" s="184">
        <v>50746</v>
      </c>
      <c r="Q21" s="194">
        <v>3198</v>
      </c>
      <c r="R21" s="184">
        <v>531</v>
      </c>
      <c r="S21" s="184">
        <v>70476</v>
      </c>
      <c r="T21" s="194">
        <v>5333</v>
      </c>
      <c r="U21" s="184">
        <v>215</v>
      </c>
      <c r="V21" s="184">
        <v>16469</v>
      </c>
      <c r="W21" s="194">
        <v>477</v>
      </c>
      <c r="X21" s="184">
        <v>107</v>
      </c>
      <c r="Y21" s="184">
        <v>62930</v>
      </c>
      <c r="Z21" s="228">
        <v>1087</v>
      </c>
      <c r="AA21" s="418"/>
    </row>
    <row r="22" spans="1:27" s="47" customFormat="1" ht="12.75" customHeight="1">
      <c r="A22" s="782"/>
      <c r="B22" s="43">
        <v>1</v>
      </c>
      <c r="C22" s="44">
        <v>1</v>
      </c>
      <c r="D22" s="44">
        <v>1</v>
      </c>
      <c r="E22" s="45">
        <v>0.16797999999999999</v>
      </c>
      <c r="F22" s="41">
        <v>4.3630000000000002E-2</v>
      </c>
      <c r="G22" s="41">
        <v>0.20369000000000001</v>
      </c>
      <c r="H22" s="45">
        <v>2.887E-2</v>
      </c>
      <c r="I22" s="41">
        <v>2.64E-3</v>
      </c>
      <c r="J22" s="41">
        <v>1.8360000000000001E-2</v>
      </c>
      <c r="K22" s="45">
        <v>3.3459999999999997E-2</v>
      </c>
      <c r="L22" s="41">
        <v>3.0999999999999999E-3</v>
      </c>
      <c r="M22" s="46">
        <v>3.671E-2</v>
      </c>
      <c r="N22" s="865"/>
      <c r="O22" s="45">
        <v>0.20996999999999999</v>
      </c>
      <c r="P22" s="41">
        <v>0.24046000000000001</v>
      </c>
      <c r="Q22" s="41">
        <v>0.23482</v>
      </c>
      <c r="R22" s="45">
        <v>0.34843000000000002</v>
      </c>
      <c r="S22" s="41">
        <v>0.33394000000000001</v>
      </c>
      <c r="T22" s="41">
        <v>0.39158999999999999</v>
      </c>
      <c r="U22" s="45">
        <v>0.14108000000000001</v>
      </c>
      <c r="V22" s="41">
        <v>7.8039999999999998E-2</v>
      </c>
      <c r="W22" s="41">
        <v>3.5020000000000003E-2</v>
      </c>
      <c r="X22" s="45">
        <v>7.0209999999999995E-2</v>
      </c>
      <c r="Y22" s="41">
        <v>0.29819000000000001</v>
      </c>
      <c r="Z22" s="49">
        <v>7.9810000000000006E-2</v>
      </c>
      <c r="AA22" s="590"/>
    </row>
    <row r="23" spans="1:27" s="22" customFormat="1" ht="12.75" customHeight="1">
      <c r="A23" s="782" t="s">
        <v>70</v>
      </c>
      <c r="B23" s="184">
        <v>2175</v>
      </c>
      <c r="C23" s="184">
        <v>143990</v>
      </c>
      <c r="D23" s="194">
        <v>19316</v>
      </c>
      <c r="E23" s="184">
        <v>145</v>
      </c>
      <c r="F23" s="184">
        <v>2761</v>
      </c>
      <c r="G23" s="194">
        <v>1507</v>
      </c>
      <c r="H23" s="184">
        <v>122</v>
      </c>
      <c r="I23" s="184">
        <v>2831</v>
      </c>
      <c r="J23" s="194">
        <v>478</v>
      </c>
      <c r="K23" s="184">
        <v>116</v>
      </c>
      <c r="L23" s="184">
        <v>1429</v>
      </c>
      <c r="M23" s="194">
        <v>1018</v>
      </c>
      <c r="N23" s="865" t="s">
        <v>70</v>
      </c>
      <c r="O23" s="184">
        <v>671</v>
      </c>
      <c r="P23" s="184">
        <v>56309</v>
      </c>
      <c r="Q23" s="194">
        <v>6166</v>
      </c>
      <c r="R23" s="184">
        <v>753</v>
      </c>
      <c r="S23" s="184">
        <v>60725</v>
      </c>
      <c r="T23" s="194">
        <v>6117</v>
      </c>
      <c r="U23" s="184">
        <v>297</v>
      </c>
      <c r="V23" s="184">
        <v>14745</v>
      </c>
      <c r="W23" s="194">
        <v>3444</v>
      </c>
      <c r="X23" s="184">
        <v>71</v>
      </c>
      <c r="Y23" s="184">
        <v>5190</v>
      </c>
      <c r="Z23" s="228">
        <v>586</v>
      </c>
      <c r="AA23" s="418"/>
    </row>
    <row r="24" spans="1:27" s="47" customFormat="1" ht="12.75" customHeight="1">
      <c r="A24" s="782"/>
      <c r="B24" s="43">
        <v>1</v>
      </c>
      <c r="C24" s="44">
        <v>1</v>
      </c>
      <c r="D24" s="44">
        <v>1</v>
      </c>
      <c r="E24" s="45">
        <v>6.6669999999999993E-2</v>
      </c>
      <c r="F24" s="41">
        <v>1.917E-2</v>
      </c>
      <c r="G24" s="41">
        <v>7.8020000000000006E-2</v>
      </c>
      <c r="H24" s="45">
        <v>5.6090000000000001E-2</v>
      </c>
      <c r="I24" s="41">
        <v>1.966E-2</v>
      </c>
      <c r="J24" s="41">
        <v>2.4750000000000001E-2</v>
      </c>
      <c r="K24" s="45">
        <v>5.3330000000000002E-2</v>
      </c>
      <c r="L24" s="41">
        <v>9.92E-3</v>
      </c>
      <c r="M24" s="46">
        <v>5.2699999999999997E-2</v>
      </c>
      <c r="N24" s="865"/>
      <c r="O24" s="45">
        <v>0.30851000000000001</v>
      </c>
      <c r="P24" s="41">
        <v>0.39106000000000002</v>
      </c>
      <c r="Q24" s="41">
        <v>0.31922</v>
      </c>
      <c r="R24" s="45">
        <v>0.34621000000000002</v>
      </c>
      <c r="S24" s="41">
        <v>0.42172999999999999</v>
      </c>
      <c r="T24" s="41">
        <v>0.31668000000000002</v>
      </c>
      <c r="U24" s="45">
        <v>0.13655</v>
      </c>
      <c r="V24" s="41">
        <v>0.1024</v>
      </c>
      <c r="W24" s="41">
        <v>0.17829999999999999</v>
      </c>
      <c r="X24" s="45">
        <v>3.2640000000000002E-2</v>
      </c>
      <c r="Y24" s="41">
        <v>3.6040000000000003E-2</v>
      </c>
      <c r="Z24" s="49">
        <v>3.0339999999999999E-2</v>
      </c>
      <c r="AA24" s="590"/>
    </row>
    <row r="25" spans="1:27" s="22" customFormat="1" ht="12.75" customHeight="1">
      <c r="A25" s="782" t="s">
        <v>71</v>
      </c>
      <c r="B25" s="184">
        <v>1004</v>
      </c>
      <c r="C25" s="184">
        <v>36999</v>
      </c>
      <c r="D25" s="194">
        <v>9547</v>
      </c>
      <c r="E25" s="184">
        <v>9</v>
      </c>
      <c r="F25" s="184">
        <v>334</v>
      </c>
      <c r="G25" s="194">
        <v>101</v>
      </c>
      <c r="H25" s="184">
        <v>22</v>
      </c>
      <c r="I25" s="184">
        <v>542</v>
      </c>
      <c r="J25" s="194">
        <v>298</v>
      </c>
      <c r="K25" s="184">
        <v>68</v>
      </c>
      <c r="L25" s="184">
        <v>693</v>
      </c>
      <c r="M25" s="194">
        <v>918</v>
      </c>
      <c r="N25" s="865" t="s">
        <v>71</v>
      </c>
      <c r="O25" s="184">
        <v>344</v>
      </c>
      <c r="P25" s="184">
        <v>19410</v>
      </c>
      <c r="Q25" s="194">
        <v>3431</v>
      </c>
      <c r="R25" s="184">
        <v>164</v>
      </c>
      <c r="S25" s="184">
        <v>3748</v>
      </c>
      <c r="T25" s="194">
        <v>1396</v>
      </c>
      <c r="U25" s="184">
        <v>371</v>
      </c>
      <c r="V25" s="184">
        <v>11858</v>
      </c>
      <c r="W25" s="194">
        <v>3124</v>
      </c>
      <c r="X25" s="184">
        <v>26</v>
      </c>
      <c r="Y25" s="184">
        <v>414</v>
      </c>
      <c r="Z25" s="228">
        <v>279</v>
      </c>
      <c r="AA25" s="418"/>
    </row>
    <row r="26" spans="1:27" s="47" customFormat="1" ht="12.75" customHeight="1">
      <c r="A26" s="782"/>
      <c r="B26" s="43">
        <v>1</v>
      </c>
      <c r="C26" s="44">
        <v>1</v>
      </c>
      <c r="D26" s="44">
        <v>1</v>
      </c>
      <c r="E26" s="45">
        <v>8.9599999999999992E-3</v>
      </c>
      <c r="F26" s="41">
        <v>9.0299999999999998E-3</v>
      </c>
      <c r="G26" s="41">
        <v>1.0580000000000001E-2</v>
      </c>
      <c r="H26" s="45">
        <v>2.1909999999999999E-2</v>
      </c>
      <c r="I26" s="41">
        <v>1.465E-2</v>
      </c>
      <c r="J26" s="41">
        <v>3.1210000000000002E-2</v>
      </c>
      <c r="K26" s="45">
        <v>6.7729999999999999E-2</v>
      </c>
      <c r="L26" s="41">
        <v>1.873E-2</v>
      </c>
      <c r="M26" s="46">
        <v>9.6159999999999995E-2</v>
      </c>
      <c r="N26" s="865"/>
      <c r="O26" s="45">
        <v>0.34262999999999999</v>
      </c>
      <c r="P26" s="41">
        <v>0.52461000000000002</v>
      </c>
      <c r="Q26" s="41">
        <v>0.35937999999999998</v>
      </c>
      <c r="R26" s="45">
        <v>0.16335</v>
      </c>
      <c r="S26" s="41">
        <v>0.1013</v>
      </c>
      <c r="T26" s="41">
        <v>0.14621999999999999</v>
      </c>
      <c r="U26" s="45">
        <v>0.36952000000000002</v>
      </c>
      <c r="V26" s="41">
        <v>0.32050000000000001</v>
      </c>
      <c r="W26" s="41">
        <v>0.32722000000000001</v>
      </c>
      <c r="X26" s="45">
        <v>2.5899999999999999E-2</v>
      </c>
      <c r="Y26" s="41">
        <v>1.119E-2</v>
      </c>
      <c r="Z26" s="49">
        <v>2.9219999999999999E-2</v>
      </c>
      <c r="AA26" s="590"/>
    </row>
    <row r="27" spans="1:27" s="22" customFormat="1" ht="12.75" customHeight="1">
      <c r="A27" s="782" t="s">
        <v>72</v>
      </c>
      <c r="B27" s="184">
        <v>102</v>
      </c>
      <c r="C27" s="184">
        <v>6054</v>
      </c>
      <c r="D27" s="194">
        <v>1414</v>
      </c>
      <c r="E27" s="184">
        <v>2</v>
      </c>
      <c r="F27" s="184">
        <v>92</v>
      </c>
      <c r="G27" s="194">
        <v>7</v>
      </c>
      <c r="H27" s="184">
        <v>6</v>
      </c>
      <c r="I27" s="184">
        <v>113</v>
      </c>
      <c r="J27" s="194">
        <v>37</v>
      </c>
      <c r="K27" s="184">
        <v>4</v>
      </c>
      <c r="L27" s="184">
        <v>62</v>
      </c>
      <c r="M27" s="194">
        <v>36</v>
      </c>
      <c r="N27" s="865" t="s">
        <v>72</v>
      </c>
      <c r="O27" s="184">
        <v>52</v>
      </c>
      <c r="P27" s="184">
        <v>4822</v>
      </c>
      <c r="Q27" s="194">
        <v>910</v>
      </c>
      <c r="R27" s="184">
        <v>12</v>
      </c>
      <c r="S27" s="184">
        <v>61</v>
      </c>
      <c r="T27" s="194">
        <v>34</v>
      </c>
      <c r="U27" s="184">
        <v>22</v>
      </c>
      <c r="V27" s="184">
        <v>813</v>
      </c>
      <c r="W27" s="194">
        <v>382</v>
      </c>
      <c r="X27" s="184">
        <v>4</v>
      </c>
      <c r="Y27" s="184">
        <v>91</v>
      </c>
      <c r="Z27" s="228">
        <v>8</v>
      </c>
      <c r="AA27" s="418"/>
    </row>
    <row r="28" spans="1:27" s="47" customFormat="1" ht="12.75" customHeight="1">
      <c r="A28" s="782"/>
      <c r="B28" s="43">
        <v>1</v>
      </c>
      <c r="C28" s="44">
        <v>1</v>
      </c>
      <c r="D28" s="44">
        <v>1</v>
      </c>
      <c r="E28" s="45">
        <v>1.9609999999999999E-2</v>
      </c>
      <c r="F28" s="41">
        <v>1.52E-2</v>
      </c>
      <c r="G28" s="41">
        <v>4.9500000000000004E-3</v>
      </c>
      <c r="H28" s="45">
        <v>5.8819999999999997E-2</v>
      </c>
      <c r="I28" s="41">
        <v>1.8669999999999999E-2</v>
      </c>
      <c r="J28" s="41">
        <v>2.6169999999999999E-2</v>
      </c>
      <c r="K28" s="45">
        <v>3.9219999999999998E-2</v>
      </c>
      <c r="L28" s="41">
        <v>1.0240000000000001E-2</v>
      </c>
      <c r="M28" s="46">
        <v>2.546E-2</v>
      </c>
      <c r="N28" s="865"/>
      <c r="O28" s="45">
        <v>0.50980000000000003</v>
      </c>
      <c r="P28" s="41">
        <v>0.79649999999999999</v>
      </c>
      <c r="Q28" s="41">
        <v>0.64356000000000002</v>
      </c>
      <c r="R28" s="45">
        <v>0.11765</v>
      </c>
      <c r="S28" s="41">
        <v>1.008E-2</v>
      </c>
      <c r="T28" s="41">
        <v>2.4049999999999998E-2</v>
      </c>
      <c r="U28" s="45">
        <v>0.21568999999999999</v>
      </c>
      <c r="V28" s="41">
        <v>0.13428999999999999</v>
      </c>
      <c r="W28" s="41">
        <v>0.27016000000000001</v>
      </c>
      <c r="X28" s="45">
        <v>3.9219999999999998E-2</v>
      </c>
      <c r="Y28" s="41">
        <v>1.503E-2</v>
      </c>
      <c r="Z28" s="49">
        <v>5.6600000000000001E-3</v>
      </c>
      <c r="AA28" s="590"/>
    </row>
    <row r="29" spans="1:27" s="22" customFormat="1" ht="12.75" customHeight="1">
      <c r="A29" s="782" t="s">
        <v>73</v>
      </c>
      <c r="B29" s="184">
        <v>208</v>
      </c>
      <c r="C29" s="184">
        <v>3319</v>
      </c>
      <c r="D29" s="194">
        <v>1949</v>
      </c>
      <c r="E29" s="184">
        <v>40</v>
      </c>
      <c r="F29" s="184">
        <v>337</v>
      </c>
      <c r="G29" s="194">
        <v>422</v>
      </c>
      <c r="H29" s="184">
        <v>0</v>
      </c>
      <c r="I29" s="184">
        <v>0</v>
      </c>
      <c r="J29" s="194">
        <v>0</v>
      </c>
      <c r="K29" s="184">
        <v>45</v>
      </c>
      <c r="L29" s="184">
        <v>282</v>
      </c>
      <c r="M29" s="194">
        <v>571</v>
      </c>
      <c r="N29" s="865" t="s">
        <v>73</v>
      </c>
      <c r="O29" s="184">
        <v>32</v>
      </c>
      <c r="P29" s="184">
        <v>1810</v>
      </c>
      <c r="Q29" s="194">
        <v>234</v>
      </c>
      <c r="R29" s="184">
        <v>71</v>
      </c>
      <c r="S29" s="184">
        <v>542</v>
      </c>
      <c r="T29" s="194">
        <v>572</v>
      </c>
      <c r="U29" s="184">
        <v>2</v>
      </c>
      <c r="V29" s="184">
        <v>46</v>
      </c>
      <c r="W29" s="194">
        <v>16</v>
      </c>
      <c r="X29" s="184">
        <v>18</v>
      </c>
      <c r="Y29" s="184">
        <v>302</v>
      </c>
      <c r="Z29" s="228">
        <v>134</v>
      </c>
      <c r="AA29" s="418"/>
    </row>
    <row r="30" spans="1:27" s="47" customFormat="1" ht="12.75" customHeight="1">
      <c r="A30" s="782"/>
      <c r="B30" s="43">
        <v>1</v>
      </c>
      <c r="C30" s="44">
        <v>1</v>
      </c>
      <c r="D30" s="44">
        <v>1</v>
      </c>
      <c r="E30" s="45">
        <v>0.19231000000000001</v>
      </c>
      <c r="F30" s="41">
        <v>0.10154000000000001</v>
      </c>
      <c r="G30" s="41">
        <v>0.21651999999999999</v>
      </c>
      <c r="H30" s="45" t="s">
        <v>515</v>
      </c>
      <c r="I30" s="41" t="s">
        <v>515</v>
      </c>
      <c r="J30" s="41" t="s">
        <v>515</v>
      </c>
      <c r="K30" s="45">
        <v>0.21634999999999999</v>
      </c>
      <c r="L30" s="41">
        <v>8.4970000000000004E-2</v>
      </c>
      <c r="M30" s="46">
        <v>0.29297000000000001</v>
      </c>
      <c r="N30" s="865"/>
      <c r="O30" s="45">
        <v>0.15384999999999999</v>
      </c>
      <c r="P30" s="41">
        <v>0.54534000000000005</v>
      </c>
      <c r="Q30" s="41">
        <v>0.12006</v>
      </c>
      <c r="R30" s="45">
        <v>0.34134999999999999</v>
      </c>
      <c r="S30" s="41">
        <v>0.1633</v>
      </c>
      <c r="T30" s="41">
        <v>0.29348000000000002</v>
      </c>
      <c r="U30" s="45">
        <v>9.6200000000000001E-3</v>
      </c>
      <c r="V30" s="41">
        <v>1.3860000000000001E-2</v>
      </c>
      <c r="W30" s="41">
        <v>8.2100000000000003E-3</v>
      </c>
      <c r="X30" s="45">
        <v>8.6540000000000006E-2</v>
      </c>
      <c r="Y30" s="41">
        <v>9.0990000000000001E-2</v>
      </c>
      <c r="Z30" s="49">
        <v>6.8750000000000006E-2</v>
      </c>
      <c r="AA30" s="590"/>
    </row>
    <row r="31" spans="1:27" s="22" customFormat="1" ht="12.75" customHeight="1">
      <c r="A31" s="782" t="s">
        <v>74</v>
      </c>
      <c r="B31" s="184">
        <v>36</v>
      </c>
      <c r="C31" s="184">
        <v>2140</v>
      </c>
      <c r="D31" s="194">
        <v>275</v>
      </c>
      <c r="E31" s="184">
        <v>4</v>
      </c>
      <c r="F31" s="184">
        <v>25</v>
      </c>
      <c r="G31" s="194">
        <v>29</v>
      </c>
      <c r="H31" s="184">
        <v>2</v>
      </c>
      <c r="I31" s="184">
        <v>24</v>
      </c>
      <c r="J31" s="194">
        <v>16</v>
      </c>
      <c r="K31" s="184">
        <v>6</v>
      </c>
      <c r="L31" s="184">
        <v>90</v>
      </c>
      <c r="M31" s="194">
        <v>39</v>
      </c>
      <c r="N31" s="865" t="s">
        <v>74</v>
      </c>
      <c r="O31" s="184">
        <v>0</v>
      </c>
      <c r="P31" s="184">
        <v>0</v>
      </c>
      <c r="Q31" s="194">
        <v>0</v>
      </c>
      <c r="R31" s="184">
        <v>15</v>
      </c>
      <c r="S31" s="184">
        <v>167</v>
      </c>
      <c r="T31" s="194">
        <v>106</v>
      </c>
      <c r="U31" s="184">
        <v>3</v>
      </c>
      <c r="V31" s="184">
        <v>516</v>
      </c>
      <c r="W31" s="194">
        <v>26</v>
      </c>
      <c r="X31" s="184">
        <v>6</v>
      </c>
      <c r="Y31" s="184">
        <v>1318</v>
      </c>
      <c r="Z31" s="228">
        <v>59</v>
      </c>
      <c r="AA31" s="418"/>
    </row>
    <row r="32" spans="1:27" s="47" customFormat="1" ht="12.75" customHeight="1">
      <c r="A32" s="782"/>
      <c r="B32" s="43">
        <v>1</v>
      </c>
      <c r="C32" s="44">
        <v>1</v>
      </c>
      <c r="D32" s="44">
        <v>1</v>
      </c>
      <c r="E32" s="45">
        <v>0.11111</v>
      </c>
      <c r="F32" s="41">
        <v>1.1679999999999999E-2</v>
      </c>
      <c r="G32" s="41">
        <v>0.10545</v>
      </c>
      <c r="H32" s="45">
        <v>5.5559999999999998E-2</v>
      </c>
      <c r="I32" s="41">
        <v>1.1209999999999999E-2</v>
      </c>
      <c r="J32" s="41">
        <v>5.8180000000000003E-2</v>
      </c>
      <c r="K32" s="45">
        <v>0.16667000000000001</v>
      </c>
      <c r="L32" s="41">
        <v>4.206E-2</v>
      </c>
      <c r="M32" s="46">
        <v>0.14182</v>
      </c>
      <c r="N32" s="865"/>
      <c r="O32" s="45" t="s">
        <v>515</v>
      </c>
      <c r="P32" s="41" t="s">
        <v>515</v>
      </c>
      <c r="Q32" s="41" t="s">
        <v>515</v>
      </c>
      <c r="R32" s="45">
        <v>0.41666999999999998</v>
      </c>
      <c r="S32" s="41">
        <v>7.8039999999999998E-2</v>
      </c>
      <c r="T32" s="41">
        <v>0.38545000000000001</v>
      </c>
      <c r="U32" s="45">
        <v>8.3330000000000001E-2</v>
      </c>
      <c r="V32" s="41">
        <v>0.24112</v>
      </c>
      <c r="W32" s="41">
        <v>9.4549999999999995E-2</v>
      </c>
      <c r="X32" s="45">
        <v>0.16667000000000001</v>
      </c>
      <c r="Y32" s="41">
        <v>0.61589000000000005</v>
      </c>
      <c r="Z32" s="49">
        <v>0.21454999999999999</v>
      </c>
      <c r="AA32" s="590"/>
    </row>
    <row r="33" spans="1:27" s="22" customFormat="1" ht="12.75" customHeight="1">
      <c r="A33" s="782" t="s">
        <v>75</v>
      </c>
      <c r="B33" s="184">
        <v>624</v>
      </c>
      <c r="C33" s="184">
        <v>33563</v>
      </c>
      <c r="D33" s="194">
        <v>6104</v>
      </c>
      <c r="E33" s="184">
        <v>8</v>
      </c>
      <c r="F33" s="184">
        <v>70</v>
      </c>
      <c r="G33" s="194">
        <v>88</v>
      </c>
      <c r="H33" s="184">
        <v>12</v>
      </c>
      <c r="I33" s="184">
        <v>197</v>
      </c>
      <c r="J33" s="194">
        <v>150</v>
      </c>
      <c r="K33" s="184">
        <v>48</v>
      </c>
      <c r="L33" s="184">
        <v>640</v>
      </c>
      <c r="M33" s="194">
        <v>394</v>
      </c>
      <c r="N33" s="865" t="s">
        <v>75</v>
      </c>
      <c r="O33" s="184">
        <v>261</v>
      </c>
      <c r="P33" s="184">
        <v>26432</v>
      </c>
      <c r="Q33" s="194">
        <v>2455</v>
      </c>
      <c r="R33" s="184">
        <v>262</v>
      </c>
      <c r="S33" s="184">
        <v>3219</v>
      </c>
      <c r="T33" s="194">
        <v>2674</v>
      </c>
      <c r="U33" s="184">
        <v>10</v>
      </c>
      <c r="V33" s="184">
        <v>2034</v>
      </c>
      <c r="W33" s="194">
        <v>210</v>
      </c>
      <c r="X33" s="184">
        <v>23</v>
      </c>
      <c r="Y33" s="184">
        <v>971</v>
      </c>
      <c r="Z33" s="228">
        <v>133</v>
      </c>
      <c r="AA33" s="418"/>
    </row>
    <row r="34" spans="1:27" s="47" customFormat="1" ht="12.75" customHeight="1">
      <c r="A34" s="782"/>
      <c r="B34" s="43">
        <v>1</v>
      </c>
      <c r="C34" s="44">
        <v>1</v>
      </c>
      <c r="D34" s="44">
        <v>1</v>
      </c>
      <c r="E34" s="45">
        <v>1.282E-2</v>
      </c>
      <c r="F34" s="41">
        <v>2.0899999999999998E-3</v>
      </c>
      <c r="G34" s="41">
        <v>1.4420000000000001E-2</v>
      </c>
      <c r="H34" s="45">
        <v>1.9230000000000001E-2</v>
      </c>
      <c r="I34" s="41">
        <v>5.8700000000000002E-3</v>
      </c>
      <c r="J34" s="41">
        <v>2.4570000000000002E-2</v>
      </c>
      <c r="K34" s="45">
        <v>7.6920000000000002E-2</v>
      </c>
      <c r="L34" s="41">
        <v>1.907E-2</v>
      </c>
      <c r="M34" s="46">
        <v>6.4549999999999996E-2</v>
      </c>
      <c r="N34" s="865"/>
      <c r="O34" s="45">
        <v>0.41826999999999998</v>
      </c>
      <c r="P34" s="41">
        <v>0.78752999999999995</v>
      </c>
      <c r="Q34" s="41">
        <v>0.4022</v>
      </c>
      <c r="R34" s="45">
        <v>0.41987000000000002</v>
      </c>
      <c r="S34" s="41">
        <v>9.5909999999999995E-2</v>
      </c>
      <c r="T34" s="41">
        <v>0.43807000000000001</v>
      </c>
      <c r="U34" s="45">
        <v>1.6029999999999999E-2</v>
      </c>
      <c r="V34" s="41">
        <v>6.0600000000000001E-2</v>
      </c>
      <c r="W34" s="41">
        <v>3.44E-2</v>
      </c>
      <c r="X34" s="45">
        <v>3.6859999999999997E-2</v>
      </c>
      <c r="Y34" s="41">
        <v>2.8930000000000001E-2</v>
      </c>
      <c r="Z34" s="49">
        <v>2.179E-2</v>
      </c>
      <c r="AA34" s="590"/>
    </row>
    <row r="35" spans="1:27" s="22" customFormat="1" ht="12.75" customHeight="1">
      <c r="A35" s="783" t="s">
        <v>76</v>
      </c>
      <c r="B35" s="184">
        <v>62</v>
      </c>
      <c r="C35" s="184">
        <v>2215</v>
      </c>
      <c r="D35" s="194">
        <v>545</v>
      </c>
      <c r="E35" s="184">
        <v>2</v>
      </c>
      <c r="F35" s="184">
        <v>9</v>
      </c>
      <c r="G35" s="194">
        <v>21</v>
      </c>
      <c r="H35" s="184">
        <v>0</v>
      </c>
      <c r="I35" s="184">
        <v>0</v>
      </c>
      <c r="J35" s="194">
        <v>0</v>
      </c>
      <c r="K35" s="184">
        <v>4</v>
      </c>
      <c r="L35" s="184">
        <v>54</v>
      </c>
      <c r="M35" s="194">
        <v>22</v>
      </c>
      <c r="N35" s="861" t="s">
        <v>76</v>
      </c>
      <c r="O35" s="184">
        <v>27</v>
      </c>
      <c r="P35" s="184">
        <v>1610</v>
      </c>
      <c r="Q35" s="194">
        <v>214</v>
      </c>
      <c r="R35" s="184">
        <v>29</v>
      </c>
      <c r="S35" s="184">
        <v>542</v>
      </c>
      <c r="T35" s="194">
        <v>288</v>
      </c>
      <c r="U35" s="184">
        <v>0</v>
      </c>
      <c r="V35" s="184">
        <v>0</v>
      </c>
      <c r="W35" s="194">
        <v>0</v>
      </c>
      <c r="X35" s="184">
        <v>0</v>
      </c>
      <c r="Y35" s="184">
        <v>0</v>
      </c>
      <c r="Z35" s="228">
        <v>0</v>
      </c>
      <c r="AA35" s="418"/>
    </row>
    <row r="36" spans="1:27" s="47" customFormat="1" ht="12.75" customHeight="1">
      <c r="A36" s="784"/>
      <c r="B36" s="239">
        <v>1</v>
      </c>
      <c r="C36" s="240">
        <v>1</v>
      </c>
      <c r="D36" s="240">
        <v>1</v>
      </c>
      <c r="E36" s="241">
        <v>3.2259999999999997E-2</v>
      </c>
      <c r="F36" s="242">
        <v>4.0600000000000002E-3</v>
      </c>
      <c r="G36" s="242">
        <v>3.8530000000000002E-2</v>
      </c>
      <c r="H36" s="241" t="s">
        <v>515</v>
      </c>
      <c r="I36" s="242" t="s">
        <v>515</v>
      </c>
      <c r="J36" s="242" t="s">
        <v>515</v>
      </c>
      <c r="K36" s="241">
        <v>6.4519999999999994E-2</v>
      </c>
      <c r="L36" s="242">
        <v>2.4379999999999999E-2</v>
      </c>
      <c r="M36" s="243">
        <v>4.0370000000000003E-2</v>
      </c>
      <c r="N36" s="862"/>
      <c r="O36" s="242">
        <v>0.43547999999999998</v>
      </c>
      <c r="P36" s="242">
        <v>0.72685999999999995</v>
      </c>
      <c r="Q36" s="242">
        <v>0.39266000000000001</v>
      </c>
      <c r="R36" s="241">
        <v>0.46773999999999999</v>
      </c>
      <c r="S36" s="242">
        <v>0.2447</v>
      </c>
      <c r="T36" s="242">
        <v>0.52844000000000002</v>
      </c>
      <c r="U36" s="241" t="s">
        <v>515</v>
      </c>
      <c r="V36" s="242" t="s">
        <v>515</v>
      </c>
      <c r="W36" s="242" t="s">
        <v>515</v>
      </c>
      <c r="X36" s="241" t="s">
        <v>515</v>
      </c>
      <c r="Y36" s="242" t="s">
        <v>515</v>
      </c>
      <c r="Z36" s="252" t="s">
        <v>515</v>
      </c>
      <c r="AA36" s="590"/>
    </row>
    <row r="37" spans="1:27" s="25" customFormat="1" ht="12.75" customHeight="1">
      <c r="A37" s="833" t="s">
        <v>85</v>
      </c>
      <c r="B37" s="183">
        <v>10754</v>
      </c>
      <c r="C37" s="183">
        <v>661437</v>
      </c>
      <c r="D37" s="244">
        <v>99401</v>
      </c>
      <c r="E37" s="183">
        <v>869</v>
      </c>
      <c r="F37" s="183">
        <v>24954</v>
      </c>
      <c r="G37" s="244">
        <v>9406</v>
      </c>
      <c r="H37" s="183">
        <v>475</v>
      </c>
      <c r="I37" s="183">
        <v>11755</v>
      </c>
      <c r="J37" s="244">
        <v>3877</v>
      </c>
      <c r="K37" s="183">
        <v>725</v>
      </c>
      <c r="L37" s="183">
        <v>8126</v>
      </c>
      <c r="M37" s="244">
        <v>7627</v>
      </c>
      <c r="N37" s="889" t="s">
        <v>85</v>
      </c>
      <c r="O37" s="183">
        <v>3219</v>
      </c>
      <c r="P37" s="183">
        <v>245254</v>
      </c>
      <c r="Q37" s="244">
        <v>30556</v>
      </c>
      <c r="R37" s="183">
        <v>3930</v>
      </c>
      <c r="S37" s="183">
        <v>201695</v>
      </c>
      <c r="T37" s="244">
        <v>34528</v>
      </c>
      <c r="U37" s="183">
        <v>1162</v>
      </c>
      <c r="V37" s="183">
        <v>65502</v>
      </c>
      <c r="W37" s="244">
        <v>9798</v>
      </c>
      <c r="X37" s="183">
        <v>374</v>
      </c>
      <c r="Y37" s="183">
        <v>104151</v>
      </c>
      <c r="Z37" s="233">
        <v>3609</v>
      </c>
      <c r="AA37" s="579"/>
    </row>
    <row r="38" spans="1:27" s="48" customFormat="1" ht="12.75" customHeight="1" thickBot="1">
      <c r="A38" s="834"/>
      <c r="B38" s="247">
        <v>1</v>
      </c>
      <c r="C38" s="248">
        <v>1</v>
      </c>
      <c r="D38" s="248">
        <v>1</v>
      </c>
      <c r="E38" s="249">
        <v>8.0810000000000007E-2</v>
      </c>
      <c r="F38" s="250">
        <v>3.773E-2</v>
      </c>
      <c r="G38" s="250">
        <v>9.4630000000000006E-2</v>
      </c>
      <c r="H38" s="249">
        <v>4.4170000000000001E-2</v>
      </c>
      <c r="I38" s="250">
        <v>1.7770000000000001E-2</v>
      </c>
      <c r="J38" s="250">
        <v>3.9E-2</v>
      </c>
      <c r="K38" s="249">
        <v>6.7419999999999994E-2</v>
      </c>
      <c r="L38" s="250">
        <v>1.2290000000000001E-2</v>
      </c>
      <c r="M38" s="415">
        <v>7.6730000000000007E-2</v>
      </c>
      <c r="N38" s="864"/>
      <c r="O38" s="249">
        <v>0.29932999999999998</v>
      </c>
      <c r="P38" s="250">
        <v>0.37079000000000001</v>
      </c>
      <c r="Q38" s="250">
        <v>0.30740000000000001</v>
      </c>
      <c r="R38" s="249">
        <v>0.36545</v>
      </c>
      <c r="S38" s="250">
        <v>0.30492999999999998</v>
      </c>
      <c r="T38" s="250">
        <v>0.34736</v>
      </c>
      <c r="U38" s="249">
        <v>0.10804999999999999</v>
      </c>
      <c r="V38" s="250">
        <v>9.9030000000000007E-2</v>
      </c>
      <c r="W38" s="250">
        <v>9.8570000000000005E-2</v>
      </c>
      <c r="X38" s="249">
        <v>3.4779999999999998E-2</v>
      </c>
      <c r="Y38" s="250">
        <v>0.15745999999999999</v>
      </c>
      <c r="Z38" s="253">
        <v>3.6310000000000002E-2</v>
      </c>
      <c r="AA38" s="591"/>
    </row>
    <row r="39" spans="1:27" s="416" customFormat="1">
      <c r="A39" s="588"/>
      <c r="E39" s="588"/>
      <c r="F39" s="588"/>
      <c r="G39" s="588"/>
      <c r="H39" s="588"/>
      <c r="I39" s="588"/>
      <c r="J39" s="588"/>
      <c r="K39" s="588"/>
      <c r="L39" s="588"/>
      <c r="M39" s="588"/>
      <c r="N39" s="438"/>
    </row>
    <row r="40" spans="1:27" s="566" customFormat="1" ht="11.25">
      <c r="A40" s="566" t="str">
        <f>"Anmerkungen. Datengrundlage: Volkshochschul-Statistik "&amp;Hilfswerte!B1&amp;"; Basis: "&amp;Tabelle1!$C$36&amp;" vhs."</f>
        <v>Anmerkungen. Datengrundlage: Volkshochschul-Statistik 2021; Basis: 843 vhs.</v>
      </c>
      <c r="N40" s="566" t="str">
        <f>"Anmerkungen. Datengrundlage: Volkshochschul-Statistik "&amp;Hilfswerte!B1&amp;"; Basis: "&amp;Tabelle1!$C$36&amp;" vhs."</f>
        <v>Anmerkungen. Datengrundlage: Volkshochschul-Statistik 2021; Basis: 843 vhs.</v>
      </c>
    </row>
    <row r="41" spans="1:27" s="566" customFormat="1" ht="11.25"/>
    <row r="42" spans="1:27" s="416" customFormat="1">
      <c r="A42" s="574" t="s">
        <v>532</v>
      </c>
      <c r="B42" s="572"/>
      <c r="C42" s="572"/>
      <c r="D42" s="572"/>
      <c r="E42" s="572"/>
      <c r="F42" s="572"/>
      <c r="G42" s="572"/>
      <c r="N42" s="574" t="s">
        <v>532</v>
      </c>
      <c r="O42" s="572"/>
      <c r="P42" s="572"/>
      <c r="Q42" s="572"/>
      <c r="R42" s="572"/>
      <c r="S42" s="572"/>
      <c r="T42" s="572"/>
    </row>
    <row r="43" spans="1:27" s="416" customFormat="1">
      <c r="A43" s="574" t="s">
        <v>533</v>
      </c>
      <c r="B43" s="572"/>
      <c r="C43" s="572"/>
      <c r="D43" s="572"/>
      <c r="E43" s="758" t="s">
        <v>528</v>
      </c>
      <c r="F43" s="758"/>
      <c r="G43" s="758"/>
      <c r="N43" s="574" t="s">
        <v>533</v>
      </c>
      <c r="O43" s="572"/>
      <c r="P43" s="572"/>
      <c r="Q43" s="572"/>
      <c r="R43" s="758" t="s">
        <v>528</v>
      </c>
      <c r="S43" s="758"/>
      <c r="T43" s="758"/>
    </row>
    <row r="44" spans="1:27" s="416" customFormat="1">
      <c r="A44" s="575"/>
      <c r="B44" s="572"/>
      <c r="C44" s="572"/>
      <c r="D44" s="572"/>
      <c r="E44" s="572"/>
      <c r="F44" s="572"/>
      <c r="G44" s="572"/>
      <c r="N44" s="575"/>
      <c r="O44" s="572"/>
      <c r="P44" s="572"/>
      <c r="Q44" s="572"/>
      <c r="R44" s="572"/>
      <c r="S44" s="572"/>
      <c r="T44" s="572"/>
    </row>
    <row r="45" spans="1:27" s="416" customFormat="1">
      <c r="A45" s="1169" t="s">
        <v>535</v>
      </c>
      <c r="B45" s="1169"/>
      <c r="C45" s="1169"/>
      <c r="D45" s="572"/>
      <c r="E45" s="572"/>
      <c r="F45" s="572"/>
      <c r="G45" s="572"/>
      <c r="N45" s="1169" t="s">
        <v>535</v>
      </c>
      <c r="O45" s="1169"/>
      <c r="P45" s="1169"/>
      <c r="Q45" s="572"/>
      <c r="R45" s="572"/>
      <c r="S45" s="572"/>
      <c r="T45" s="572"/>
    </row>
    <row r="47" spans="1:27" s="51" customFormat="1" ht="44.25">
      <c r="A47" s="50"/>
      <c r="AA47" s="592"/>
    </row>
  </sheetData>
  <mergeCells count="51"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  <mergeCell ref="AB3:AF11"/>
    <mergeCell ref="A5:A6"/>
    <mergeCell ref="N5:N6"/>
    <mergeCell ref="A7:A8"/>
    <mergeCell ref="N7:N8"/>
    <mergeCell ref="A9:A10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29:A30"/>
    <mergeCell ref="N29:N30"/>
    <mergeCell ref="A31:A32"/>
    <mergeCell ref="N31:N32"/>
    <mergeCell ref="A33:A34"/>
    <mergeCell ref="N33:N34"/>
    <mergeCell ref="E43:G43"/>
    <mergeCell ref="R43:T43"/>
    <mergeCell ref="A35:A36"/>
    <mergeCell ref="N35:N36"/>
    <mergeCell ref="A37:A38"/>
    <mergeCell ref="N37:N38"/>
  </mergeCells>
  <conditionalFormatting sqref="A6 A8 A10 A12 A14 A16 A18 A20 A22 A24 A26 A28 A30 A32 A34 A36">
    <cfRule type="cellIs" dxfId="473" priority="412" stopIfTrue="1" operator="equal">
      <formula>1</formula>
    </cfRule>
    <cfRule type="cellIs" dxfId="472" priority="413" stopIfTrue="1" operator="lessThan">
      <formula>0.0005</formula>
    </cfRule>
  </conditionalFormatting>
  <conditionalFormatting sqref="A5:Z5">
    <cfRule type="cellIs" dxfId="471" priority="193" stopIfTrue="1" operator="equal">
      <formula>0</formula>
    </cfRule>
  </conditionalFormatting>
  <conditionalFormatting sqref="A9:Z9">
    <cfRule type="cellIs" dxfId="470" priority="169" stopIfTrue="1" operator="equal">
      <formula>0</formula>
    </cfRule>
  </conditionalFormatting>
  <conditionalFormatting sqref="A11:Z11">
    <cfRule type="cellIs" dxfId="469" priority="157" stopIfTrue="1" operator="equal">
      <formula>0</formula>
    </cfRule>
  </conditionalFormatting>
  <conditionalFormatting sqref="A13:Z13">
    <cfRule type="cellIs" dxfId="468" priority="145" stopIfTrue="1" operator="equal">
      <formula>0</formula>
    </cfRule>
  </conditionalFormatting>
  <conditionalFormatting sqref="A15:Z15">
    <cfRule type="cellIs" dxfId="467" priority="133" stopIfTrue="1" operator="equal">
      <formula>0</formula>
    </cfRule>
  </conditionalFormatting>
  <conditionalFormatting sqref="A17:Z17">
    <cfRule type="cellIs" dxfId="466" priority="121" stopIfTrue="1" operator="equal">
      <formula>0</formula>
    </cfRule>
  </conditionalFormatting>
  <conditionalFormatting sqref="A19:Z19">
    <cfRule type="cellIs" dxfId="465" priority="109" stopIfTrue="1" operator="equal">
      <formula>0</formula>
    </cfRule>
  </conditionalFormatting>
  <conditionalFormatting sqref="A21:Z21">
    <cfRule type="cellIs" dxfId="464" priority="97" stopIfTrue="1" operator="equal">
      <formula>0</formula>
    </cfRule>
  </conditionalFormatting>
  <conditionalFormatting sqref="A23:Z23">
    <cfRule type="cellIs" dxfId="463" priority="85" stopIfTrue="1" operator="equal">
      <formula>0</formula>
    </cfRule>
  </conditionalFormatting>
  <conditionalFormatting sqref="A25:Z25">
    <cfRule type="cellIs" dxfId="462" priority="73" stopIfTrue="1" operator="equal">
      <formula>0</formula>
    </cfRule>
  </conditionalFormatting>
  <conditionalFormatting sqref="A27:Z27">
    <cfRule type="cellIs" dxfId="461" priority="61" stopIfTrue="1" operator="equal">
      <formula>0</formula>
    </cfRule>
  </conditionalFormatting>
  <conditionalFormatting sqref="A29:Z29">
    <cfRule type="cellIs" dxfId="460" priority="49" stopIfTrue="1" operator="equal">
      <formula>0</formula>
    </cfRule>
  </conditionalFormatting>
  <conditionalFormatting sqref="A31:Z31">
    <cfRule type="cellIs" dxfId="459" priority="37" stopIfTrue="1" operator="equal">
      <formula>0</formula>
    </cfRule>
  </conditionalFormatting>
  <conditionalFormatting sqref="A33:Z33">
    <cfRule type="cellIs" dxfId="458" priority="25" stopIfTrue="1" operator="equal">
      <formula>0</formula>
    </cfRule>
  </conditionalFormatting>
  <conditionalFormatting sqref="A35:Z35">
    <cfRule type="cellIs" dxfId="457" priority="13" stopIfTrue="1" operator="equal">
      <formula>0</formula>
    </cfRule>
  </conditionalFormatting>
  <conditionalFormatting sqref="B7:M7">
    <cfRule type="cellIs" dxfId="456" priority="385" stopIfTrue="1" operator="equal">
      <formula>0</formula>
    </cfRule>
  </conditionalFormatting>
  <conditionalFormatting sqref="B37:M37">
    <cfRule type="cellIs" dxfId="455" priority="205" stopIfTrue="1" operator="equal">
      <formula>0</formula>
    </cfRule>
  </conditionalFormatting>
  <conditionalFormatting sqref="N6 N8 N10 N12 N14 N16 N18 N20 N22 N24 N26 N28 N30 N32 N34 N36">
    <cfRule type="cellIs" dxfId="454" priority="409" stopIfTrue="1" operator="equal">
      <formula>1</formula>
    </cfRule>
    <cfRule type="cellIs" dxfId="453" priority="410" stopIfTrue="1" operator="lessThan">
      <formula>0.0005</formula>
    </cfRule>
  </conditionalFormatting>
  <conditionalFormatting sqref="O7:Z7">
    <cfRule type="cellIs" dxfId="452" priority="181" stopIfTrue="1" operator="equal">
      <formula>0</formula>
    </cfRule>
  </conditionalFormatting>
  <conditionalFormatting sqref="O37:Z37">
    <cfRule type="cellIs" dxfId="451" priority="1" stopIfTrue="1" operator="equal">
      <formula>0</formula>
    </cfRule>
  </conditionalFormatting>
  <hyperlinks>
    <hyperlink ref="E43" r:id="rId1" xr:uid="{5F9178E1-C216-4F74-A7D0-C72101243139}"/>
    <hyperlink ref="E43:G43" r:id="rId2" display="http://dx.doi.org/10.4232/1.14582 " xr:uid="{43BC1337-03EA-4CEA-9926-308089EFF1E3}"/>
    <hyperlink ref="A45" r:id="rId3" display="Publikation und Tabellen stehen unter der Lizenz CC BY-SA DEED 4.0." xr:uid="{77FFE100-D1A1-40E0-B0E7-7D987D0FFE65}"/>
    <hyperlink ref="R43" r:id="rId4" xr:uid="{F9CEB8C7-53F1-445C-91A0-2D5257E3D761}"/>
    <hyperlink ref="R43:T43" r:id="rId5" display="http://dx.doi.org/10.4232/1.14582 " xr:uid="{120FE533-74F2-4919-ACDB-47C811EF5688}"/>
    <hyperlink ref="N45" r:id="rId6" display="Publikation und Tabellen stehen unter der Lizenz CC BY-SA DEED 4.0." xr:uid="{176E34C9-E73C-40D3-B32B-D8906B90A22D}"/>
  </hyperlinks>
  <pageMargins left="0.78740157480314965" right="0.78740157480314965" top="0.98425196850393704" bottom="0.98425196850393704" header="0.51181102362204722" footer="0.51181102362204722"/>
  <pageSetup paperSize="9" scale="80" orientation="portrait" r:id="rId7"/>
  <headerFooter scaleWithDoc="0" alignWithMargins="0"/>
  <colBreaks count="1" manualBreakCount="1">
    <brk id="13" max="44" man="1"/>
  </colBreaks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2DEE4-D108-4C2A-B5CC-80BCA7246D08}">
  <dimension ref="A5:H26"/>
  <sheetViews>
    <sheetView tabSelected="1" view="pageBreakPreview" zoomScaleNormal="100" zoomScaleSheetLayoutView="100" workbookViewId="0">
      <selection activeCell="A9" sqref="A9:G9"/>
    </sheetView>
  </sheetViews>
  <sheetFormatPr baseColWidth="10" defaultRowHeight="12.75"/>
  <cols>
    <col min="1" max="2" width="11.42578125" style="576"/>
    <col min="3" max="3" width="8.42578125" style="576" customWidth="1"/>
    <col min="4" max="16384" width="11.42578125" style="576"/>
  </cols>
  <sheetData>
    <row r="5" spans="1:7" ht="33.75">
      <c r="A5" s="750" t="s">
        <v>524</v>
      </c>
      <c r="B5" s="750"/>
      <c r="C5" s="750"/>
      <c r="D5" s="750" t="s">
        <v>524</v>
      </c>
      <c r="E5" s="750"/>
      <c r="F5" s="750"/>
      <c r="G5" s="750"/>
    </row>
    <row r="6" spans="1:7">
      <c r="A6" s="726"/>
    </row>
    <row r="7" spans="1:7" ht="45.75">
      <c r="A7" s="751" t="s">
        <v>525</v>
      </c>
      <c r="B7" s="751"/>
      <c r="C7" s="751"/>
      <c r="D7" s="751"/>
      <c r="E7" s="751"/>
      <c r="F7" s="751"/>
      <c r="G7" s="751"/>
    </row>
    <row r="9" spans="1:7" ht="33.75">
      <c r="A9" s="750" t="str">
        <f>"Berichtsjahr " &amp; 2021</f>
        <v>Berichtsjahr 2021</v>
      </c>
      <c r="B9" s="750"/>
      <c r="C9" s="750"/>
      <c r="D9" s="750"/>
      <c r="E9" s="750"/>
      <c r="F9" s="750"/>
      <c r="G9" s="750"/>
    </row>
    <row r="10" spans="1:7" ht="33.75">
      <c r="A10" s="727"/>
      <c r="B10" s="727"/>
      <c r="C10" s="727"/>
      <c r="D10" s="727"/>
      <c r="E10" s="727"/>
      <c r="F10" s="727"/>
      <c r="G10" s="727"/>
    </row>
    <row r="11" spans="1:7" ht="12.75" customHeight="1">
      <c r="A11" s="752" t="s">
        <v>526</v>
      </c>
      <c r="B11" s="752"/>
      <c r="C11" s="752"/>
      <c r="D11" s="752"/>
      <c r="E11" s="752"/>
      <c r="F11" s="752"/>
      <c r="G11" s="752"/>
    </row>
    <row r="12" spans="1:7" customFormat="1">
      <c r="A12" s="752"/>
      <c r="B12" s="752"/>
      <c r="C12" s="752"/>
      <c r="D12" s="752"/>
      <c r="E12" s="752"/>
      <c r="F12" s="752"/>
      <c r="G12" s="752"/>
    </row>
    <row r="13" spans="1:7" customFormat="1" ht="25.5">
      <c r="A13" s="728"/>
      <c r="B13" s="576"/>
      <c r="C13" s="728"/>
      <c r="D13" s="576"/>
      <c r="E13" s="729"/>
      <c r="F13" s="576"/>
      <c r="G13" s="729"/>
    </row>
    <row r="14" spans="1:7" customFormat="1" ht="25.5">
      <c r="A14" s="728"/>
      <c r="B14" s="576"/>
      <c r="C14" s="728"/>
      <c r="D14" s="576"/>
      <c r="E14" s="729"/>
      <c r="F14" s="576"/>
      <c r="G14" s="729"/>
    </row>
    <row r="15" spans="1:7" customFormat="1" ht="16.5" customHeight="1">
      <c r="A15" s="728"/>
      <c r="B15" s="576"/>
      <c r="C15" s="728"/>
      <c r="D15" s="576"/>
      <c r="E15" s="729"/>
      <c r="F15" s="576"/>
      <c r="G15" s="729"/>
    </row>
    <row r="16" spans="1:7" customFormat="1" ht="47.25" customHeight="1">
      <c r="A16" s="753" t="s">
        <v>527</v>
      </c>
      <c r="B16" s="754"/>
      <c r="C16" s="754"/>
      <c r="D16" s="754"/>
      <c r="E16" s="754"/>
      <c r="F16" s="754"/>
      <c r="G16" s="755"/>
    </row>
    <row r="17" spans="1:8" customFormat="1" ht="42" customHeight="1">
      <c r="A17" s="747" t="s">
        <v>528</v>
      </c>
      <c r="B17" s="748"/>
      <c r="C17" s="748"/>
      <c r="D17" s="748"/>
      <c r="E17" s="730"/>
      <c r="F17" s="730"/>
      <c r="G17" s="731"/>
    </row>
    <row r="18" spans="1:8" ht="15.75">
      <c r="A18" s="732" t="s">
        <v>529</v>
      </c>
      <c r="B18" s="733"/>
      <c r="C18" s="733"/>
      <c r="D18" s="733"/>
      <c r="E18" s="733"/>
      <c r="F18" s="733"/>
      <c r="G18" s="734"/>
    </row>
    <row r="19" spans="1:8" s="740" customFormat="1" ht="15.75">
      <c r="A19" s="735" t="s">
        <v>530</v>
      </c>
      <c r="B19" s="736"/>
      <c r="C19" s="736"/>
      <c r="D19" s="737" t="s">
        <v>531</v>
      </c>
      <c r="E19" s="738"/>
      <c r="F19" s="738"/>
      <c r="G19" s="739"/>
    </row>
    <row r="20" spans="1:8" customFormat="1">
      <c r="A20" s="744"/>
      <c r="B20" s="744"/>
      <c r="C20" s="745"/>
      <c r="D20" s="746"/>
      <c r="E20" s="746"/>
      <c r="F20" s="746"/>
      <c r="G20" s="746"/>
      <c r="H20" s="749"/>
    </row>
    <row r="21" spans="1:8" ht="13.5" customHeight="1">
      <c r="A21" s="744"/>
      <c r="B21" s="744"/>
      <c r="C21" s="746"/>
      <c r="D21" s="746"/>
      <c r="E21" s="746"/>
      <c r="F21" s="746"/>
      <c r="G21" s="746"/>
      <c r="H21" s="749"/>
    </row>
    <row r="22" spans="1:8" ht="15.75" customHeight="1">
      <c r="A22" s="744"/>
      <c r="B22" s="744"/>
      <c r="C22" s="745"/>
      <c r="D22" s="745"/>
      <c r="E22" s="745"/>
      <c r="F22" s="745"/>
      <c r="G22" s="745"/>
      <c r="H22" s="749"/>
    </row>
    <row r="23" spans="1:8" ht="13.5" customHeight="1">
      <c r="A23" s="744"/>
      <c r="B23" s="744"/>
      <c r="C23" s="745"/>
      <c r="D23" s="745"/>
      <c r="E23" s="745"/>
      <c r="F23" s="745"/>
      <c r="G23" s="745"/>
      <c r="H23" s="749"/>
    </row>
    <row r="24" spans="1:8" ht="24.75" customHeight="1">
      <c r="A24" s="744"/>
      <c r="B24" s="744"/>
      <c r="C24" s="745"/>
      <c r="D24" s="746"/>
      <c r="E24" s="746"/>
      <c r="F24" s="746"/>
      <c r="G24" s="746"/>
      <c r="H24" s="741"/>
    </row>
    <row r="25" spans="1:8" ht="24" customHeight="1">
      <c r="A25" s="744"/>
      <c r="B25" s="744"/>
      <c r="C25" s="745"/>
      <c r="D25" s="746"/>
      <c r="E25" s="746"/>
      <c r="F25" s="746"/>
      <c r="G25" s="746"/>
      <c r="H25" s="741"/>
    </row>
    <row r="26" spans="1:8" ht="16.5">
      <c r="A26" s="744"/>
      <c r="B26" s="744"/>
      <c r="C26" s="745"/>
      <c r="D26" s="746"/>
      <c r="E26" s="746"/>
      <c r="F26" s="746"/>
      <c r="G26" s="746"/>
      <c r="H26"/>
    </row>
  </sheetData>
  <mergeCells count="18">
    <mergeCell ref="A5:G5"/>
    <mergeCell ref="A7:G7"/>
    <mergeCell ref="A9:G9"/>
    <mergeCell ref="A11:G12"/>
    <mergeCell ref="A16:G16"/>
    <mergeCell ref="A17:D17"/>
    <mergeCell ref="A20:B21"/>
    <mergeCell ref="C20:G21"/>
    <mergeCell ref="H20:H21"/>
    <mergeCell ref="A22:B23"/>
    <mergeCell ref="C22:G23"/>
    <mergeCell ref="H22:H23"/>
    <mergeCell ref="A24:B24"/>
    <mergeCell ref="C24:G24"/>
    <mergeCell ref="A25:B25"/>
    <mergeCell ref="C25:G25"/>
    <mergeCell ref="A26:B26"/>
    <mergeCell ref="C26:G26"/>
  </mergeCells>
  <hyperlinks>
    <hyperlink ref="D19" r:id="rId1" xr:uid="{50029008-F73B-4552-9FB2-F7D8633D9E6E}"/>
    <hyperlink ref="A17" r:id="rId2" xr:uid="{A177BAD6-62BC-4F1F-A9C4-C3D0D2DD5A6E}"/>
  </hyperlinks>
  <pageMargins left="0.7" right="0.7" top="0.78740157499999996" bottom="0.78740157499999996" header="0.3" footer="0.3"/>
  <pageSetup paperSize="9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4B3E2-DD45-4B08-A6B3-00C2CEB1F513}">
  <dimension ref="A1:AF48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3.5703125" style="20" customWidth="1"/>
    <col min="2" max="2" width="6.42578125" style="20" customWidth="1"/>
    <col min="3" max="3" width="7.7109375" style="20" customWidth="1"/>
    <col min="4" max="4" width="8" style="20" customWidth="1"/>
    <col min="5" max="5" width="6.28515625" style="20" customWidth="1"/>
    <col min="6" max="6" width="7.140625" style="20" customWidth="1"/>
    <col min="7" max="7" width="7.7109375" style="20" customWidth="1"/>
    <col min="8" max="8" width="6.5703125" style="20" customWidth="1"/>
    <col min="9" max="9" width="7.85546875" style="20" customWidth="1"/>
    <col min="10" max="10" width="8" style="20" customWidth="1"/>
    <col min="11" max="11" width="6.5703125" style="20" customWidth="1"/>
    <col min="12" max="12" width="7.85546875" style="20" customWidth="1"/>
    <col min="13" max="13" width="8" style="20" customWidth="1"/>
    <col min="14" max="14" width="14.42578125" style="20" customWidth="1"/>
    <col min="15" max="15" width="6.5703125" style="20" customWidth="1"/>
    <col min="16" max="16" width="7.85546875" style="20" customWidth="1"/>
    <col min="17" max="17" width="8" style="20" customWidth="1"/>
    <col min="18" max="18" width="6.5703125" style="20" customWidth="1"/>
    <col min="19" max="19" width="7.85546875" style="20" customWidth="1"/>
    <col min="20" max="20" width="8" style="20" customWidth="1"/>
    <col min="21" max="21" width="6.5703125" style="20" customWidth="1"/>
    <col min="22" max="22" width="7.85546875" style="20" customWidth="1"/>
    <col min="23" max="26" width="8" style="20" customWidth="1"/>
    <col min="27" max="27" width="2.7109375" style="416" customWidth="1"/>
    <col min="28" max="28" width="8.7109375" style="20" customWidth="1"/>
    <col min="29" max="29" width="8" style="20" customWidth="1"/>
    <col min="30" max="16384" width="11.42578125" style="20"/>
  </cols>
  <sheetData>
    <row r="1" spans="1:32" s="19" customFormat="1" ht="39.950000000000003" customHeight="1" thickBot="1">
      <c r="A1" s="785" t="str">
        <f>"Tabelle 8.3: Kurse, Unterrichtsstunden und Belegungen nach Ländern und Programmbereichen " &amp;Hilfswerte!B1&amp; " - Berufsbezogene Kurse"</f>
        <v>Tabelle 8.3: Kurse, Unterrichtsstunden und Belegungen nach Ländern und Programmbereichen 2021 - Berufsbezogene Kurse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 t="str">
        <f>"noch Tabelle 8.3: Kurse, Unterrichtsstunden und  Belegungen nach Ländern und Programmbereichen " &amp;Hilfswerte!B1&amp; " - Berufsbezogene Kurse"</f>
        <v>noch Tabelle 8.3: Kurse, Unterrichtsstunden und  Belegungen nach Ländern und Programmbereichen 2021 - Berufsbezogene Kurse</v>
      </c>
      <c r="O1" s="785"/>
      <c r="P1" s="785"/>
      <c r="Q1" s="785"/>
      <c r="R1" s="785"/>
      <c r="S1" s="785"/>
      <c r="T1" s="785"/>
      <c r="U1" s="785"/>
      <c r="V1" s="785"/>
      <c r="W1" s="785"/>
      <c r="X1" s="785"/>
      <c r="Y1" s="785"/>
      <c r="Z1" s="785"/>
      <c r="AA1" s="437"/>
      <c r="AB1" s="37"/>
      <c r="AC1" s="37"/>
    </row>
    <row r="2" spans="1:32" s="19" customFormat="1" ht="14.25" customHeight="1">
      <c r="A2" s="801" t="s">
        <v>12</v>
      </c>
      <c r="B2" s="795" t="s">
        <v>56</v>
      </c>
      <c r="C2" s="796"/>
      <c r="D2" s="886"/>
      <c r="E2" s="793" t="s">
        <v>54</v>
      </c>
      <c r="F2" s="793"/>
      <c r="G2" s="793"/>
      <c r="H2" s="793"/>
      <c r="I2" s="793"/>
      <c r="J2" s="793"/>
      <c r="K2" s="793"/>
      <c r="L2" s="793"/>
      <c r="M2" s="890"/>
      <c r="N2" s="879" t="s">
        <v>12</v>
      </c>
      <c r="O2" s="795" t="s">
        <v>54</v>
      </c>
      <c r="P2" s="796"/>
      <c r="Q2" s="796"/>
      <c r="R2" s="796"/>
      <c r="S2" s="796"/>
      <c r="T2" s="796"/>
      <c r="U2" s="796"/>
      <c r="V2" s="796"/>
      <c r="W2" s="796"/>
      <c r="X2" s="796"/>
      <c r="Y2" s="796"/>
      <c r="Z2" s="882"/>
      <c r="AA2" s="577"/>
    </row>
    <row r="3" spans="1:32" s="42" customFormat="1" ht="39.75" customHeight="1">
      <c r="A3" s="802"/>
      <c r="B3" s="848"/>
      <c r="C3" s="887"/>
      <c r="D3" s="888"/>
      <c r="E3" s="790" t="s">
        <v>1</v>
      </c>
      <c r="F3" s="790"/>
      <c r="G3" s="791"/>
      <c r="H3" s="866" t="s">
        <v>2</v>
      </c>
      <c r="I3" s="790"/>
      <c r="J3" s="791"/>
      <c r="K3" s="866" t="s">
        <v>19</v>
      </c>
      <c r="L3" s="790"/>
      <c r="M3" s="791"/>
      <c r="N3" s="891"/>
      <c r="O3" s="853" t="s">
        <v>20</v>
      </c>
      <c r="P3" s="853"/>
      <c r="Q3" s="853"/>
      <c r="R3" s="853" t="s">
        <v>350</v>
      </c>
      <c r="S3" s="853"/>
      <c r="T3" s="853"/>
      <c r="U3" s="853" t="s">
        <v>398</v>
      </c>
      <c r="V3" s="853"/>
      <c r="W3" s="866"/>
      <c r="X3" s="866" t="s">
        <v>39</v>
      </c>
      <c r="Y3" s="790"/>
      <c r="Z3" s="792"/>
      <c r="AA3" s="589"/>
      <c r="AB3" s="867"/>
      <c r="AC3" s="867"/>
      <c r="AD3" s="867"/>
      <c r="AE3" s="867"/>
      <c r="AF3" s="867"/>
    </row>
    <row r="4" spans="1:32" ht="33.75">
      <c r="A4" s="803"/>
      <c r="B4" s="602" t="s">
        <v>16</v>
      </c>
      <c r="C4" s="604" t="s">
        <v>17</v>
      </c>
      <c r="D4" s="602" t="s">
        <v>18</v>
      </c>
      <c r="E4" s="631" t="s">
        <v>16</v>
      </c>
      <c r="F4" s="604" t="s">
        <v>17</v>
      </c>
      <c r="G4" s="602" t="s">
        <v>18</v>
      </c>
      <c r="H4" s="604" t="s">
        <v>16</v>
      </c>
      <c r="I4" s="604" t="s">
        <v>17</v>
      </c>
      <c r="J4" s="602" t="s">
        <v>18</v>
      </c>
      <c r="K4" s="604" t="s">
        <v>16</v>
      </c>
      <c r="L4" s="604" t="s">
        <v>17</v>
      </c>
      <c r="M4" s="602" t="s">
        <v>18</v>
      </c>
      <c r="N4" s="892"/>
      <c r="O4" s="604" t="s">
        <v>16</v>
      </c>
      <c r="P4" s="604" t="s">
        <v>17</v>
      </c>
      <c r="Q4" s="602" t="s">
        <v>18</v>
      </c>
      <c r="R4" s="604" t="s">
        <v>16</v>
      </c>
      <c r="S4" s="604" t="s">
        <v>17</v>
      </c>
      <c r="T4" s="602" t="s">
        <v>18</v>
      </c>
      <c r="U4" s="604" t="s">
        <v>16</v>
      </c>
      <c r="V4" s="604" t="s">
        <v>17</v>
      </c>
      <c r="W4" s="604" t="s">
        <v>18</v>
      </c>
      <c r="X4" s="604" t="s">
        <v>16</v>
      </c>
      <c r="Y4" s="604" t="s">
        <v>17</v>
      </c>
      <c r="Z4" s="606" t="s">
        <v>18</v>
      </c>
      <c r="AB4" s="867"/>
      <c r="AC4" s="867"/>
      <c r="AD4" s="867"/>
      <c r="AE4" s="867"/>
      <c r="AF4" s="867"/>
    </row>
    <row r="5" spans="1:32" s="22" customFormat="1" ht="12.75" customHeight="1">
      <c r="A5" s="799" t="s">
        <v>61</v>
      </c>
      <c r="B5" s="184">
        <v>19261</v>
      </c>
      <c r="C5" s="184">
        <v>502312</v>
      </c>
      <c r="D5" s="194">
        <v>158037</v>
      </c>
      <c r="E5" s="184">
        <v>470</v>
      </c>
      <c r="F5" s="184">
        <v>7998</v>
      </c>
      <c r="G5" s="194">
        <v>4323</v>
      </c>
      <c r="H5" s="184">
        <v>486</v>
      </c>
      <c r="I5" s="184">
        <v>18506</v>
      </c>
      <c r="J5" s="194">
        <v>3799</v>
      </c>
      <c r="K5" s="184">
        <v>10216</v>
      </c>
      <c r="L5" s="184">
        <v>137052</v>
      </c>
      <c r="M5" s="194">
        <v>92282</v>
      </c>
      <c r="N5" s="868" t="s">
        <v>61</v>
      </c>
      <c r="O5" s="184">
        <v>4204</v>
      </c>
      <c r="P5" s="184">
        <v>231168</v>
      </c>
      <c r="Q5" s="194">
        <v>32547</v>
      </c>
      <c r="R5" s="184">
        <v>3620</v>
      </c>
      <c r="S5" s="184">
        <v>74878</v>
      </c>
      <c r="T5" s="194">
        <v>23402</v>
      </c>
      <c r="U5" s="184">
        <v>83</v>
      </c>
      <c r="V5" s="184">
        <v>24664</v>
      </c>
      <c r="W5" s="194">
        <v>731</v>
      </c>
      <c r="X5" s="184">
        <v>182</v>
      </c>
      <c r="Y5" s="184">
        <v>8046</v>
      </c>
      <c r="Z5" s="228">
        <v>953</v>
      </c>
      <c r="AA5" s="418"/>
      <c r="AB5" s="867"/>
      <c r="AC5" s="867"/>
      <c r="AD5" s="867"/>
      <c r="AE5" s="867"/>
      <c r="AF5" s="867"/>
    </row>
    <row r="6" spans="1:32" s="22" customFormat="1" ht="12.75" customHeight="1">
      <c r="A6" s="782"/>
      <c r="B6" s="43">
        <v>1</v>
      </c>
      <c r="C6" s="44">
        <v>1</v>
      </c>
      <c r="D6" s="44">
        <v>1</v>
      </c>
      <c r="E6" s="45">
        <v>2.4400000000000002E-2</v>
      </c>
      <c r="F6" s="41">
        <v>1.592E-2</v>
      </c>
      <c r="G6" s="41">
        <v>2.7349999999999999E-2</v>
      </c>
      <c r="H6" s="45">
        <v>2.5229999999999999E-2</v>
      </c>
      <c r="I6" s="41">
        <v>3.6839999999999998E-2</v>
      </c>
      <c r="J6" s="41">
        <v>2.4039999999999999E-2</v>
      </c>
      <c r="K6" s="45">
        <v>0.53039999999999998</v>
      </c>
      <c r="L6" s="41">
        <v>0.27284000000000003</v>
      </c>
      <c r="M6" s="46">
        <v>0.58392999999999995</v>
      </c>
      <c r="N6" s="865"/>
      <c r="O6" s="45">
        <v>0.21826000000000001</v>
      </c>
      <c r="P6" s="41">
        <v>0.46021000000000001</v>
      </c>
      <c r="Q6" s="41">
        <v>0.20594999999999999</v>
      </c>
      <c r="R6" s="45">
        <v>0.18794</v>
      </c>
      <c r="S6" s="41">
        <v>0.14907000000000001</v>
      </c>
      <c r="T6" s="41">
        <v>0.14807999999999999</v>
      </c>
      <c r="U6" s="45">
        <v>4.3099999999999996E-3</v>
      </c>
      <c r="V6" s="41">
        <v>4.9099999999999998E-2</v>
      </c>
      <c r="W6" s="41">
        <v>4.6299999999999996E-3</v>
      </c>
      <c r="X6" s="45">
        <v>9.4500000000000001E-3</v>
      </c>
      <c r="Y6" s="41">
        <v>1.602E-2</v>
      </c>
      <c r="Z6" s="49">
        <v>6.0299999999999998E-3</v>
      </c>
      <c r="AA6" s="418"/>
      <c r="AB6" s="867"/>
      <c r="AC6" s="867"/>
      <c r="AD6" s="867"/>
      <c r="AE6" s="867"/>
      <c r="AF6" s="867"/>
    </row>
    <row r="7" spans="1:32" s="22" customFormat="1" ht="12.75" customHeight="1">
      <c r="A7" s="782" t="s">
        <v>62</v>
      </c>
      <c r="B7" s="184">
        <v>4575</v>
      </c>
      <c r="C7" s="184">
        <v>211472</v>
      </c>
      <c r="D7" s="194">
        <v>29310</v>
      </c>
      <c r="E7" s="184">
        <v>90</v>
      </c>
      <c r="F7" s="184">
        <v>1172</v>
      </c>
      <c r="G7" s="194">
        <v>604</v>
      </c>
      <c r="H7" s="184">
        <v>34</v>
      </c>
      <c r="I7" s="184">
        <v>348</v>
      </c>
      <c r="J7" s="194">
        <v>238</v>
      </c>
      <c r="K7" s="184">
        <v>47</v>
      </c>
      <c r="L7" s="184">
        <v>2178</v>
      </c>
      <c r="M7" s="194">
        <v>591</v>
      </c>
      <c r="N7" s="865" t="s">
        <v>62</v>
      </c>
      <c r="O7" s="184">
        <v>811</v>
      </c>
      <c r="P7" s="184">
        <v>75970</v>
      </c>
      <c r="Q7" s="194">
        <v>6471</v>
      </c>
      <c r="R7" s="184">
        <v>3348</v>
      </c>
      <c r="S7" s="184">
        <v>103842</v>
      </c>
      <c r="T7" s="194">
        <v>19779</v>
      </c>
      <c r="U7" s="184">
        <v>168</v>
      </c>
      <c r="V7" s="184">
        <v>14374</v>
      </c>
      <c r="W7" s="194">
        <v>991</v>
      </c>
      <c r="X7" s="184">
        <v>77</v>
      </c>
      <c r="Y7" s="184">
        <v>13588</v>
      </c>
      <c r="Z7" s="228">
        <v>636</v>
      </c>
      <c r="AA7" s="418"/>
      <c r="AB7" s="867"/>
      <c r="AC7" s="867"/>
      <c r="AD7" s="867"/>
      <c r="AE7" s="867"/>
      <c r="AF7" s="867"/>
    </row>
    <row r="8" spans="1:32" s="47" customFormat="1" ht="12.75" customHeight="1">
      <c r="A8" s="782"/>
      <c r="B8" s="43">
        <v>1</v>
      </c>
      <c r="C8" s="44">
        <v>1</v>
      </c>
      <c r="D8" s="44">
        <v>1</v>
      </c>
      <c r="E8" s="45">
        <v>1.967E-2</v>
      </c>
      <c r="F8" s="41">
        <v>5.5399999999999998E-3</v>
      </c>
      <c r="G8" s="41">
        <v>2.061E-2</v>
      </c>
      <c r="H8" s="45">
        <v>7.43E-3</v>
      </c>
      <c r="I8" s="41">
        <v>1.65E-3</v>
      </c>
      <c r="J8" s="41">
        <v>8.1200000000000005E-3</v>
      </c>
      <c r="K8" s="45">
        <v>1.027E-2</v>
      </c>
      <c r="L8" s="41">
        <v>1.03E-2</v>
      </c>
      <c r="M8" s="46">
        <v>2.0160000000000001E-2</v>
      </c>
      <c r="N8" s="865"/>
      <c r="O8" s="45">
        <v>0.17727000000000001</v>
      </c>
      <c r="P8" s="41">
        <v>0.35924</v>
      </c>
      <c r="Q8" s="41">
        <v>0.22078</v>
      </c>
      <c r="R8" s="45">
        <v>0.73180000000000001</v>
      </c>
      <c r="S8" s="41">
        <v>0.49103999999999998</v>
      </c>
      <c r="T8" s="41">
        <v>0.67481999999999998</v>
      </c>
      <c r="U8" s="45">
        <v>3.6720000000000003E-2</v>
      </c>
      <c r="V8" s="41">
        <v>6.7970000000000003E-2</v>
      </c>
      <c r="W8" s="41">
        <v>3.381E-2</v>
      </c>
      <c r="X8" s="45">
        <v>1.6830000000000001E-2</v>
      </c>
      <c r="Y8" s="41">
        <v>6.4250000000000002E-2</v>
      </c>
      <c r="Z8" s="49">
        <v>2.1700000000000001E-2</v>
      </c>
      <c r="AA8" s="590"/>
      <c r="AB8" s="867"/>
      <c r="AC8" s="867"/>
      <c r="AD8" s="867"/>
      <c r="AE8" s="867"/>
      <c r="AF8" s="867"/>
    </row>
    <row r="9" spans="1:32" s="22" customFormat="1" ht="12.75" customHeight="1">
      <c r="A9" s="782" t="s">
        <v>63</v>
      </c>
      <c r="B9" s="184">
        <v>3072</v>
      </c>
      <c r="C9" s="184">
        <v>123934</v>
      </c>
      <c r="D9" s="194">
        <v>21003</v>
      </c>
      <c r="E9" s="184">
        <v>21</v>
      </c>
      <c r="F9" s="184">
        <v>332</v>
      </c>
      <c r="G9" s="194">
        <v>109</v>
      </c>
      <c r="H9" s="184">
        <v>80</v>
      </c>
      <c r="I9" s="184">
        <v>2484</v>
      </c>
      <c r="J9" s="194">
        <v>545</v>
      </c>
      <c r="K9" s="184">
        <v>32</v>
      </c>
      <c r="L9" s="184">
        <v>632</v>
      </c>
      <c r="M9" s="194">
        <v>189</v>
      </c>
      <c r="N9" s="865" t="s">
        <v>63</v>
      </c>
      <c r="O9" s="184">
        <v>1911</v>
      </c>
      <c r="P9" s="184">
        <v>89109</v>
      </c>
      <c r="Q9" s="194">
        <v>13925</v>
      </c>
      <c r="R9" s="184">
        <v>978</v>
      </c>
      <c r="S9" s="184">
        <v>23224</v>
      </c>
      <c r="T9" s="194">
        <v>5930</v>
      </c>
      <c r="U9" s="184">
        <v>0</v>
      </c>
      <c r="V9" s="184">
        <v>0</v>
      </c>
      <c r="W9" s="194">
        <v>0</v>
      </c>
      <c r="X9" s="184">
        <v>50</v>
      </c>
      <c r="Y9" s="184">
        <v>8153</v>
      </c>
      <c r="Z9" s="228">
        <v>305</v>
      </c>
      <c r="AA9" s="418"/>
      <c r="AB9" s="867"/>
      <c r="AC9" s="867"/>
      <c r="AD9" s="867"/>
      <c r="AE9" s="867"/>
      <c r="AF9" s="867"/>
    </row>
    <row r="10" spans="1:32" s="47" customFormat="1" ht="12.75" customHeight="1">
      <c r="A10" s="782"/>
      <c r="B10" s="43">
        <v>1</v>
      </c>
      <c r="C10" s="44">
        <v>1</v>
      </c>
      <c r="D10" s="44">
        <v>1</v>
      </c>
      <c r="E10" s="45">
        <v>6.8399999999999997E-3</v>
      </c>
      <c r="F10" s="41">
        <v>2.6800000000000001E-3</v>
      </c>
      <c r="G10" s="41">
        <v>5.1900000000000002E-3</v>
      </c>
      <c r="H10" s="45">
        <v>2.6040000000000001E-2</v>
      </c>
      <c r="I10" s="41">
        <v>2.0039999999999999E-2</v>
      </c>
      <c r="J10" s="41">
        <v>2.5950000000000001E-2</v>
      </c>
      <c r="K10" s="45">
        <v>1.042E-2</v>
      </c>
      <c r="L10" s="41">
        <v>5.1000000000000004E-3</v>
      </c>
      <c r="M10" s="46">
        <v>8.9999999999999993E-3</v>
      </c>
      <c r="N10" s="865"/>
      <c r="O10" s="45">
        <v>0.62207000000000001</v>
      </c>
      <c r="P10" s="41">
        <v>0.71899999999999997</v>
      </c>
      <c r="Q10" s="41">
        <v>0.66300000000000003</v>
      </c>
      <c r="R10" s="45">
        <v>0.31835999999999998</v>
      </c>
      <c r="S10" s="41">
        <v>0.18739</v>
      </c>
      <c r="T10" s="41">
        <v>0.28233999999999998</v>
      </c>
      <c r="U10" s="45" t="s">
        <v>515</v>
      </c>
      <c r="V10" s="41" t="s">
        <v>515</v>
      </c>
      <c r="W10" s="41" t="s">
        <v>515</v>
      </c>
      <c r="X10" s="45">
        <v>1.6279999999999999E-2</v>
      </c>
      <c r="Y10" s="41">
        <v>6.5790000000000001E-2</v>
      </c>
      <c r="Z10" s="49">
        <v>1.452E-2</v>
      </c>
      <c r="AA10" s="590"/>
      <c r="AB10" s="867"/>
      <c r="AC10" s="867"/>
      <c r="AD10" s="867"/>
      <c r="AE10" s="867"/>
      <c r="AF10" s="867"/>
    </row>
    <row r="11" spans="1:32" s="22" customFormat="1" ht="12.75" customHeight="1">
      <c r="A11" s="782" t="s">
        <v>64</v>
      </c>
      <c r="B11" s="184">
        <v>686</v>
      </c>
      <c r="C11" s="184">
        <v>23743</v>
      </c>
      <c r="D11" s="194">
        <v>4812</v>
      </c>
      <c r="E11" s="184">
        <v>23</v>
      </c>
      <c r="F11" s="184">
        <v>189</v>
      </c>
      <c r="G11" s="194">
        <v>159</v>
      </c>
      <c r="H11" s="184">
        <v>0</v>
      </c>
      <c r="I11" s="184">
        <v>0</v>
      </c>
      <c r="J11" s="194">
        <v>0</v>
      </c>
      <c r="K11" s="184">
        <v>110</v>
      </c>
      <c r="L11" s="184">
        <v>1866</v>
      </c>
      <c r="M11" s="194">
        <v>811</v>
      </c>
      <c r="N11" s="865" t="s">
        <v>64</v>
      </c>
      <c r="O11" s="184">
        <v>273</v>
      </c>
      <c r="P11" s="184">
        <v>14846</v>
      </c>
      <c r="Q11" s="194">
        <v>1804</v>
      </c>
      <c r="R11" s="184">
        <v>260</v>
      </c>
      <c r="S11" s="184">
        <v>5269</v>
      </c>
      <c r="T11" s="194">
        <v>1827</v>
      </c>
      <c r="U11" s="184">
        <v>2</v>
      </c>
      <c r="V11" s="184">
        <v>756</v>
      </c>
      <c r="W11" s="194">
        <v>40</v>
      </c>
      <c r="X11" s="184">
        <v>18</v>
      </c>
      <c r="Y11" s="184">
        <v>817</v>
      </c>
      <c r="Z11" s="228">
        <v>171</v>
      </c>
      <c r="AA11" s="418"/>
      <c r="AB11" s="867"/>
      <c r="AC11" s="867"/>
      <c r="AD11" s="867"/>
      <c r="AE11" s="867"/>
      <c r="AF11" s="867"/>
    </row>
    <row r="12" spans="1:32" s="47" customFormat="1" ht="12.75" customHeight="1">
      <c r="A12" s="782"/>
      <c r="B12" s="43">
        <v>1</v>
      </c>
      <c r="C12" s="44">
        <v>1</v>
      </c>
      <c r="D12" s="44">
        <v>1</v>
      </c>
      <c r="E12" s="45">
        <v>3.3529999999999997E-2</v>
      </c>
      <c r="F12" s="41">
        <v>7.9600000000000001E-3</v>
      </c>
      <c r="G12" s="41">
        <v>3.304E-2</v>
      </c>
      <c r="H12" s="45" t="s">
        <v>515</v>
      </c>
      <c r="I12" s="41" t="s">
        <v>515</v>
      </c>
      <c r="J12" s="41" t="s">
        <v>515</v>
      </c>
      <c r="K12" s="45">
        <v>0.16034999999999999</v>
      </c>
      <c r="L12" s="41">
        <v>7.8589999999999993E-2</v>
      </c>
      <c r="M12" s="46">
        <v>0.16854</v>
      </c>
      <c r="N12" s="865"/>
      <c r="O12" s="45">
        <v>0.39795999999999998</v>
      </c>
      <c r="P12" s="41">
        <v>0.62527999999999995</v>
      </c>
      <c r="Q12" s="41">
        <v>0.37490000000000001</v>
      </c>
      <c r="R12" s="45">
        <v>0.37901000000000001</v>
      </c>
      <c r="S12" s="41">
        <v>0.22192000000000001</v>
      </c>
      <c r="T12" s="41">
        <v>0.37968000000000002</v>
      </c>
      <c r="U12" s="45">
        <v>2.9199999999999999E-3</v>
      </c>
      <c r="V12" s="41">
        <v>3.184E-2</v>
      </c>
      <c r="W12" s="41">
        <v>8.3099999999999997E-3</v>
      </c>
      <c r="X12" s="45">
        <v>2.6239999999999999E-2</v>
      </c>
      <c r="Y12" s="41">
        <v>3.4410000000000003E-2</v>
      </c>
      <c r="Z12" s="49">
        <v>3.5540000000000002E-2</v>
      </c>
      <c r="AA12" s="590"/>
    </row>
    <row r="13" spans="1:32" s="22" customFormat="1" ht="12.75" customHeight="1">
      <c r="A13" s="782" t="s">
        <v>65</v>
      </c>
      <c r="B13" s="184">
        <v>197</v>
      </c>
      <c r="C13" s="184">
        <v>11774</v>
      </c>
      <c r="D13" s="194">
        <v>1754</v>
      </c>
      <c r="E13" s="184">
        <v>19</v>
      </c>
      <c r="F13" s="184">
        <v>688</v>
      </c>
      <c r="G13" s="194">
        <v>205</v>
      </c>
      <c r="H13" s="184">
        <v>3</v>
      </c>
      <c r="I13" s="184">
        <v>32</v>
      </c>
      <c r="J13" s="194">
        <v>15</v>
      </c>
      <c r="K13" s="184">
        <v>0</v>
      </c>
      <c r="L13" s="184">
        <v>0</v>
      </c>
      <c r="M13" s="194">
        <v>0</v>
      </c>
      <c r="N13" s="865" t="s">
        <v>65</v>
      </c>
      <c r="O13" s="184">
        <v>20</v>
      </c>
      <c r="P13" s="184">
        <v>6566</v>
      </c>
      <c r="Q13" s="194">
        <v>277</v>
      </c>
      <c r="R13" s="184">
        <v>149</v>
      </c>
      <c r="S13" s="184">
        <v>3608</v>
      </c>
      <c r="T13" s="194">
        <v>1169</v>
      </c>
      <c r="U13" s="184">
        <v>1</v>
      </c>
      <c r="V13" s="184">
        <v>91</v>
      </c>
      <c r="W13" s="194">
        <v>13</v>
      </c>
      <c r="X13" s="184">
        <v>5</v>
      </c>
      <c r="Y13" s="184">
        <v>789</v>
      </c>
      <c r="Z13" s="228">
        <v>75</v>
      </c>
      <c r="AA13" s="418"/>
      <c r="AB13" s="25"/>
    </row>
    <row r="14" spans="1:32" s="47" customFormat="1" ht="12.75" customHeight="1">
      <c r="A14" s="782"/>
      <c r="B14" s="43">
        <v>1</v>
      </c>
      <c r="C14" s="44">
        <v>1</v>
      </c>
      <c r="D14" s="44">
        <v>1</v>
      </c>
      <c r="E14" s="45">
        <v>9.6449999999999994E-2</v>
      </c>
      <c r="F14" s="41">
        <v>5.8430000000000003E-2</v>
      </c>
      <c r="G14" s="41">
        <v>0.11688</v>
      </c>
      <c r="H14" s="45">
        <v>1.523E-2</v>
      </c>
      <c r="I14" s="41">
        <v>2.7200000000000002E-3</v>
      </c>
      <c r="J14" s="41">
        <v>8.5500000000000003E-3</v>
      </c>
      <c r="K14" s="45" t="s">
        <v>515</v>
      </c>
      <c r="L14" s="41" t="s">
        <v>515</v>
      </c>
      <c r="M14" s="46" t="s">
        <v>515</v>
      </c>
      <c r="N14" s="865"/>
      <c r="O14" s="45">
        <v>0.10152</v>
      </c>
      <c r="P14" s="41">
        <v>0.55767</v>
      </c>
      <c r="Q14" s="41">
        <v>0.15792</v>
      </c>
      <c r="R14" s="45">
        <v>0.75634999999999997</v>
      </c>
      <c r="S14" s="41">
        <v>0.30643999999999999</v>
      </c>
      <c r="T14" s="41">
        <v>0.66647999999999996</v>
      </c>
      <c r="U14" s="45">
        <v>5.0800000000000003E-3</v>
      </c>
      <c r="V14" s="41">
        <v>7.7299999999999999E-3</v>
      </c>
      <c r="W14" s="41">
        <v>7.4099999999999999E-3</v>
      </c>
      <c r="X14" s="45">
        <v>2.538E-2</v>
      </c>
      <c r="Y14" s="41">
        <v>6.701E-2</v>
      </c>
      <c r="Z14" s="49">
        <v>4.2759999999999999E-2</v>
      </c>
      <c r="AA14" s="590"/>
      <c r="AB14" s="25"/>
    </row>
    <row r="15" spans="1:32" s="22" customFormat="1" ht="12" customHeight="1">
      <c r="A15" s="782" t="s">
        <v>66</v>
      </c>
      <c r="B15" s="184">
        <v>2595</v>
      </c>
      <c r="C15" s="184">
        <v>72268</v>
      </c>
      <c r="D15" s="194">
        <v>26219</v>
      </c>
      <c r="E15" s="184">
        <v>46</v>
      </c>
      <c r="F15" s="184">
        <v>166</v>
      </c>
      <c r="G15" s="194">
        <v>639</v>
      </c>
      <c r="H15" s="184">
        <v>68</v>
      </c>
      <c r="I15" s="184">
        <v>354</v>
      </c>
      <c r="J15" s="194">
        <v>681</v>
      </c>
      <c r="K15" s="184">
        <v>2</v>
      </c>
      <c r="L15" s="184">
        <v>6</v>
      </c>
      <c r="M15" s="194">
        <v>14</v>
      </c>
      <c r="N15" s="865" t="s">
        <v>66</v>
      </c>
      <c r="O15" s="184">
        <v>1876</v>
      </c>
      <c r="P15" s="184">
        <v>51250</v>
      </c>
      <c r="Q15" s="194">
        <v>20059</v>
      </c>
      <c r="R15" s="184">
        <v>574</v>
      </c>
      <c r="S15" s="184">
        <v>8888</v>
      </c>
      <c r="T15" s="194">
        <v>4440</v>
      </c>
      <c r="U15" s="184">
        <v>0</v>
      </c>
      <c r="V15" s="184">
        <v>0</v>
      </c>
      <c r="W15" s="194">
        <v>0</v>
      </c>
      <c r="X15" s="184">
        <v>29</v>
      </c>
      <c r="Y15" s="184">
        <v>11604</v>
      </c>
      <c r="Z15" s="228">
        <v>386</v>
      </c>
      <c r="AA15" s="418"/>
      <c r="AB15" s="25"/>
    </row>
    <row r="16" spans="1:32" s="47" customFormat="1" ht="12" customHeight="1">
      <c r="A16" s="782"/>
      <c r="B16" s="43">
        <v>1</v>
      </c>
      <c r="C16" s="44">
        <v>1</v>
      </c>
      <c r="D16" s="44">
        <v>1</v>
      </c>
      <c r="E16" s="45">
        <v>1.7729999999999999E-2</v>
      </c>
      <c r="F16" s="41">
        <v>2.3E-3</v>
      </c>
      <c r="G16" s="41">
        <v>2.4369999999999999E-2</v>
      </c>
      <c r="H16" s="45">
        <v>2.6200000000000001E-2</v>
      </c>
      <c r="I16" s="41">
        <v>4.8999999999999998E-3</v>
      </c>
      <c r="J16" s="41">
        <v>2.597E-2</v>
      </c>
      <c r="K16" s="45">
        <v>7.6999999999999996E-4</v>
      </c>
      <c r="L16" s="41">
        <v>8.0000000000000007E-5</v>
      </c>
      <c r="M16" s="46">
        <v>5.2999999999999998E-4</v>
      </c>
      <c r="N16" s="865"/>
      <c r="O16" s="45">
        <v>0.72292999999999996</v>
      </c>
      <c r="P16" s="41">
        <v>0.70916999999999997</v>
      </c>
      <c r="Q16" s="41">
        <v>0.76505999999999996</v>
      </c>
      <c r="R16" s="45">
        <v>0.22119</v>
      </c>
      <c r="S16" s="41">
        <v>0.12299</v>
      </c>
      <c r="T16" s="41">
        <v>0.16933999999999999</v>
      </c>
      <c r="U16" s="45" t="s">
        <v>515</v>
      </c>
      <c r="V16" s="41" t="s">
        <v>515</v>
      </c>
      <c r="W16" s="41" t="s">
        <v>515</v>
      </c>
      <c r="X16" s="45">
        <v>1.1180000000000001E-2</v>
      </c>
      <c r="Y16" s="41">
        <v>0.16056999999999999</v>
      </c>
      <c r="Z16" s="49">
        <v>1.472E-2</v>
      </c>
      <c r="AA16" s="590"/>
      <c r="AB16" s="25"/>
    </row>
    <row r="17" spans="1:27" s="22" customFormat="1" ht="12.75" customHeight="1">
      <c r="A17" s="782" t="s">
        <v>67</v>
      </c>
      <c r="B17" s="184">
        <v>4165</v>
      </c>
      <c r="C17" s="184">
        <v>204410</v>
      </c>
      <c r="D17" s="194">
        <v>33723</v>
      </c>
      <c r="E17" s="184">
        <v>358</v>
      </c>
      <c r="F17" s="184">
        <v>4865</v>
      </c>
      <c r="G17" s="194">
        <v>3331</v>
      </c>
      <c r="H17" s="184">
        <v>24</v>
      </c>
      <c r="I17" s="184">
        <v>600</v>
      </c>
      <c r="J17" s="194">
        <v>162</v>
      </c>
      <c r="K17" s="184">
        <v>88</v>
      </c>
      <c r="L17" s="184">
        <v>2785</v>
      </c>
      <c r="M17" s="194">
        <v>853</v>
      </c>
      <c r="N17" s="865" t="s">
        <v>67</v>
      </c>
      <c r="O17" s="184">
        <v>2133</v>
      </c>
      <c r="P17" s="184">
        <v>145236</v>
      </c>
      <c r="Q17" s="194">
        <v>17198</v>
      </c>
      <c r="R17" s="184">
        <v>1489</v>
      </c>
      <c r="S17" s="184">
        <v>31139</v>
      </c>
      <c r="T17" s="194">
        <v>11002</v>
      </c>
      <c r="U17" s="184">
        <v>8</v>
      </c>
      <c r="V17" s="184">
        <v>1921</v>
      </c>
      <c r="W17" s="194">
        <v>70</v>
      </c>
      <c r="X17" s="184">
        <v>65</v>
      </c>
      <c r="Y17" s="184">
        <v>17864</v>
      </c>
      <c r="Z17" s="228">
        <v>1107</v>
      </c>
      <c r="AA17" s="418"/>
    </row>
    <row r="18" spans="1:27" s="47" customFormat="1" ht="12.75" customHeight="1">
      <c r="A18" s="782"/>
      <c r="B18" s="43">
        <v>1</v>
      </c>
      <c r="C18" s="44">
        <v>1</v>
      </c>
      <c r="D18" s="44">
        <v>1</v>
      </c>
      <c r="E18" s="45">
        <v>8.5949999999999999E-2</v>
      </c>
      <c r="F18" s="41">
        <v>2.3800000000000002E-2</v>
      </c>
      <c r="G18" s="41">
        <v>9.8780000000000007E-2</v>
      </c>
      <c r="H18" s="45">
        <v>5.7600000000000004E-3</v>
      </c>
      <c r="I18" s="41">
        <v>2.9399999999999999E-3</v>
      </c>
      <c r="J18" s="41">
        <v>4.7999999999999996E-3</v>
      </c>
      <c r="K18" s="45">
        <v>2.1129999999999999E-2</v>
      </c>
      <c r="L18" s="41">
        <v>1.362E-2</v>
      </c>
      <c r="M18" s="46">
        <v>2.529E-2</v>
      </c>
      <c r="N18" s="865"/>
      <c r="O18" s="45">
        <v>0.51212000000000002</v>
      </c>
      <c r="P18" s="41">
        <v>0.71050999999999997</v>
      </c>
      <c r="Q18" s="41">
        <v>0.50997999999999999</v>
      </c>
      <c r="R18" s="45">
        <v>0.35749999999999998</v>
      </c>
      <c r="S18" s="41">
        <v>0.15234</v>
      </c>
      <c r="T18" s="41">
        <v>0.32624999999999998</v>
      </c>
      <c r="U18" s="45">
        <v>1.92E-3</v>
      </c>
      <c r="V18" s="41">
        <v>9.4000000000000004E-3</v>
      </c>
      <c r="W18" s="41">
        <v>2.0799999999999998E-3</v>
      </c>
      <c r="X18" s="45">
        <v>1.5610000000000001E-2</v>
      </c>
      <c r="Y18" s="41">
        <v>8.7389999999999995E-2</v>
      </c>
      <c r="Z18" s="49">
        <v>3.2829999999999998E-2</v>
      </c>
      <c r="AA18" s="590"/>
    </row>
    <row r="19" spans="1:27" s="22" customFormat="1" ht="12.75" customHeight="1">
      <c r="A19" s="782" t="s">
        <v>68</v>
      </c>
      <c r="B19" s="184">
        <v>123</v>
      </c>
      <c r="C19" s="184">
        <v>1849</v>
      </c>
      <c r="D19" s="194">
        <v>1137</v>
      </c>
      <c r="E19" s="184">
        <v>64</v>
      </c>
      <c r="F19" s="184">
        <v>587</v>
      </c>
      <c r="G19" s="194">
        <v>663</v>
      </c>
      <c r="H19" s="184">
        <v>1</v>
      </c>
      <c r="I19" s="184">
        <v>24</v>
      </c>
      <c r="J19" s="194">
        <v>7</v>
      </c>
      <c r="K19" s="184">
        <v>0</v>
      </c>
      <c r="L19" s="184">
        <v>0</v>
      </c>
      <c r="M19" s="194">
        <v>0</v>
      </c>
      <c r="N19" s="865" t="s">
        <v>68</v>
      </c>
      <c r="O19" s="184">
        <v>6</v>
      </c>
      <c r="P19" s="184">
        <v>174</v>
      </c>
      <c r="Q19" s="194">
        <v>49</v>
      </c>
      <c r="R19" s="184">
        <v>52</v>
      </c>
      <c r="S19" s="184">
        <v>1064</v>
      </c>
      <c r="T19" s="194">
        <v>418</v>
      </c>
      <c r="U19" s="184">
        <v>0</v>
      </c>
      <c r="V19" s="184">
        <v>0</v>
      </c>
      <c r="W19" s="194">
        <v>0</v>
      </c>
      <c r="X19" s="184">
        <v>0</v>
      </c>
      <c r="Y19" s="184">
        <v>0</v>
      </c>
      <c r="Z19" s="228">
        <v>0</v>
      </c>
      <c r="AA19" s="418"/>
    </row>
    <row r="20" spans="1:27" s="47" customFormat="1" ht="12.75" customHeight="1">
      <c r="A20" s="782"/>
      <c r="B20" s="43">
        <v>1</v>
      </c>
      <c r="C20" s="44">
        <v>1</v>
      </c>
      <c r="D20" s="44">
        <v>1</v>
      </c>
      <c r="E20" s="45">
        <v>0.52032999999999996</v>
      </c>
      <c r="F20" s="41">
        <v>0.31746999999999997</v>
      </c>
      <c r="G20" s="41">
        <v>0.58311000000000002</v>
      </c>
      <c r="H20" s="45">
        <v>8.1300000000000001E-3</v>
      </c>
      <c r="I20" s="41">
        <v>1.298E-2</v>
      </c>
      <c r="J20" s="41">
        <v>6.1599999999999997E-3</v>
      </c>
      <c r="K20" s="45" t="s">
        <v>515</v>
      </c>
      <c r="L20" s="41" t="s">
        <v>515</v>
      </c>
      <c r="M20" s="46" t="s">
        <v>515</v>
      </c>
      <c r="N20" s="865"/>
      <c r="O20" s="45">
        <v>4.8779999999999997E-2</v>
      </c>
      <c r="P20" s="41">
        <v>9.4100000000000003E-2</v>
      </c>
      <c r="Q20" s="41">
        <v>4.3099999999999999E-2</v>
      </c>
      <c r="R20" s="45">
        <v>0.42276000000000002</v>
      </c>
      <c r="S20" s="41">
        <v>0.57545000000000002</v>
      </c>
      <c r="T20" s="41">
        <v>0.36763000000000001</v>
      </c>
      <c r="U20" s="45" t="s">
        <v>515</v>
      </c>
      <c r="V20" s="41" t="s">
        <v>515</v>
      </c>
      <c r="W20" s="41" t="s">
        <v>515</v>
      </c>
      <c r="X20" s="45" t="s">
        <v>515</v>
      </c>
      <c r="Y20" s="41" t="s">
        <v>515</v>
      </c>
      <c r="Z20" s="49" t="s">
        <v>515</v>
      </c>
      <c r="AA20" s="590"/>
    </row>
    <row r="21" spans="1:27" s="22" customFormat="1" ht="12.75" customHeight="1">
      <c r="A21" s="782" t="s">
        <v>69</v>
      </c>
      <c r="B21" s="184">
        <v>1893</v>
      </c>
      <c r="C21" s="184">
        <v>176947</v>
      </c>
      <c r="D21" s="194">
        <v>17308</v>
      </c>
      <c r="E21" s="184">
        <v>522</v>
      </c>
      <c r="F21" s="184">
        <v>19086</v>
      </c>
      <c r="G21" s="194">
        <v>5647</v>
      </c>
      <c r="H21" s="184">
        <v>13</v>
      </c>
      <c r="I21" s="184">
        <v>295</v>
      </c>
      <c r="J21" s="194">
        <v>89</v>
      </c>
      <c r="K21" s="184">
        <v>127</v>
      </c>
      <c r="L21" s="184">
        <v>8358</v>
      </c>
      <c r="M21" s="194">
        <v>1376</v>
      </c>
      <c r="N21" s="865" t="s">
        <v>69</v>
      </c>
      <c r="O21" s="184">
        <v>374</v>
      </c>
      <c r="P21" s="184">
        <v>61843</v>
      </c>
      <c r="Q21" s="194">
        <v>3425</v>
      </c>
      <c r="R21" s="184">
        <v>823</v>
      </c>
      <c r="S21" s="184">
        <v>64673</v>
      </c>
      <c r="T21" s="194">
        <v>6461</v>
      </c>
      <c r="U21" s="184">
        <v>9</v>
      </c>
      <c r="V21" s="184">
        <v>2850</v>
      </c>
      <c r="W21" s="194">
        <v>108</v>
      </c>
      <c r="X21" s="184">
        <v>25</v>
      </c>
      <c r="Y21" s="184">
        <v>19842</v>
      </c>
      <c r="Z21" s="228">
        <v>202</v>
      </c>
      <c r="AA21" s="418"/>
    </row>
    <row r="22" spans="1:27" s="47" customFormat="1" ht="12.75" customHeight="1">
      <c r="A22" s="782"/>
      <c r="B22" s="43">
        <v>1</v>
      </c>
      <c r="C22" s="44">
        <v>1</v>
      </c>
      <c r="D22" s="44">
        <v>1</v>
      </c>
      <c r="E22" s="45">
        <v>0.27575</v>
      </c>
      <c r="F22" s="41">
        <v>0.10786</v>
      </c>
      <c r="G22" s="41">
        <v>0.32627</v>
      </c>
      <c r="H22" s="45">
        <v>6.8700000000000002E-3</v>
      </c>
      <c r="I22" s="41">
        <v>1.67E-3</v>
      </c>
      <c r="J22" s="41">
        <v>5.1399999999999996E-3</v>
      </c>
      <c r="K22" s="45">
        <v>6.7089999999999997E-2</v>
      </c>
      <c r="L22" s="41">
        <v>4.7230000000000001E-2</v>
      </c>
      <c r="M22" s="46">
        <v>7.9500000000000001E-2</v>
      </c>
      <c r="N22" s="865"/>
      <c r="O22" s="45">
        <v>0.19757</v>
      </c>
      <c r="P22" s="41">
        <v>0.34949999999999998</v>
      </c>
      <c r="Q22" s="41">
        <v>0.19789000000000001</v>
      </c>
      <c r="R22" s="45">
        <v>0.43475999999999998</v>
      </c>
      <c r="S22" s="41">
        <v>0.36548999999999998</v>
      </c>
      <c r="T22" s="41">
        <v>0.37330000000000002</v>
      </c>
      <c r="U22" s="45">
        <v>4.7499999999999999E-3</v>
      </c>
      <c r="V22" s="41">
        <v>1.6109999999999999E-2</v>
      </c>
      <c r="W22" s="41">
        <v>6.2399999999999999E-3</v>
      </c>
      <c r="X22" s="45">
        <v>1.321E-2</v>
      </c>
      <c r="Y22" s="41">
        <v>0.11214</v>
      </c>
      <c r="Z22" s="49">
        <v>1.167E-2</v>
      </c>
      <c r="AA22" s="590"/>
    </row>
    <row r="23" spans="1:27" s="22" customFormat="1" ht="12.75" customHeight="1">
      <c r="A23" s="782" t="s">
        <v>70</v>
      </c>
      <c r="B23" s="184">
        <v>3355</v>
      </c>
      <c r="C23" s="184">
        <v>190557</v>
      </c>
      <c r="D23" s="194">
        <v>25976</v>
      </c>
      <c r="E23" s="184">
        <v>98</v>
      </c>
      <c r="F23" s="184">
        <v>2344</v>
      </c>
      <c r="G23" s="194">
        <v>1154</v>
      </c>
      <c r="H23" s="184">
        <v>20</v>
      </c>
      <c r="I23" s="184">
        <v>320</v>
      </c>
      <c r="J23" s="194">
        <v>146</v>
      </c>
      <c r="K23" s="184">
        <v>99</v>
      </c>
      <c r="L23" s="184">
        <v>1805</v>
      </c>
      <c r="M23" s="194">
        <v>1027</v>
      </c>
      <c r="N23" s="865" t="s">
        <v>70</v>
      </c>
      <c r="O23" s="184">
        <v>1484</v>
      </c>
      <c r="P23" s="184">
        <v>118469</v>
      </c>
      <c r="Q23" s="194">
        <v>12725</v>
      </c>
      <c r="R23" s="184">
        <v>1541</v>
      </c>
      <c r="S23" s="184">
        <v>49267</v>
      </c>
      <c r="T23" s="194">
        <v>9826</v>
      </c>
      <c r="U23" s="184">
        <v>76</v>
      </c>
      <c r="V23" s="184">
        <v>15420</v>
      </c>
      <c r="W23" s="194">
        <v>879</v>
      </c>
      <c r="X23" s="184">
        <v>37</v>
      </c>
      <c r="Y23" s="184">
        <v>2932</v>
      </c>
      <c r="Z23" s="228">
        <v>219</v>
      </c>
      <c r="AA23" s="418"/>
    </row>
    <row r="24" spans="1:27" s="47" customFormat="1" ht="12.75" customHeight="1">
      <c r="A24" s="782"/>
      <c r="B24" s="43">
        <v>1</v>
      </c>
      <c r="C24" s="44">
        <v>1</v>
      </c>
      <c r="D24" s="44">
        <v>1</v>
      </c>
      <c r="E24" s="45">
        <v>2.921E-2</v>
      </c>
      <c r="F24" s="41">
        <v>1.23E-2</v>
      </c>
      <c r="G24" s="41">
        <v>4.4429999999999997E-2</v>
      </c>
      <c r="H24" s="45">
        <v>5.96E-3</v>
      </c>
      <c r="I24" s="41">
        <v>1.6800000000000001E-3</v>
      </c>
      <c r="J24" s="41">
        <v>5.62E-3</v>
      </c>
      <c r="K24" s="45">
        <v>2.9510000000000002E-2</v>
      </c>
      <c r="L24" s="41">
        <v>9.4699999999999993E-3</v>
      </c>
      <c r="M24" s="46">
        <v>3.9539999999999999E-2</v>
      </c>
      <c r="N24" s="865"/>
      <c r="O24" s="45">
        <v>0.44231999999999999</v>
      </c>
      <c r="P24" s="41">
        <v>0.62170000000000003</v>
      </c>
      <c r="Q24" s="41">
        <v>0.48987999999999998</v>
      </c>
      <c r="R24" s="45">
        <v>0.45931</v>
      </c>
      <c r="S24" s="41">
        <v>0.25853999999999999</v>
      </c>
      <c r="T24" s="41">
        <v>0.37827</v>
      </c>
      <c r="U24" s="45">
        <v>2.265E-2</v>
      </c>
      <c r="V24" s="41">
        <v>8.0920000000000006E-2</v>
      </c>
      <c r="W24" s="41">
        <v>3.3840000000000002E-2</v>
      </c>
      <c r="X24" s="45">
        <v>1.103E-2</v>
      </c>
      <c r="Y24" s="41">
        <v>1.5389999999999999E-2</v>
      </c>
      <c r="Z24" s="49">
        <v>8.43E-3</v>
      </c>
      <c r="AA24" s="590"/>
    </row>
    <row r="25" spans="1:27" s="22" customFormat="1" ht="12.75" customHeight="1">
      <c r="A25" s="782" t="s">
        <v>71</v>
      </c>
      <c r="B25" s="184">
        <v>854</v>
      </c>
      <c r="C25" s="184">
        <v>47939</v>
      </c>
      <c r="D25" s="194">
        <v>7406</v>
      </c>
      <c r="E25" s="184">
        <v>62</v>
      </c>
      <c r="F25" s="184">
        <v>1587</v>
      </c>
      <c r="G25" s="194">
        <v>667</v>
      </c>
      <c r="H25" s="184">
        <v>2</v>
      </c>
      <c r="I25" s="184">
        <v>12</v>
      </c>
      <c r="J25" s="194">
        <v>10</v>
      </c>
      <c r="K25" s="184">
        <v>13</v>
      </c>
      <c r="L25" s="184">
        <v>153</v>
      </c>
      <c r="M25" s="194">
        <v>118</v>
      </c>
      <c r="N25" s="865" t="s">
        <v>71</v>
      </c>
      <c r="O25" s="184">
        <v>222</v>
      </c>
      <c r="P25" s="184">
        <v>30267</v>
      </c>
      <c r="Q25" s="194">
        <v>1915</v>
      </c>
      <c r="R25" s="184">
        <v>456</v>
      </c>
      <c r="S25" s="184">
        <v>12978</v>
      </c>
      <c r="T25" s="194">
        <v>3952</v>
      </c>
      <c r="U25" s="184">
        <v>86</v>
      </c>
      <c r="V25" s="184">
        <v>2696</v>
      </c>
      <c r="W25" s="194">
        <v>649</v>
      </c>
      <c r="X25" s="184">
        <v>13</v>
      </c>
      <c r="Y25" s="184">
        <v>246</v>
      </c>
      <c r="Z25" s="228">
        <v>95</v>
      </c>
      <c r="AA25" s="418"/>
    </row>
    <row r="26" spans="1:27" s="47" customFormat="1" ht="12.75" customHeight="1">
      <c r="A26" s="782"/>
      <c r="B26" s="43">
        <v>1</v>
      </c>
      <c r="C26" s="44">
        <v>1</v>
      </c>
      <c r="D26" s="44">
        <v>1</v>
      </c>
      <c r="E26" s="45">
        <v>7.2599999999999998E-2</v>
      </c>
      <c r="F26" s="41">
        <v>3.3099999999999997E-2</v>
      </c>
      <c r="G26" s="41">
        <v>9.0060000000000001E-2</v>
      </c>
      <c r="H26" s="45">
        <v>2.3400000000000001E-3</v>
      </c>
      <c r="I26" s="41">
        <v>2.5000000000000001E-4</v>
      </c>
      <c r="J26" s="41">
        <v>1.3500000000000001E-3</v>
      </c>
      <c r="K26" s="45">
        <v>1.5219999999999999E-2</v>
      </c>
      <c r="L26" s="41">
        <v>3.1900000000000001E-3</v>
      </c>
      <c r="M26" s="46">
        <v>1.593E-2</v>
      </c>
      <c r="N26" s="865"/>
      <c r="O26" s="45">
        <v>0.25995000000000001</v>
      </c>
      <c r="P26" s="41">
        <v>0.63136000000000003</v>
      </c>
      <c r="Q26" s="41">
        <v>0.25857000000000002</v>
      </c>
      <c r="R26" s="45">
        <v>0.53395999999999999</v>
      </c>
      <c r="S26" s="41">
        <v>0.27072000000000002</v>
      </c>
      <c r="T26" s="41">
        <v>0.53361999999999998</v>
      </c>
      <c r="U26" s="45">
        <v>0.1007</v>
      </c>
      <c r="V26" s="41">
        <v>5.6239999999999998E-2</v>
      </c>
      <c r="W26" s="41">
        <v>8.763E-2</v>
      </c>
      <c r="X26" s="45">
        <v>1.5219999999999999E-2</v>
      </c>
      <c r="Y26" s="41">
        <v>5.13E-3</v>
      </c>
      <c r="Z26" s="49">
        <v>1.2829999999999999E-2</v>
      </c>
      <c r="AA26" s="590"/>
    </row>
    <row r="27" spans="1:27" s="22" customFormat="1" ht="12.75" customHeight="1">
      <c r="A27" s="782" t="s">
        <v>72</v>
      </c>
      <c r="B27" s="184">
        <v>252</v>
      </c>
      <c r="C27" s="184">
        <v>15004</v>
      </c>
      <c r="D27" s="194">
        <v>2135</v>
      </c>
      <c r="E27" s="184">
        <v>3</v>
      </c>
      <c r="F27" s="184">
        <v>126</v>
      </c>
      <c r="G27" s="194">
        <v>605</v>
      </c>
      <c r="H27" s="184">
        <v>8</v>
      </c>
      <c r="I27" s="184">
        <v>66</v>
      </c>
      <c r="J27" s="194">
        <v>26</v>
      </c>
      <c r="K27" s="184">
        <v>1</v>
      </c>
      <c r="L27" s="184">
        <v>12</v>
      </c>
      <c r="M27" s="194">
        <v>4</v>
      </c>
      <c r="N27" s="865" t="s">
        <v>72</v>
      </c>
      <c r="O27" s="184">
        <v>175</v>
      </c>
      <c r="P27" s="184">
        <v>12819</v>
      </c>
      <c r="Q27" s="194">
        <v>1171</v>
      </c>
      <c r="R27" s="184">
        <v>14</v>
      </c>
      <c r="S27" s="184">
        <v>229</v>
      </c>
      <c r="T27" s="194">
        <v>94</v>
      </c>
      <c r="U27" s="184">
        <v>15</v>
      </c>
      <c r="V27" s="184">
        <v>422</v>
      </c>
      <c r="W27" s="194">
        <v>59</v>
      </c>
      <c r="X27" s="184">
        <v>36</v>
      </c>
      <c r="Y27" s="184">
        <v>1330</v>
      </c>
      <c r="Z27" s="228">
        <v>176</v>
      </c>
      <c r="AA27" s="418"/>
    </row>
    <row r="28" spans="1:27" s="47" customFormat="1" ht="12.75" customHeight="1">
      <c r="A28" s="782"/>
      <c r="B28" s="43">
        <v>1</v>
      </c>
      <c r="C28" s="44">
        <v>1</v>
      </c>
      <c r="D28" s="44">
        <v>1</v>
      </c>
      <c r="E28" s="45">
        <v>1.1900000000000001E-2</v>
      </c>
      <c r="F28" s="41">
        <v>8.3999999999999995E-3</v>
      </c>
      <c r="G28" s="41">
        <v>0.28337000000000001</v>
      </c>
      <c r="H28" s="45">
        <v>3.175E-2</v>
      </c>
      <c r="I28" s="41">
        <v>4.4000000000000003E-3</v>
      </c>
      <c r="J28" s="41">
        <v>1.218E-2</v>
      </c>
      <c r="K28" s="45">
        <v>3.9699999999999996E-3</v>
      </c>
      <c r="L28" s="41">
        <v>8.0000000000000004E-4</v>
      </c>
      <c r="M28" s="46">
        <v>1.8699999999999999E-3</v>
      </c>
      <c r="N28" s="865"/>
      <c r="O28" s="45">
        <v>0.69443999999999995</v>
      </c>
      <c r="P28" s="41">
        <v>0.85436999999999996</v>
      </c>
      <c r="Q28" s="41">
        <v>0.54847999999999997</v>
      </c>
      <c r="R28" s="45">
        <v>5.5559999999999998E-2</v>
      </c>
      <c r="S28" s="41">
        <v>1.5259999999999999E-2</v>
      </c>
      <c r="T28" s="41">
        <v>4.403E-2</v>
      </c>
      <c r="U28" s="45">
        <v>5.9520000000000003E-2</v>
      </c>
      <c r="V28" s="41">
        <v>2.8129999999999999E-2</v>
      </c>
      <c r="W28" s="41">
        <v>2.7629999999999998E-2</v>
      </c>
      <c r="X28" s="45">
        <v>0.14285999999999999</v>
      </c>
      <c r="Y28" s="41">
        <v>8.8639999999999997E-2</v>
      </c>
      <c r="Z28" s="49">
        <v>8.2439999999999999E-2</v>
      </c>
      <c r="AA28" s="590"/>
    </row>
    <row r="29" spans="1:27" s="22" customFormat="1" ht="12.75" customHeight="1">
      <c r="A29" s="782" t="s">
        <v>73</v>
      </c>
      <c r="B29" s="184">
        <v>562</v>
      </c>
      <c r="C29" s="184">
        <v>24602</v>
      </c>
      <c r="D29" s="194">
        <v>4254</v>
      </c>
      <c r="E29" s="184">
        <v>35</v>
      </c>
      <c r="F29" s="184">
        <v>278</v>
      </c>
      <c r="G29" s="194">
        <v>392</v>
      </c>
      <c r="H29" s="184">
        <v>8</v>
      </c>
      <c r="I29" s="184">
        <v>202</v>
      </c>
      <c r="J29" s="194">
        <v>101</v>
      </c>
      <c r="K29" s="184">
        <v>6</v>
      </c>
      <c r="L29" s="184">
        <v>46</v>
      </c>
      <c r="M29" s="194">
        <v>63</v>
      </c>
      <c r="N29" s="865" t="s">
        <v>73</v>
      </c>
      <c r="O29" s="184">
        <v>225</v>
      </c>
      <c r="P29" s="184">
        <v>16759</v>
      </c>
      <c r="Q29" s="194">
        <v>2032</v>
      </c>
      <c r="R29" s="184">
        <v>269</v>
      </c>
      <c r="S29" s="184">
        <v>6701</v>
      </c>
      <c r="T29" s="194">
        <v>1472</v>
      </c>
      <c r="U29" s="184">
        <v>0</v>
      </c>
      <c r="V29" s="184">
        <v>0</v>
      </c>
      <c r="W29" s="194">
        <v>0</v>
      </c>
      <c r="X29" s="184">
        <v>19</v>
      </c>
      <c r="Y29" s="184">
        <v>616</v>
      </c>
      <c r="Z29" s="228">
        <v>194</v>
      </c>
      <c r="AA29" s="418"/>
    </row>
    <row r="30" spans="1:27" s="47" customFormat="1" ht="12.75" customHeight="1">
      <c r="A30" s="782"/>
      <c r="B30" s="43">
        <v>1</v>
      </c>
      <c r="C30" s="44">
        <v>1</v>
      </c>
      <c r="D30" s="44">
        <v>1</v>
      </c>
      <c r="E30" s="45">
        <v>6.2280000000000002E-2</v>
      </c>
      <c r="F30" s="41">
        <v>1.1299999999999999E-2</v>
      </c>
      <c r="G30" s="41">
        <v>9.2149999999999996E-2</v>
      </c>
      <c r="H30" s="45">
        <v>1.423E-2</v>
      </c>
      <c r="I30" s="41">
        <v>8.2100000000000003E-3</v>
      </c>
      <c r="J30" s="41">
        <v>2.3740000000000001E-2</v>
      </c>
      <c r="K30" s="45">
        <v>1.068E-2</v>
      </c>
      <c r="L30" s="41">
        <v>1.8699999999999999E-3</v>
      </c>
      <c r="M30" s="46">
        <v>1.481E-2</v>
      </c>
      <c r="N30" s="865"/>
      <c r="O30" s="45">
        <v>0.40035999999999999</v>
      </c>
      <c r="P30" s="41">
        <v>0.68120000000000003</v>
      </c>
      <c r="Q30" s="41">
        <v>0.47766999999999998</v>
      </c>
      <c r="R30" s="45">
        <v>0.47865000000000002</v>
      </c>
      <c r="S30" s="41">
        <v>0.27238000000000001</v>
      </c>
      <c r="T30" s="41">
        <v>0.34603</v>
      </c>
      <c r="U30" s="45" t="s">
        <v>515</v>
      </c>
      <c r="V30" s="41" t="s">
        <v>515</v>
      </c>
      <c r="W30" s="41" t="s">
        <v>515</v>
      </c>
      <c r="X30" s="45">
        <v>3.381E-2</v>
      </c>
      <c r="Y30" s="41">
        <v>2.504E-2</v>
      </c>
      <c r="Z30" s="49">
        <v>4.5600000000000002E-2</v>
      </c>
      <c r="AA30" s="590"/>
    </row>
    <row r="31" spans="1:27" s="22" customFormat="1" ht="12.75" customHeight="1">
      <c r="A31" s="782" t="s">
        <v>74</v>
      </c>
      <c r="B31" s="184">
        <v>110</v>
      </c>
      <c r="C31" s="184">
        <v>7307</v>
      </c>
      <c r="D31" s="194">
        <v>897</v>
      </c>
      <c r="E31" s="184">
        <v>37</v>
      </c>
      <c r="F31" s="184">
        <v>502</v>
      </c>
      <c r="G31" s="194">
        <v>335</v>
      </c>
      <c r="H31" s="184">
        <v>1</v>
      </c>
      <c r="I31" s="184">
        <v>18</v>
      </c>
      <c r="J31" s="194">
        <v>10</v>
      </c>
      <c r="K31" s="184">
        <v>3</v>
      </c>
      <c r="L31" s="184">
        <v>84</v>
      </c>
      <c r="M31" s="194">
        <v>26</v>
      </c>
      <c r="N31" s="865" t="s">
        <v>74</v>
      </c>
      <c r="O31" s="184">
        <v>17</v>
      </c>
      <c r="P31" s="184">
        <v>4161</v>
      </c>
      <c r="Q31" s="194">
        <v>178</v>
      </c>
      <c r="R31" s="184">
        <v>43</v>
      </c>
      <c r="S31" s="184">
        <v>996</v>
      </c>
      <c r="T31" s="194">
        <v>240</v>
      </c>
      <c r="U31" s="184">
        <v>0</v>
      </c>
      <c r="V31" s="184">
        <v>0</v>
      </c>
      <c r="W31" s="194">
        <v>0</v>
      </c>
      <c r="X31" s="184">
        <v>9</v>
      </c>
      <c r="Y31" s="184">
        <v>1546</v>
      </c>
      <c r="Z31" s="228">
        <v>108</v>
      </c>
      <c r="AA31" s="418"/>
    </row>
    <row r="32" spans="1:27" s="47" customFormat="1" ht="12.75" customHeight="1">
      <c r="A32" s="782"/>
      <c r="B32" s="43">
        <v>1</v>
      </c>
      <c r="C32" s="44">
        <v>1</v>
      </c>
      <c r="D32" s="44">
        <v>1</v>
      </c>
      <c r="E32" s="45">
        <v>0.33635999999999999</v>
      </c>
      <c r="F32" s="41">
        <v>6.8699999999999997E-2</v>
      </c>
      <c r="G32" s="41">
        <v>0.37347000000000002</v>
      </c>
      <c r="H32" s="45">
        <v>9.0900000000000009E-3</v>
      </c>
      <c r="I32" s="41">
        <v>2.4599999999999999E-3</v>
      </c>
      <c r="J32" s="41">
        <v>1.115E-2</v>
      </c>
      <c r="K32" s="45">
        <v>2.7269999999999999E-2</v>
      </c>
      <c r="L32" s="41">
        <v>1.15E-2</v>
      </c>
      <c r="M32" s="46">
        <v>2.8989999999999998E-2</v>
      </c>
      <c r="N32" s="865"/>
      <c r="O32" s="45">
        <v>0.15454999999999999</v>
      </c>
      <c r="P32" s="41">
        <v>0.56945000000000001</v>
      </c>
      <c r="Q32" s="41">
        <v>0.19844000000000001</v>
      </c>
      <c r="R32" s="45">
        <v>0.39090999999999998</v>
      </c>
      <c r="S32" s="41">
        <v>0.13630999999999999</v>
      </c>
      <c r="T32" s="41">
        <v>0.26756000000000002</v>
      </c>
      <c r="U32" s="45" t="s">
        <v>515</v>
      </c>
      <c r="V32" s="41" t="s">
        <v>515</v>
      </c>
      <c r="W32" s="41" t="s">
        <v>515</v>
      </c>
      <c r="X32" s="45">
        <v>8.1820000000000004E-2</v>
      </c>
      <c r="Y32" s="41">
        <v>0.21157999999999999</v>
      </c>
      <c r="Z32" s="49">
        <v>0.12039999999999999</v>
      </c>
      <c r="AA32" s="590"/>
    </row>
    <row r="33" spans="1:27" s="22" customFormat="1" ht="12.75" customHeight="1">
      <c r="A33" s="782" t="s">
        <v>75</v>
      </c>
      <c r="B33" s="184">
        <v>903</v>
      </c>
      <c r="C33" s="184">
        <v>57805</v>
      </c>
      <c r="D33" s="194">
        <v>7288</v>
      </c>
      <c r="E33" s="184">
        <v>28</v>
      </c>
      <c r="F33" s="184">
        <v>417</v>
      </c>
      <c r="G33" s="194">
        <v>176</v>
      </c>
      <c r="H33" s="184">
        <v>4</v>
      </c>
      <c r="I33" s="184">
        <v>163</v>
      </c>
      <c r="J33" s="194">
        <v>36</v>
      </c>
      <c r="K33" s="184">
        <v>48</v>
      </c>
      <c r="L33" s="184">
        <v>902</v>
      </c>
      <c r="M33" s="194">
        <v>442</v>
      </c>
      <c r="N33" s="865" t="s">
        <v>75</v>
      </c>
      <c r="O33" s="184">
        <v>390</v>
      </c>
      <c r="P33" s="184">
        <v>44517</v>
      </c>
      <c r="Q33" s="194">
        <v>3235</v>
      </c>
      <c r="R33" s="184">
        <v>429</v>
      </c>
      <c r="S33" s="184">
        <v>11608</v>
      </c>
      <c r="T33" s="194">
        <v>3345</v>
      </c>
      <c r="U33" s="184">
        <v>1</v>
      </c>
      <c r="V33" s="184">
        <v>128</v>
      </c>
      <c r="W33" s="194">
        <v>26</v>
      </c>
      <c r="X33" s="184">
        <v>3</v>
      </c>
      <c r="Y33" s="184">
        <v>70</v>
      </c>
      <c r="Z33" s="228">
        <v>28</v>
      </c>
      <c r="AA33" s="418"/>
    </row>
    <row r="34" spans="1:27" s="47" customFormat="1" ht="12.75" customHeight="1">
      <c r="A34" s="782"/>
      <c r="B34" s="43">
        <v>1</v>
      </c>
      <c r="C34" s="44">
        <v>1</v>
      </c>
      <c r="D34" s="44">
        <v>1</v>
      </c>
      <c r="E34" s="45">
        <v>3.1009999999999999E-2</v>
      </c>
      <c r="F34" s="41">
        <v>7.2100000000000003E-3</v>
      </c>
      <c r="G34" s="41">
        <v>2.4150000000000001E-2</v>
      </c>
      <c r="H34" s="45">
        <v>4.4299999999999999E-3</v>
      </c>
      <c r="I34" s="41">
        <v>2.82E-3</v>
      </c>
      <c r="J34" s="41">
        <v>4.9399999999999999E-3</v>
      </c>
      <c r="K34" s="45">
        <v>5.3159999999999999E-2</v>
      </c>
      <c r="L34" s="41">
        <v>1.5599999999999999E-2</v>
      </c>
      <c r="M34" s="46">
        <v>6.0650000000000003E-2</v>
      </c>
      <c r="N34" s="865"/>
      <c r="O34" s="43">
        <v>0.43189</v>
      </c>
      <c r="P34" s="41">
        <v>0.77012000000000003</v>
      </c>
      <c r="Q34" s="41">
        <v>0.44388</v>
      </c>
      <c r="R34" s="45">
        <v>0.47508</v>
      </c>
      <c r="S34" s="41">
        <v>0.20080999999999999</v>
      </c>
      <c r="T34" s="41">
        <v>0.45896999999999999</v>
      </c>
      <c r="U34" s="45">
        <v>1.1100000000000001E-3</v>
      </c>
      <c r="V34" s="41">
        <v>2.2100000000000002E-3</v>
      </c>
      <c r="W34" s="41">
        <v>3.5699999999999998E-3</v>
      </c>
      <c r="X34" s="45">
        <v>3.32E-3</v>
      </c>
      <c r="Y34" s="41">
        <v>1.2099999999999999E-3</v>
      </c>
      <c r="Z34" s="49">
        <v>3.8400000000000001E-3</v>
      </c>
      <c r="AA34" s="590"/>
    </row>
    <row r="35" spans="1:27" s="22" customFormat="1" ht="12.75" customHeight="1">
      <c r="A35" s="783" t="s">
        <v>76</v>
      </c>
      <c r="B35" s="184">
        <v>298</v>
      </c>
      <c r="C35" s="184">
        <v>22955</v>
      </c>
      <c r="D35" s="194">
        <v>2068</v>
      </c>
      <c r="E35" s="184">
        <v>15</v>
      </c>
      <c r="F35" s="184">
        <v>104</v>
      </c>
      <c r="G35" s="194">
        <v>146</v>
      </c>
      <c r="H35" s="184">
        <v>7</v>
      </c>
      <c r="I35" s="184">
        <v>108</v>
      </c>
      <c r="J35" s="194">
        <v>36</v>
      </c>
      <c r="K35" s="184">
        <v>2</v>
      </c>
      <c r="L35" s="184">
        <v>14</v>
      </c>
      <c r="M35" s="194">
        <v>10</v>
      </c>
      <c r="N35" s="861" t="s">
        <v>76</v>
      </c>
      <c r="O35" s="184">
        <v>187</v>
      </c>
      <c r="P35" s="184">
        <v>16781</v>
      </c>
      <c r="Q35" s="194">
        <v>1337</v>
      </c>
      <c r="R35" s="184">
        <v>75</v>
      </c>
      <c r="S35" s="184">
        <v>2704</v>
      </c>
      <c r="T35" s="194">
        <v>420</v>
      </c>
      <c r="U35" s="184">
        <v>2</v>
      </c>
      <c r="V35" s="184">
        <v>595</v>
      </c>
      <c r="W35" s="194">
        <v>8</v>
      </c>
      <c r="X35" s="184">
        <v>10</v>
      </c>
      <c r="Y35" s="184">
        <v>2649</v>
      </c>
      <c r="Z35" s="228">
        <v>111</v>
      </c>
      <c r="AA35" s="418"/>
    </row>
    <row r="36" spans="1:27" s="47" customFormat="1" ht="12.75" customHeight="1">
      <c r="A36" s="784"/>
      <c r="B36" s="239">
        <v>1</v>
      </c>
      <c r="C36" s="240">
        <v>1</v>
      </c>
      <c r="D36" s="240">
        <v>1</v>
      </c>
      <c r="E36" s="241">
        <v>5.0340000000000003E-2</v>
      </c>
      <c r="F36" s="242">
        <v>4.5300000000000002E-3</v>
      </c>
      <c r="G36" s="242">
        <v>7.0599999999999996E-2</v>
      </c>
      <c r="H36" s="241">
        <v>2.349E-2</v>
      </c>
      <c r="I36" s="242">
        <v>4.7000000000000002E-3</v>
      </c>
      <c r="J36" s="242">
        <v>1.7409999999999998E-2</v>
      </c>
      <c r="K36" s="241">
        <v>6.7099999999999998E-3</v>
      </c>
      <c r="L36" s="242">
        <v>6.0999999999999997E-4</v>
      </c>
      <c r="M36" s="243">
        <v>4.8399999999999997E-3</v>
      </c>
      <c r="N36" s="862"/>
      <c r="O36" s="241">
        <v>0.62751999999999997</v>
      </c>
      <c r="P36" s="242">
        <v>0.73104000000000002</v>
      </c>
      <c r="Q36" s="242">
        <v>0.64651999999999998</v>
      </c>
      <c r="R36" s="241">
        <v>0.25168000000000001</v>
      </c>
      <c r="S36" s="242">
        <v>0.1178</v>
      </c>
      <c r="T36" s="242">
        <v>0.20308999999999999</v>
      </c>
      <c r="U36" s="241">
        <v>6.7099999999999998E-3</v>
      </c>
      <c r="V36" s="242">
        <v>2.5919999999999999E-2</v>
      </c>
      <c r="W36" s="242">
        <v>3.8700000000000002E-3</v>
      </c>
      <c r="X36" s="241">
        <v>3.356E-2</v>
      </c>
      <c r="Y36" s="242">
        <v>0.1154</v>
      </c>
      <c r="Z36" s="252">
        <v>5.3679999999999999E-2</v>
      </c>
      <c r="AA36" s="590"/>
    </row>
    <row r="37" spans="1:27" s="25" customFormat="1" ht="12.75" customHeight="1">
      <c r="A37" s="833" t="s">
        <v>85</v>
      </c>
      <c r="B37" s="183">
        <v>42901</v>
      </c>
      <c r="C37" s="183">
        <v>1694878</v>
      </c>
      <c r="D37" s="244">
        <v>343327</v>
      </c>
      <c r="E37" s="183">
        <v>1891</v>
      </c>
      <c r="F37" s="183">
        <v>40441</v>
      </c>
      <c r="G37" s="244">
        <v>19155</v>
      </c>
      <c r="H37" s="183">
        <v>759</v>
      </c>
      <c r="I37" s="183">
        <v>23532</v>
      </c>
      <c r="J37" s="244">
        <v>5901</v>
      </c>
      <c r="K37" s="183">
        <v>10794</v>
      </c>
      <c r="L37" s="183">
        <v>155893</v>
      </c>
      <c r="M37" s="244">
        <v>97806</v>
      </c>
      <c r="N37" s="889" t="s">
        <v>85</v>
      </c>
      <c r="O37" s="183">
        <v>14308</v>
      </c>
      <c r="P37" s="183">
        <v>919935</v>
      </c>
      <c r="Q37" s="244">
        <v>118348</v>
      </c>
      <c r="R37" s="183">
        <v>14120</v>
      </c>
      <c r="S37" s="183">
        <v>401068</v>
      </c>
      <c r="T37" s="244">
        <v>93777</v>
      </c>
      <c r="U37" s="183">
        <v>451</v>
      </c>
      <c r="V37" s="183">
        <v>63917</v>
      </c>
      <c r="W37" s="244">
        <v>3574</v>
      </c>
      <c r="X37" s="183">
        <v>578</v>
      </c>
      <c r="Y37" s="183">
        <v>90092</v>
      </c>
      <c r="Z37" s="233">
        <v>4766</v>
      </c>
      <c r="AA37" s="579"/>
    </row>
    <row r="38" spans="1:27" s="48" customFormat="1" ht="12.75" customHeight="1" thickBot="1">
      <c r="A38" s="834"/>
      <c r="B38" s="247">
        <v>1</v>
      </c>
      <c r="C38" s="248">
        <v>1</v>
      </c>
      <c r="D38" s="248">
        <v>1</v>
      </c>
      <c r="E38" s="249">
        <v>4.4080000000000001E-2</v>
      </c>
      <c r="F38" s="250">
        <v>2.3859999999999999E-2</v>
      </c>
      <c r="G38" s="250">
        <v>5.5789999999999999E-2</v>
      </c>
      <c r="H38" s="249">
        <v>1.7690000000000001E-2</v>
      </c>
      <c r="I38" s="250">
        <v>1.388E-2</v>
      </c>
      <c r="J38" s="250">
        <v>1.719E-2</v>
      </c>
      <c r="K38" s="249">
        <v>0.25159999999999999</v>
      </c>
      <c r="L38" s="250">
        <v>9.1980000000000006E-2</v>
      </c>
      <c r="M38" s="415">
        <v>0.28488000000000002</v>
      </c>
      <c r="N38" s="864"/>
      <c r="O38" s="249">
        <v>0.33350999999999997</v>
      </c>
      <c r="P38" s="250">
        <v>0.54276999999999997</v>
      </c>
      <c r="Q38" s="250">
        <v>0.34471000000000002</v>
      </c>
      <c r="R38" s="249">
        <v>0.32912999999999998</v>
      </c>
      <c r="S38" s="250">
        <v>0.23663999999999999</v>
      </c>
      <c r="T38" s="250">
        <v>0.27313999999999999</v>
      </c>
      <c r="U38" s="249">
        <v>1.051E-2</v>
      </c>
      <c r="V38" s="250">
        <v>3.771E-2</v>
      </c>
      <c r="W38" s="250">
        <v>1.0410000000000001E-2</v>
      </c>
      <c r="X38" s="249">
        <v>1.3469999999999999E-2</v>
      </c>
      <c r="Y38" s="250">
        <v>5.3159999999999999E-2</v>
      </c>
      <c r="Z38" s="253">
        <v>1.388E-2</v>
      </c>
      <c r="AA38" s="591"/>
    </row>
    <row r="39" spans="1:27" s="416" customFormat="1">
      <c r="A39" s="588"/>
      <c r="E39" s="588"/>
      <c r="F39" s="588"/>
      <c r="G39" s="588"/>
      <c r="H39" s="588"/>
      <c r="I39" s="588"/>
      <c r="J39" s="588"/>
      <c r="K39" s="588"/>
      <c r="L39" s="588"/>
      <c r="M39" s="588"/>
      <c r="N39" s="438"/>
    </row>
    <row r="40" spans="1:27" s="566" customFormat="1" ht="11.25">
      <c r="A40" s="566" t="str">
        <f>"Anmerkungen. Datengrundlage: Volkshochschul-Statistik "&amp;Hilfswerte!B1&amp;"; Basis: "&amp;Tabelle1!$C$36&amp;" vhs."</f>
        <v>Anmerkungen. Datengrundlage: Volkshochschul-Statistik 2021; Basis: 843 vhs.</v>
      </c>
      <c r="N40" s="566" t="str">
        <f>"Anmerkungen. Datengrundlage: Volkshochschul-Statistik "&amp;Hilfswerte!B1&amp;"; Basis: "&amp;Tabelle1!$C$36&amp;" vhs."</f>
        <v>Anmerkungen. Datengrundlage: Volkshochschul-Statistik 2021; Basis: 843 vhs.</v>
      </c>
    </row>
    <row r="41" spans="1:27" s="416" customFormat="1"/>
    <row r="42" spans="1:27" s="416" customFormat="1">
      <c r="A42" s="574" t="s">
        <v>532</v>
      </c>
      <c r="B42" s="572"/>
      <c r="C42" s="572"/>
      <c r="D42" s="572"/>
      <c r="E42" s="572"/>
      <c r="F42" s="572"/>
      <c r="G42" s="572"/>
      <c r="N42" s="574" t="s">
        <v>532</v>
      </c>
      <c r="O42" s="572"/>
      <c r="P42" s="572"/>
      <c r="Q42" s="572"/>
      <c r="R42" s="572"/>
      <c r="S42" s="572"/>
      <c r="T42" s="572"/>
    </row>
    <row r="43" spans="1:27" s="416" customFormat="1">
      <c r="A43" s="574" t="s">
        <v>533</v>
      </c>
      <c r="B43" s="572"/>
      <c r="C43" s="572"/>
      <c r="D43" s="572"/>
      <c r="E43" s="758" t="s">
        <v>528</v>
      </c>
      <c r="F43" s="758"/>
      <c r="G43" s="758"/>
      <c r="N43" s="574" t="s">
        <v>533</v>
      </c>
      <c r="O43" s="572"/>
      <c r="P43" s="572"/>
      <c r="Q43" s="572"/>
      <c r="R43" s="758" t="s">
        <v>528</v>
      </c>
      <c r="S43" s="758"/>
      <c r="T43" s="758"/>
    </row>
    <row r="44" spans="1:27" s="416" customFormat="1">
      <c r="A44" s="575"/>
      <c r="B44" s="572"/>
      <c r="C44" s="572"/>
      <c r="D44" s="572"/>
      <c r="E44" s="572"/>
      <c r="F44" s="572"/>
      <c r="G44" s="572"/>
      <c r="N44" s="575"/>
      <c r="O44" s="572"/>
      <c r="P44" s="572"/>
      <c r="Q44" s="572"/>
      <c r="R44" s="572"/>
      <c r="S44" s="572"/>
      <c r="T44" s="572"/>
    </row>
    <row r="45" spans="1:27" s="416" customFormat="1">
      <c r="A45" s="1169" t="s">
        <v>535</v>
      </c>
      <c r="B45" s="1169"/>
      <c r="C45" s="1169"/>
      <c r="D45" s="572"/>
      <c r="E45" s="572"/>
      <c r="F45" s="572"/>
      <c r="G45" s="572"/>
      <c r="N45" s="1169" t="s">
        <v>535</v>
      </c>
      <c r="O45" s="1169"/>
      <c r="P45" s="1169"/>
      <c r="Q45" s="572"/>
      <c r="R45" s="572"/>
      <c r="S45" s="572"/>
      <c r="T45" s="572"/>
    </row>
    <row r="46" spans="1:27" s="51" customFormat="1" ht="44.25">
      <c r="A46" s="50"/>
      <c r="AA46" s="592"/>
    </row>
    <row r="48" spans="1:27" ht="26.25" customHeight="1"/>
  </sheetData>
  <mergeCells count="51"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  <mergeCell ref="AB3:AF11"/>
    <mergeCell ref="A5:A6"/>
    <mergeCell ref="N5:N6"/>
    <mergeCell ref="A7:A8"/>
    <mergeCell ref="N7:N8"/>
    <mergeCell ref="A9:A10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29:A30"/>
    <mergeCell ref="N29:N30"/>
    <mergeCell ref="A31:A32"/>
    <mergeCell ref="N31:N32"/>
    <mergeCell ref="A33:A34"/>
    <mergeCell ref="N33:N34"/>
    <mergeCell ref="E43:G43"/>
    <mergeCell ref="R43:T43"/>
    <mergeCell ref="A35:A36"/>
    <mergeCell ref="N35:N36"/>
    <mergeCell ref="A37:A38"/>
    <mergeCell ref="N37:N38"/>
  </mergeCells>
  <conditionalFormatting sqref="A6 A8 A10 A12 A14 A16 A18 A20 A22 A24 A26 A28 A30 A32 A34 A36">
    <cfRule type="cellIs" dxfId="450" priority="412" stopIfTrue="1" operator="equal">
      <formula>1</formula>
    </cfRule>
    <cfRule type="cellIs" dxfId="449" priority="413" stopIfTrue="1" operator="lessThan">
      <formula>0.0005</formula>
    </cfRule>
  </conditionalFormatting>
  <conditionalFormatting sqref="A5:Z5">
    <cfRule type="cellIs" dxfId="448" priority="193" stopIfTrue="1" operator="equal">
      <formula>0</formula>
    </cfRule>
  </conditionalFormatting>
  <conditionalFormatting sqref="A9:Z9">
    <cfRule type="cellIs" dxfId="447" priority="169" stopIfTrue="1" operator="equal">
      <formula>0</formula>
    </cfRule>
  </conditionalFormatting>
  <conditionalFormatting sqref="A11:Z11">
    <cfRule type="cellIs" dxfId="446" priority="157" stopIfTrue="1" operator="equal">
      <formula>0</formula>
    </cfRule>
  </conditionalFormatting>
  <conditionalFormatting sqref="A13:Z13">
    <cfRule type="cellIs" dxfId="445" priority="145" stopIfTrue="1" operator="equal">
      <formula>0</formula>
    </cfRule>
  </conditionalFormatting>
  <conditionalFormatting sqref="A15:Z15">
    <cfRule type="cellIs" dxfId="444" priority="133" stopIfTrue="1" operator="equal">
      <formula>0</formula>
    </cfRule>
  </conditionalFormatting>
  <conditionalFormatting sqref="A17:Z17">
    <cfRule type="cellIs" dxfId="443" priority="121" stopIfTrue="1" operator="equal">
      <formula>0</formula>
    </cfRule>
  </conditionalFormatting>
  <conditionalFormatting sqref="A19:Z19">
    <cfRule type="cellIs" dxfId="442" priority="109" stopIfTrue="1" operator="equal">
      <formula>0</formula>
    </cfRule>
  </conditionalFormatting>
  <conditionalFormatting sqref="A21:Z21">
    <cfRule type="cellIs" dxfId="441" priority="97" stopIfTrue="1" operator="equal">
      <formula>0</formula>
    </cfRule>
  </conditionalFormatting>
  <conditionalFormatting sqref="A23:Z23">
    <cfRule type="cellIs" dxfId="440" priority="85" stopIfTrue="1" operator="equal">
      <formula>0</formula>
    </cfRule>
  </conditionalFormatting>
  <conditionalFormatting sqref="A25:Z25">
    <cfRule type="cellIs" dxfId="439" priority="73" stopIfTrue="1" operator="equal">
      <formula>0</formula>
    </cfRule>
  </conditionalFormatting>
  <conditionalFormatting sqref="A27:Z27">
    <cfRule type="cellIs" dxfId="438" priority="61" stopIfTrue="1" operator="equal">
      <formula>0</formula>
    </cfRule>
  </conditionalFormatting>
  <conditionalFormatting sqref="A29:Z29">
    <cfRule type="cellIs" dxfId="437" priority="49" stopIfTrue="1" operator="equal">
      <formula>0</formula>
    </cfRule>
  </conditionalFormatting>
  <conditionalFormatting sqref="A31:Z31">
    <cfRule type="cellIs" dxfId="436" priority="37" stopIfTrue="1" operator="equal">
      <formula>0</formula>
    </cfRule>
  </conditionalFormatting>
  <conditionalFormatting sqref="A33:Z33">
    <cfRule type="cellIs" dxfId="435" priority="25" stopIfTrue="1" operator="equal">
      <formula>0</formula>
    </cfRule>
  </conditionalFormatting>
  <conditionalFormatting sqref="A35:Z35">
    <cfRule type="cellIs" dxfId="434" priority="13" stopIfTrue="1" operator="equal">
      <formula>0</formula>
    </cfRule>
  </conditionalFormatting>
  <conditionalFormatting sqref="B7:M7">
    <cfRule type="cellIs" dxfId="433" priority="385" stopIfTrue="1" operator="equal">
      <formula>0</formula>
    </cfRule>
  </conditionalFormatting>
  <conditionalFormatting sqref="B37:M37">
    <cfRule type="cellIs" dxfId="432" priority="205" stopIfTrue="1" operator="equal">
      <formula>0</formula>
    </cfRule>
  </conditionalFormatting>
  <conditionalFormatting sqref="N6 N8 N10 N12 N14 N16 N18 N20 N22 N24 N26 N28 N30 N32 N34 N36">
    <cfRule type="cellIs" dxfId="431" priority="409" stopIfTrue="1" operator="equal">
      <formula>1</formula>
    </cfRule>
    <cfRule type="cellIs" dxfId="430" priority="410" stopIfTrue="1" operator="lessThan">
      <formula>0.0005</formula>
    </cfRule>
  </conditionalFormatting>
  <conditionalFormatting sqref="O7:Z7">
    <cfRule type="cellIs" dxfId="429" priority="181" stopIfTrue="1" operator="equal">
      <formula>0</formula>
    </cfRule>
  </conditionalFormatting>
  <conditionalFormatting sqref="O37:Z37">
    <cfRule type="cellIs" dxfId="428" priority="1" stopIfTrue="1" operator="equal">
      <formula>0</formula>
    </cfRule>
  </conditionalFormatting>
  <hyperlinks>
    <hyperlink ref="E43" r:id="rId1" xr:uid="{E21D3E6D-BB0A-4C79-A721-E4F32FBC9535}"/>
    <hyperlink ref="E43:G43" r:id="rId2" display="http://dx.doi.org/10.4232/1.14582 " xr:uid="{99A810D6-29B1-433C-B12D-F130345C39AD}"/>
    <hyperlink ref="A45" r:id="rId3" display="Publikation und Tabellen stehen unter der Lizenz CC BY-SA DEED 4.0." xr:uid="{5C509B5F-727B-45C4-9527-1663972EA50E}"/>
    <hyperlink ref="R43" r:id="rId4" xr:uid="{D21FD37F-92B4-40B2-81E1-EAA6500CF8E7}"/>
    <hyperlink ref="R43:T43" r:id="rId5" display="http://dx.doi.org/10.4232/1.14582 " xr:uid="{BA771BEC-4BDE-49CB-BE82-91AAEF455221}"/>
    <hyperlink ref="N45" r:id="rId6" display="Publikation und Tabellen stehen unter der Lizenz CC BY-SA DEED 4.0." xr:uid="{389B7EDF-795E-44A4-9C93-0A34E0712794}"/>
  </hyperlinks>
  <pageMargins left="0.78740157480314965" right="0.78740157480314965" top="0.98425196850393704" bottom="0.98425196850393704" header="0.51181102362204722" footer="0.51181102362204722"/>
  <pageSetup paperSize="9" scale="77" orientation="portrait" r:id="rId7"/>
  <headerFooter scaleWithDoc="0" alignWithMargins="0"/>
  <colBreaks count="1" manualBreakCount="1">
    <brk id="13" max="44" man="1"/>
  </colBreaks>
  <legacyDrawingHF r:id="rId8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3CEC3-9E95-415D-810B-C43374343C85}">
  <dimension ref="A1:AF49"/>
  <sheetViews>
    <sheetView view="pageBreakPreview" topLeftCell="A3" zoomScaleNormal="100" zoomScaleSheetLayoutView="100" workbookViewId="0">
      <selection sqref="A1:M1"/>
    </sheetView>
  </sheetViews>
  <sheetFormatPr baseColWidth="10" defaultRowHeight="12.75"/>
  <cols>
    <col min="1" max="1" width="13.5703125" style="20" customWidth="1"/>
    <col min="2" max="2" width="6.42578125" style="20" customWidth="1"/>
    <col min="3" max="3" width="7.5703125" style="20" customWidth="1"/>
    <col min="4" max="4" width="7.42578125" style="20" customWidth="1"/>
    <col min="5" max="5" width="6.28515625" style="20" customWidth="1"/>
    <col min="6" max="6" width="7.140625" style="20" customWidth="1"/>
    <col min="7" max="7" width="7.7109375" style="20" customWidth="1"/>
    <col min="8" max="8" width="6.5703125" style="20" customWidth="1"/>
    <col min="9" max="9" width="7.85546875" style="20" customWidth="1"/>
    <col min="10" max="10" width="8" style="20" customWidth="1"/>
    <col min="11" max="11" width="6.5703125" style="20" customWidth="1"/>
    <col min="12" max="12" width="7.85546875" style="20" customWidth="1"/>
    <col min="13" max="13" width="8" style="20" customWidth="1"/>
    <col min="14" max="14" width="14.42578125" style="20" customWidth="1"/>
    <col min="15" max="15" width="6.5703125" style="20" customWidth="1"/>
    <col min="16" max="16" width="7.85546875" style="20" customWidth="1"/>
    <col min="17" max="17" width="8" style="20" customWidth="1"/>
    <col min="18" max="18" width="6.5703125" style="20" customWidth="1"/>
    <col min="19" max="19" width="7.85546875" style="20" customWidth="1"/>
    <col min="20" max="20" width="8" style="20" customWidth="1"/>
    <col min="21" max="21" width="6.5703125" style="20" customWidth="1"/>
    <col min="22" max="22" width="7.85546875" style="20" customWidth="1"/>
    <col min="23" max="26" width="8" style="20" customWidth="1"/>
    <col min="27" max="27" width="2.7109375" style="416" customWidth="1"/>
    <col min="28" max="28" width="8.7109375" style="20" customWidth="1"/>
    <col min="29" max="29" width="8" style="20" customWidth="1"/>
    <col min="30" max="16384" width="11.42578125" style="20"/>
  </cols>
  <sheetData>
    <row r="1" spans="1:32" s="19" customFormat="1" ht="39.950000000000003" customHeight="1" thickBot="1">
      <c r="A1" s="785" t="str">
        <f>"Tabelle 8.4: Kurse, Unterrichtsstunden und Belegungen nach Ländern und Programmbereichen " &amp;Hilfswerte!B1&amp; " - Kurse mit digitalen Lerninhalten"</f>
        <v>Tabelle 8.4: Kurse, Unterrichtsstunden und Belegungen nach Ländern und Programmbereichen 2021 - Kurse mit digitalen Lerninhalten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 t="str">
        <f>"noch Tabelle 8.4: Kurse, Unterrichtsstunden und Belegungen nach Ländern und Programmbereichen " &amp;Hilfswerte!B1&amp; " - Kurse mit digitalen Lerninhalten"</f>
        <v>noch Tabelle 8.4: Kurse, Unterrichtsstunden und Belegungen nach Ländern und Programmbereichen 2021 - Kurse mit digitalen Lerninhalten</v>
      </c>
      <c r="O1" s="785"/>
      <c r="P1" s="785"/>
      <c r="Q1" s="785"/>
      <c r="R1" s="785"/>
      <c r="S1" s="785"/>
      <c r="T1" s="785"/>
      <c r="U1" s="785"/>
      <c r="V1" s="785"/>
      <c r="W1" s="785"/>
      <c r="X1" s="785"/>
      <c r="Y1" s="785"/>
      <c r="Z1" s="785"/>
      <c r="AA1" s="437"/>
      <c r="AB1" s="37"/>
      <c r="AC1" s="37"/>
    </row>
    <row r="2" spans="1:32" s="19" customFormat="1" ht="14.25" customHeight="1">
      <c r="A2" s="801" t="s">
        <v>12</v>
      </c>
      <c r="B2" s="795" t="s">
        <v>57</v>
      </c>
      <c r="C2" s="796"/>
      <c r="D2" s="796"/>
      <c r="E2" s="859" t="s">
        <v>54</v>
      </c>
      <c r="F2" s="793"/>
      <c r="G2" s="793"/>
      <c r="H2" s="793"/>
      <c r="I2" s="793"/>
      <c r="J2" s="793"/>
      <c r="K2" s="793"/>
      <c r="L2" s="793"/>
      <c r="M2" s="890"/>
      <c r="N2" s="879" t="s">
        <v>12</v>
      </c>
      <c r="O2" s="795" t="s">
        <v>54</v>
      </c>
      <c r="P2" s="796"/>
      <c r="Q2" s="796"/>
      <c r="R2" s="796"/>
      <c r="S2" s="796"/>
      <c r="T2" s="796"/>
      <c r="U2" s="796"/>
      <c r="V2" s="796"/>
      <c r="W2" s="796"/>
      <c r="X2" s="796"/>
      <c r="Y2" s="796"/>
      <c r="Z2" s="882"/>
      <c r="AA2" s="577"/>
    </row>
    <row r="3" spans="1:32" s="42" customFormat="1" ht="39.75" customHeight="1">
      <c r="A3" s="802"/>
      <c r="B3" s="848"/>
      <c r="C3" s="887"/>
      <c r="D3" s="887"/>
      <c r="E3" s="866" t="s">
        <v>1</v>
      </c>
      <c r="F3" s="790"/>
      <c r="G3" s="791"/>
      <c r="H3" s="866" t="s">
        <v>2</v>
      </c>
      <c r="I3" s="790"/>
      <c r="J3" s="791"/>
      <c r="K3" s="866" t="s">
        <v>19</v>
      </c>
      <c r="L3" s="790"/>
      <c r="M3" s="791"/>
      <c r="N3" s="891"/>
      <c r="O3" s="853" t="s">
        <v>20</v>
      </c>
      <c r="P3" s="853"/>
      <c r="Q3" s="853"/>
      <c r="R3" s="853" t="s">
        <v>350</v>
      </c>
      <c r="S3" s="853"/>
      <c r="T3" s="853"/>
      <c r="U3" s="853" t="s">
        <v>398</v>
      </c>
      <c r="V3" s="853"/>
      <c r="W3" s="866"/>
      <c r="X3" s="866" t="s">
        <v>39</v>
      </c>
      <c r="Y3" s="790"/>
      <c r="Z3" s="792"/>
      <c r="AA3" s="589"/>
      <c r="AB3" s="867"/>
      <c r="AC3" s="867"/>
      <c r="AD3" s="867"/>
      <c r="AE3" s="867"/>
      <c r="AF3" s="867"/>
    </row>
    <row r="4" spans="1:32" ht="33.75">
      <c r="A4" s="803"/>
      <c r="B4" s="604" t="s">
        <v>16</v>
      </c>
      <c r="C4" s="604" t="s">
        <v>17</v>
      </c>
      <c r="D4" s="604" t="s">
        <v>18</v>
      </c>
      <c r="E4" s="604" t="s">
        <v>16</v>
      </c>
      <c r="F4" s="604" t="s">
        <v>17</v>
      </c>
      <c r="G4" s="602" t="s">
        <v>18</v>
      </c>
      <c r="H4" s="604" t="s">
        <v>16</v>
      </c>
      <c r="I4" s="604" t="s">
        <v>17</v>
      </c>
      <c r="J4" s="602" t="s">
        <v>18</v>
      </c>
      <c r="K4" s="604" t="s">
        <v>16</v>
      </c>
      <c r="L4" s="604" t="s">
        <v>17</v>
      </c>
      <c r="M4" s="602" t="s">
        <v>18</v>
      </c>
      <c r="N4" s="892"/>
      <c r="O4" s="604" t="s">
        <v>16</v>
      </c>
      <c r="P4" s="604" t="s">
        <v>17</v>
      </c>
      <c r="Q4" s="602" t="s">
        <v>18</v>
      </c>
      <c r="R4" s="604" t="s">
        <v>16</v>
      </c>
      <c r="S4" s="604" t="s">
        <v>17</v>
      </c>
      <c r="T4" s="602" t="s">
        <v>18</v>
      </c>
      <c r="U4" s="604" t="s">
        <v>16</v>
      </c>
      <c r="V4" s="604" t="s">
        <v>17</v>
      </c>
      <c r="W4" s="604" t="s">
        <v>18</v>
      </c>
      <c r="X4" s="604" t="s">
        <v>16</v>
      </c>
      <c r="Y4" s="604" t="s">
        <v>17</v>
      </c>
      <c r="Z4" s="606" t="s">
        <v>18</v>
      </c>
      <c r="AB4" s="867"/>
      <c r="AC4" s="867"/>
      <c r="AD4" s="867"/>
      <c r="AE4" s="867"/>
      <c r="AF4" s="867"/>
    </row>
    <row r="5" spans="1:32" s="22" customFormat="1" ht="12.75" customHeight="1">
      <c r="A5" s="799" t="s">
        <v>61</v>
      </c>
      <c r="B5" s="184">
        <v>17183</v>
      </c>
      <c r="C5" s="184">
        <v>426137</v>
      </c>
      <c r="D5" s="194">
        <v>134498</v>
      </c>
      <c r="E5" s="184">
        <v>1055</v>
      </c>
      <c r="F5" s="184">
        <v>10775</v>
      </c>
      <c r="G5" s="194">
        <v>11054</v>
      </c>
      <c r="H5" s="184">
        <v>1226</v>
      </c>
      <c r="I5" s="184">
        <v>13439</v>
      </c>
      <c r="J5" s="194">
        <v>7702</v>
      </c>
      <c r="K5" s="184">
        <v>4329</v>
      </c>
      <c r="L5" s="184">
        <v>48175</v>
      </c>
      <c r="M5" s="194">
        <v>40338</v>
      </c>
      <c r="N5" s="868" t="s">
        <v>61</v>
      </c>
      <c r="O5" s="184">
        <v>8389</v>
      </c>
      <c r="P5" s="184">
        <v>291747</v>
      </c>
      <c r="Q5" s="194">
        <v>62185</v>
      </c>
      <c r="R5" s="184">
        <v>1985</v>
      </c>
      <c r="S5" s="184">
        <v>40330</v>
      </c>
      <c r="T5" s="194">
        <v>11727</v>
      </c>
      <c r="U5" s="184">
        <v>144</v>
      </c>
      <c r="V5" s="184">
        <v>20703</v>
      </c>
      <c r="W5" s="194">
        <v>1131</v>
      </c>
      <c r="X5" s="184">
        <v>55</v>
      </c>
      <c r="Y5" s="184">
        <v>968</v>
      </c>
      <c r="Z5" s="228">
        <v>361</v>
      </c>
      <c r="AA5" s="418"/>
      <c r="AB5" s="867"/>
      <c r="AC5" s="867"/>
      <c r="AD5" s="867"/>
      <c r="AE5" s="867"/>
      <c r="AF5" s="867"/>
    </row>
    <row r="6" spans="1:32" s="22" customFormat="1" ht="12.75" customHeight="1">
      <c r="A6" s="782"/>
      <c r="B6" s="43">
        <v>1</v>
      </c>
      <c r="C6" s="44">
        <v>1</v>
      </c>
      <c r="D6" s="44">
        <v>1</v>
      </c>
      <c r="E6" s="45">
        <v>6.1400000000000003E-2</v>
      </c>
      <c r="F6" s="41">
        <v>2.529E-2</v>
      </c>
      <c r="G6" s="41">
        <v>8.2189999999999999E-2</v>
      </c>
      <c r="H6" s="45">
        <v>7.1349999999999997E-2</v>
      </c>
      <c r="I6" s="41">
        <v>3.1539999999999999E-2</v>
      </c>
      <c r="J6" s="41">
        <v>5.7259999999999998E-2</v>
      </c>
      <c r="K6" s="45">
        <v>0.25194</v>
      </c>
      <c r="L6" s="41">
        <v>0.11305</v>
      </c>
      <c r="M6" s="46">
        <v>0.29992000000000002</v>
      </c>
      <c r="N6" s="865"/>
      <c r="O6" s="45">
        <v>0.48821999999999999</v>
      </c>
      <c r="P6" s="41">
        <v>0.68462999999999996</v>
      </c>
      <c r="Q6" s="41">
        <v>0.46234999999999998</v>
      </c>
      <c r="R6" s="45">
        <v>0.11552</v>
      </c>
      <c r="S6" s="41">
        <v>9.4640000000000002E-2</v>
      </c>
      <c r="T6" s="41">
        <v>8.7190000000000004E-2</v>
      </c>
      <c r="U6" s="45">
        <v>8.3800000000000003E-3</v>
      </c>
      <c r="V6" s="41">
        <v>4.8579999999999998E-2</v>
      </c>
      <c r="W6" s="41">
        <v>8.4100000000000008E-3</v>
      </c>
      <c r="X6" s="45">
        <v>3.2000000000000002E-3</v>
      </c>
      <c r="Y6" s="41">
        <v>2.2699999999999999E-3</v>
      </c>
      <c r="Z6" s="49">
        <v>2.6800000000000001E-3</v>
      </c>
      <c r="AA6" s="418"/>
      <c r="AB6" s="867"/>
      <c r="AC6" s="867"/>
      <c r="AD6" s="867"/>
      <c r="AE6" s="867"/>
      <c r="AF6" s="867"/>
    </row>
    <row r="7" spans="1:32" s="22" customFormat="1" ht="12.75" customHeight="1">
      <c r="A7" s="782" t="s">
        <v>62</v>
      </c>
      <c r="B7" s="184">
        <v>16724</v>
      </c>
      <c r="C7" s="184">
        <v>413428</v>
      </c>
      <c r="D7" s="194">
        <v>138715</v>
      </c>
      <c r="E7" s="184">
        <v>731</v>
      </c>
      <c r="F7" s="184">
        <v>9016</v>
      </c>
      <c r="G7" s="194">
        <v>10860</v>
      </c>
      <c r="H7" s="184">
        <v>1030</v>
      </c>
      <c r="I7" s="184">
        <v>12372</v>
      </c>
      <c r="J7" s="194">
        <v>8521</v>
      </c>
      <c r="K7" s="184">
        <v>5505</v>
      </c>
      <c r="L7" s="184">
        <v>67490</v>
      </c>
      <c r="M7" s="194">
        <v>53384</v>
      </c>
      <c r="N7" s="865" t="s">
        <v>62</v>
      </c>
      <c r="O7" s="184">
        <v>7986</v>
      </c>
      <c r="P7" s="184">
        <v>259626</v>
      </c>
      <c r="Q7" s="194">
        <v>57239</v>
      </c>
      <c r="R7" s="184">
        <v>1206</v>
      </c>
      <c r="S7" s="184">
        <v>35092</v>
      </c>
      <c r="T7" s="194">
        <v>6563</v>
      </c>
      <c r="U7" s="184">
        <v>220</v>
      </c>
      <c r="V7" s="184">
        <v>19176</v>
      </c>
      <c r="W7" s="194">
        <v>1624</v>
      </c>
      <c r="X7" s="184">
        <v>46</v>
      </c>
      <c r="Y7" s="184">
        <v>10656</v>
      </c>
      <c r="Z7" s="228">
        <v>524</v>
      </c>
      <c r="AA7" s="418"/>
      <c r="AB7" s="867"/>
      <c r="AC7" s="867"/>
      <c r="AD7" s="867"/>
      <c r="AE7" s="867"/>
      <c r="AF7" s="867"/>
    </row>
    <row r="8" spans="1:32" s="47" customFormat="1" ht="12.75" customHeight="1">
      <c r="A8" s="782"/>
      <c r="B8" s="43">
        <v>1</v>
      </c>
      <c r="C8" s="44">
        <v>1</v>
      </c>
      <c r="D8" s="44">
        <v>1</v>
      </c>
      <c r="E8" s="45">
        <v>4.3709999999999999E-2</v>
      </c>
      <c r="F8" s="41">
        <v>2.181E-2</v>
      </c>
      <c r="G8" s="41">
        <v>7.8289999999999998E-2</v>
      </c>
      <c r="H8" s="45">
        <v>6.1589999999999999E-2</v>
      </c>
      <c r="I8" s="41">
        <v>2.9929999999999998E-2</v>
      </c>
      <c r="J8" s="41">
        <v>6.1429999999999998E-2</v>
      </c>
      <c r="K8" s="45">
        <v>0.32917000000000002</v>
      </c>
      <c r="L8" s="41">
        <v>0.16324</v>
      </c>
      <c r="M8" s="46">
        <v>0.38485000000000003</v>
      </c>
      <c r="N8" s="865"/>
      <c r="O8" s="45">
        <v>0.47752</v>
      </c>
      <c r="P8" s="41">
        <v>0.62797999999999998</v>
      </c>
      <c r="Q8" s="41">
        <v>0.41264000000000001</v>
      </c>
      <c r="R8" s="45">
        <v>7.2109999999999994E-2</v>
      </c>
      <c r="S8" s="41">
        <v>8.4879999999999997E-2</v>
      </c>
      <c r="T8" s="41">
        <v>4.7309999999999998E-2</v>
      </c>
      <c r="U8" s="45">
        <v>1.315E-2</v>
      </c>
      <c r="V8" s="41">
        <v>4.6379999999999998E-2</v>
      </c>
      <c r="W8" s="41">
        <v>1.171E-2</v>
      </c>
      <c r="X8" s="45">
        <v>2.7499999999999998E-3</v>
      </c>
      <c r="Y8" s="41">
        <v>2.5770000000000001E-2</v>
      </c>
      <c r="Z8" s="49">
        <v>3.7799999999999999E-3</v>
      </c>
      <c r="AA8" s="590"/>
      <c r="AB8" s="867"/>
      <c r="AC8" s="867"/>
      <c r="AD8" s="867"/>
      <c r="AE8" s="867"/>
      <c r="AF8" s="867"/>
    </row>
    <row r="9" spans="1:32" s="22" customFormat="1" ht="12.75" customHeight="1">
      <c r="A9" s="782" t="s">
        <v>63</v>
      </c>
      <c r="B9" s="184">
        <v>5088</v>
      </c>
      <c r="C9" s="184">
        <v>207609</v>
      </c>
      <c r="D9" s="194">
        <v>38786</v>
      </c>
      <c r="E9" s="184">
        <v>118</v>
      </c>
      <c r="F9" s="184">
        <v>958</v>
      </c>
      <c r="G9" s="194">
        <v>3068</v>
      </c>
      <c r="H9" s="184">
        <v>425</v>
      </c>
      <c r="I9" s="184">
        <v>10015</v>
      </c>
      <c r="J9" s="194">
        <v>2892</v>
      </c>
      <c r="K9" s="184">
        <v>735</v>
      </c>
      <c r="L9" s="184">
        <v>9786</v>
      </c>
      <c r="M9" s="194">
        <v>4922</v>
      </c>
      <c r="N9" s="865" t="s">
        <v>63</v>
      </c>
      <c r="O9" s="184">
        <v>3111</v>
      </c>
      <c r="P9" s="184">
        <v>163272</v>
      </c>
      <c r="Q9" s="194">
        <v>23441</v>
      </c>
      <c r="R9" s="184">
        <v>623</v>
      </c>
      <c r="S9" s="184">
        <v>15298</v>
      </c>
      <c r="T9" s="194">
        <v>3936</v>
      </c>
      <c r="U9" s="184">
        <v>10</v>
      </c>
      <c r="V9" s="184">
        <v>836</v>
      </c>
      <c r="W9" s="194">
        <v>61</v>
      </c>
      <c r="X9" s="184">
        <v>66</v>
      </c>
      <c r="Y9" s="184">
        <v>7444</v>
      </c>
      <c r="Z9" s="228">
        <v>466</v>
      </c>
      <c r="AA9" s="418"/>
      <c r="AB9" s="867"/>
      <c r="AC9" s="867"/>
      <c r="AD9" s="867"/>
      <c r="AE9" s="867"/>
      <c r="AF9" s="867"/>
    </row>
    <row r="10" spans="1:32" s="47" customFormat="1" ht="12.75" customHeight="1">
      <c r="A10" s="782"/>
      <c r="B10" s="43">
        <v>1</v>
      </c>
      <c r="C10" s="44">
        <v>1</v>
      </c>
      <c r="D10" s="44">
        <v>1</v>
      </c>
      <c r="E10" s="45">
        <v>2.3189999999999999E-2</v>
      </c>
      <c r="F10" s="41">
        <v>4.6100000000000004E-3</v>
      </c>
      <c r="G10" s="41">
        <v>7.9100000000000004E-2</v>
      </c>
      <c r="H10" s="45">
        <v>8.3529999999999993E-2</v>
      </c>
      <c r="I10" s="41">
        <v>4.8239999999999998E-2</v>
      </c>
      <c r="J10" s="41">
        <v>7.4560000000000001E-2</v>
      </c>
      <c r="K10" s="45">
        <v>0.14446000000000001</v>
      </c>
      <c r="L10" s="41">
        <v>4.7140000000000001E-2</v>
      </c>
      <c r="M10" s="46">
        <v>0.12690000000000001</v>
      </c>
      <c r="N10" s="865"/>
      <c r="O10" s="45">
        <v>0.61143999999999998</v>
      </c>
      <c r="P10" s="41">
        <v>0.78644000000000003</v>
      </c>
      <c r="Q10" s="41">
        <v>0.60436999999999996</v>
      </c>
      <c r="R10" s="45">
        <v>0.12243999999999999</v>
      </c>
      <c r="S10" s="41">
        <v>7.3690000000000005E-2</v>
      </c>
      <c r="T10" s="41">
        <v>0.10148</v>
      </c>
      <c r="U10" s="45">
        <v>1.97E-3</v>
      </c>
      <c r="V10" s="41">
        <v>4.0299999999999997E-3</v>
      </c>
      <c r="W10" s="41">
        <v>1.57E-3</v>
      </c>
      <c r="X10" s="45">
        <v>1.2970000000000001E-2</v>
      </c>
      <c r="Y10" s="41">
        <v>3.5860000000000003E-2</v>
      </c>
      <c r="Z10" s="49">
        <v>1.201E-2</v>
      </c>
      <c r="AA10" s="590"/>
      <c r="AB10" s="867"/>
      <c r="AC10" s="867"/>
      <c r="AD10" s="867"/>
      <c r="AE10" s="867"/>
      <c r="AF10" s="867"/>
    </row>
    <row r="11" spans="1:32" s="22" customFormat="1" ht="12.75" customHeight="1">
      <c r="A11" s="782" t="s">
        <v>64</v>
      </c>
      <c r="B11" s="184">
        <v>641</v>
      </c>
      <c r="C11" s="184">
        <v>18575</v>
      </c>
      <c r="D11" s="194">
        <v>4653</v>
      </c>
      <c r="E11" s="184">
        <v>37</v>
      </c>
      <c r="F11" s="184">
        <v>284</v>
      </c>
      <c r="G11" s="194">
        <v>291</v>
      </c>
      <c r="H11" s="184">
        <v>19</v>
      </c>
      <c r="I11" s="184">
        <v>390</v>
      </c>
      <c r="J11" s="194">
        <v>149</v>
      </c>
      <c r="K11" s="184">
        <v>120</v>
      </c>
      <c r="L11" s="184">
        <v>1748</v>
      </c>
      <c r="M11" s="194">
        <v>977</v>
      </c>
      <c r="N11" s="865" t="s">
        <v>64</v>
      </c>
      <c r="O11" s="184">
        <v>278</v>
      </c>
      <c r="P11" s="184">
        <v>11706</v>
      </c>
      <c r="Q11" s="194">
        <v>2063</v>
      </c>
      <c r="R11" s="184">
        <v>169</v>
      </c>
      <c r="S11" s="184">
        <v>3704</v>
      </c>
      <c r="T11" s="194">
        <v>1000</v>
      </c>
      <c r="U11" s="184">
        <v>0</v>
      </c>
      <c r="V11" s="184">
        <v>0</v>
      </c>
      <c r="W11" s="194">
        <v>0</v>
      </c>
      <c r="X11" s="184">
        <v>18</v>
      </c>
      <c r="Y11" s="184">
        <v>743</v>
      </c>
      <c r="Z11" s="228">
        <v>173</v>
      </c>
      <c r="AA11" s="418"/>
      <c r="AB11" s="867"/>
      <c r="AC11" s="867"/>
      <c r="AD11" s="867"/>
      <c r="AE11" s="867"/>
      <c r="AF11" s="867"/>
    </row>
    <row r="12" spans="1:32" s="47" customFormat="1" ht="12.75" customHeight="1">
      <c r="A12" s="782"/>
      <c r="B12" s="43">
        <v>1</v>
      </c>
      <c r="C12" s="44">
        <v>1</v>
      </c>
      <c r="D12" s="44">
        <v>1</v>
      </c>
      <c r="E12" s="45">
        <v>5.772E-2</v>
      </c>
      <c r="F12" s="41">
        <v>1.529E-2</v>
      </c>
      <c r="G12" s="41">
        <v>6.2539999999999998E-2</v>
      </c>
      <c r="H12" s="45">
        <v>2.964E-2</v>
      </c>
      <c r="I12" s="41">
        <v>2.1000000000000001E-2</v>
      </c>
      <c r="J12" s="41">
        <v>3.202E-2</v>
      </c>
      <c r="K12" s="45">
        <v>0.18720999999999999</v>
      </c>
      <c r="L12" s="41">
        <v>9.4100000000000003E-2</v>
      </c>
      <c r="M12" s="46">
        <v>0.20996999999999999</v>
      </c>
      <c r="N12" s="865"/>
      <c r="O12" s="45">
        <v>0.43369999999999997</v>
      </c>
      <c r="P12" s="41">
        <v>0.63019999999999998</v>
      </c>
      <c r="Q12" s="41">
        <v>0.44336999999999999</v>
      </c>
      <c r="R12" s="45">
        <v>0.26365</v>
      </c>
      <c r="S12" s="41">
        <v>0.19941</v>
      </c>
      <c r="T12" s="41">
        <v>0.21492</v>
      </c>
      <c r="U12" s="45" t="s">
        <v>515</v>
      </c>
      <c r="V12" s="41" t="s">
        <v>515</v>
      </c>
      <c r="W12" s="41" t="s">
        <v>515</v>
      </c>
      <c r="X12" s="45">
        <v>2.8080000000000001E-2</v>
      </c>
      <c r="Y12" s="41">
        <v>0.04</v>
      </c>
      <c r="Z12" s="49">
        <v>3.7179999999999998E-2</v>
      </c>
      <c r="AA12" s="590"/>
    </row>
    <row r="13" spans="1:32" s="22" customFormat="1" ht="12.75" customHeight="1">
      <c r="A13" s="782" t="s">
        <v>65</v>
      </c>
      <c r="B13" s="184">
        <v>194</v>
      </c>
      <c r="C13" s="184">
        <v>4877</v>
      </c>
      <c r="D13" s="194">
        <v>1331</v>
      </c>
      <c r="E13" s="184">
        <v>32</v>
      </c>
      <c r="F13" s="184">
        <v>475</v>
      </c>
      <c r="G13" s="194">
        <v>322</v>
      </c>
      <c r="H13" s="184">
        <v>6</v>
      </c>
      <c r="I13" s="184">
        <v>176</v>
      </c>
      <c r="J13" s="194">
        <v>46</v>
      </c>
      <c r="K13" s="184">
        <v>10</v>
      </c>
      <c r="L13" s="184">
        <v>149</v>
      </c>
      <c r="M13" s="194">
        <v>85</v>
      </c>
      <c r="N13" s="865" t="s">
        <v>65</v>
      </c>
      <c r="O13" s="184">
        <v>1</v>
      </c>
      <c r="P13" s="184">
        <v>8</v>
      </c>
      <c r="Q13" s="194">
        <v>9</v>
      </c>
      <c r="R13" s="184">
        <v>143</v>
      </c>
      <c r="S13" s="184">
        <v>3974</v>
      </c>
      <c r="T13" s="194">
        <v>852</v>
      </c>
      <c r="U13" s="184">
        <v>1</v>
      </c>
      <c r="V13" s="184">
        <v>91</v>
      </c>
      <c r="W13" s="194">
        <v>13</v>
      </c>
      <c r="X13" s="184">
        <v>1</v>
      </c>
      <c r="Y13" s="184">
        <v>4</v>
      </c>
      <c r="Z13" s="228">
        <v>4</v>
      </c>
      <c r="AA13" s="418"/>
      <c r="AB13" s="25"/>
    </row>
    <row r="14" spans="1:32" s="47" customFormat="1" ht="12.75" customHeight="1">
      <c r="A14" s="782"/>
      <c r="B14" s="43">
        <v>1</v>
      </c>
      <c r="C14" s="44">
        <v>1</v>
      </c>
      <c r="D14" s="44">
        <v>1</v>
      </c>
      <c r="E14" s="45">
        <v>0.16495000000000001</v>
      </c>
      <c r="F14" s="41">
        <v>9.74E-2</v>
      </c>
      <c r="G14" s="41">
        <v>0.24192</v>
      </c>
      <c r="H14" s="45">
        <v>3.0929999999999999E-2</v>
      </c>
      <c r="I14" s="41">
        <v>3.6089999999999997E-2</v>
      </c>
      <c r="J14" s="41">
        <v>3.456E-2</v>
      </c>
      <c r="K14" s="45">
        <v>5.1549999999999999E-2</v>
      </c>
      <c r="L14" s="41">
        <v>3.0550000000000001E-2</v>
      </c>
      <c r="M14" s="46">
        <v>6.386E-2</v>
      </c>
      <c r="N14" s="865"/>
      <c r="O14" s="45">
        <v>5.1500000000000001E-3</v>
      </c>
      <c r="P14" s="41">
        <v>1.64E-3</v>
      </c>
      <c r="Q14" s="41">
        <v>6.7600000000000004E-3</v>
      </c>
      <c r="R14" s="45">
        <v>0.73711000000000004</v>
      </c>
      <c r="S14" s="41">
        <v>0.81484999999999996</v>
      </c>
      <c r="T14" s="41">
        <v>0.64012000000000002</v>
      </c>
      <c r="U14" s="45">
        <v>5.1500000000000001E-3</v>
      </c>
      <c r="V14" s="41">
        <v>1.866E-2</v>
      </c>
      <c r="W14" s="41">
        <v>9.7699999999999992E-3</v>
      </c>
      <c r="X14" s="45">
        <v>5.1500000000000001E-3</v>
      </c>
      <c r="Y14" s="41">
        <v>8.1999999999999998E-4</v>
      </c>
      <c r="Z14" s="49">
        <v>3.0100000000000001E-3</v>
      </c>
      <c r="AA14" s="590"/>
      <c r="AB14" s="25"/>
    </row>
    <row r="15" spans="1:32" s="22" customFormat="1" ht="12" customHeight="1">
      <c r="A15" s="782" t="s">
        <v>66</v>
      </c>
      <c r="B15" s="184">
        <v>3927</v>
      </c>
      <c r="C15" s="184">
        <v>73188</v>
      </c>
      <c r="D15" s="194">
        <v>40450</v>
      </c>
      <c r="E15" s="184">
        <v>246</v>
      </c>
      <c r="F15" s="184">
        <v>1351</v>
      </c>
      <c r="G15" s="194">
        <v>3226</v>
      </c>
      <c r="H15" s="184">
        <v>711</v>
      </c>
      <c r="I15" s="184">
        <v>6754</v>
      </c>
      <c r="J15" s="194">
        <v>6373</v>
      </c>
      <c r="K15" s="184">
        <v>674</v>
      </c>
      <c r="L15" s="184">
        <v>7965</v>
      </c>
      <c r="M15" s="194">
        <v>6882</v>
      </c>
      <c r="N15" s="865" t="s">
        <v>66</v>
      </c>
      <c r="O15" s="184">
        <v>1758</v>
      </c>
      <c r="P15" s="184">
        <v>50296</v>
      </c>
      <c r="Q15" s="194">
        <v>19674</v>
      </c>
      <c r="R15" s="184">
        <v>538</v>
      </c>
      <c r="S15" s="184">
        <v>6822</v>
      </c>
      <c r="T15" s="194">
        <v>4295</v>
      </c>
      <c r="U15" s="184">
        <v>0</v>
      </c>
      <c r="V15" s="184">
        <v>0</v>
      </c>
      <c r="W15" s="194">
        <v>0</v>
      </c>
      <c r="X15" s="184">
        <v>0</v>
      </c>
      <c r="Y15" s="184">
        <v>0</v>
      </c>
      <c r="Z15" s="228">
        <v>0</v>
      </c>
      <c r="AA15" s="418"/>
      <c r="AB15" s="25"/>
    </row>
    <row r="16" spans="1:32" s="47" customFormat="1" ht="12" customHeight="1">
      <c r="A16" s="782"/>
      <c r="B16" s="43">
        <v>1</v>
      </c>
      <c r="C16" s="44">
        <v>1</v>
      </c>
      <c r="D16" s="44">
        <v>1</v>
      </c>
      <c r="E16" s="45">
        <v>6.2640000000000001E-2</v>
      </c>
      <c r="F16" s="41">
        <v>1.8460000000000001E-2</v>
      </c>
      <c r="G16" s="41">
        <v>7.9750000000000001E-2</v>
      </c>
      <c r="H16" s="45">
        <v>0.18104999999999999</v>
      </c>
      <c r="I16" s="41">
        <v>9.2280000000000001E-2</v>
      </c>
      <c r="J16" s="41">
        <v>0.15755</v>
      </c>
      <c r="K16" s="45">
        <v>0.17163</v>
      </c>
      <c r="L16" s="41">
        <v>0.10883</v>
      </c>
      <c r="M16" s="46">
        <v>0.17014000000000001</v>
      </c>
      <c r="N16" s="865"/>
      <c r="O16" s="45">
        <v>0.44767000000000001</v>
      </c>
      <c r="P16" s="41">
        <v>0.68722000000000005</v>
      </c>
      <c r="Q16" s="41">
        <v>0.48637999999999998</v>
      </c>
      <c r="R16" s="45">
        <v>0.13700000000000001</v>
      </c>
      <c r="S16" s="41">
        <v>9.3210000000000001E-2</v>
      </c>
      <c r="T16" s="41">
        <v>0.10618</v>
      </c>
      <c r="U16" s="45" t="s">
        <v>515</v>
      </c>
      <c r="V16" s="41" t="s">
        <v>515</v>
      </c>
      <c r="W16" s="41" t="s">
        <v>515</v>
      </c>
      <c r="X16" s="45" t="s">
        <v>515</v>
      </c>
      <c r="Y16" s="41" t="s">
        <v>515</v>
      </c>
      <c r="Z16" s="49" t="s">
        <v>515</v>
      </c>
      <c r="AA16" s="590"/>
      <c r="AB16" s="25"/>
    </row>
    <row r="17" spans="1:27" s="22" customFormat="1" ht="12.75" customHeight="1">
      <c r="A17" s="782" t="s">
        <v>67</v>
      </c>
      <c r="B17" s="184">
        <v>3954</v>
      </c>
      <c r="C17" s="184">
        <v>106199</v>
      </c>
      <c r="D17" s="194">
        <v>32815</v>
      </c>
      <c r="E17" s="184">
        <v>306</v>
      </c>
      <c r="F17" s="184">
        <v>3161</v>
      </c>
      <c r="G17" s="194">
        <v>4314</v>
      </c>
      <c r="H17" s="184">
        <v>684</v>
      </c>
      <c r="I17" s="184">
        <v>9280</v>
      </c>
      <c r="J17" s="194">
        <v>2853</v>
      </c>
      <c r="K17" s="184">
        <v>617</v>
      </c>
      <c r="L17" s="184">
        <v>7205</v>
      </c>
      <c r="M17" s="194">
        <v>6457</v>
      </c>
      <c r="N17" s="865" t="s">
        <v>67</v>
      </c>
      <c r="O17" s="184">
        <v>1469</v>
      </c>
      <c r="P17" s="184">
        <v>67415</v>
      </c>
      <c r="Q17" s="194">
        <v>11514</v>
      </c>
      <c r="R17" s="184">
        <v>832</v>
      </c>
      <c r="S17" s="184">
        <v>16495</v>
      </c>
      <c r="T17" s="194">
        <v>6894</v>
      </c>
      <c r="U17" s="184">
        <v>13</v>
      </c>
      <c r="V17" s="184">
        <v>954</v>
      </c>
      <c r="W17" s="194">
        <v>147</v>
      </c>
      <c r="X17" s="184">
        <v>33</v>
      </c>
      <c r="Y17" s="184">
        <v>1689</v>
      </c>
      <c r="Z17" s="228">
        <v>636</v>
      </c>
      <c r="AA17" s="418"/>
    </row>
    <row r="18" spans="1:27" s="47" customFormat="1" ht="12.75" customHeight="1">
      <c r="A18" s="782"/>
      <c r="B18" s="43">
        <v>1</v>
      </c>
      <c r="C18" s="44">
        <v>1</v>
      </c>
      <c r="D18" s="44">
        <v>1</v>
      </c>
      <c r="E18" s="45">
        <v>7.739E-2</v>
      </c>
      <c r="F18" s="41">
        <v>2.9760000000000002E-2</v>
      </c>
      <c r="G18" s="41">
        <v>0.13145999999999999</v>
      </c>
      <c r="H18" s="45">
        <v>0.17299</v>
      </c>
      <c r="I18" s="41">
        <v>8.7379999999999999E-2</v>
      </c>
      <c r="J18" s="41">
        <v>8.6940000000000003E-2</v>
      </c>
      <c r="K18" s="45">
        <v>0.15604000000000001</v>
      </c>
      <c r="L18" s="41">
        <v>6.7839999999999998E-2</v>
      </c>
      <c r="M18" s="46">
        <v>0.19677</v>
      </c>
      <c r="N18" s="865"/>
      <c r="O18" s="45">
        <v>0.37152000000000002</v>
      </c>
      <c r="P18" s="41">
        <v>0.63480000000000003</v>
      </c>
      <c r="Q18" s="41">
        <v>0.35088000000000003</v>
      </c>
      <c r="R18" s="45">
        <v>0.21042</v>
      </c>
      <c r="S18" s="41">
        <v>0.15532000000000001</v>
      </c>
      <c r="T18" s="41">
        <v>0.21009</v>
      </c>
      <c r="U18" s="45">
        <v>3.29E-3</v>
      </c>
      <c r="V18" s="41">
        <v>8.9800000000000001E-3</v>
      </c>
      <c r="W18" s="41">
        <v>4.4799999999999996E-3</v>
      </c>
      <c r="X18" s="45">
        <v>8.3499999999999998E-3</v>
      </c>
      <c r="Y18" s="41">
        <v>1.5900000000000001E-2</v>
      </c>
      <c r="Z18" s="49">
        <v>1.9380000000000001E-2</v>
      </c>
      <c r="AA18" s="590"/>
    </row>
    <row r="19" spans="1:27" s="22" customFormat="1" ht="12.75" customHeight="1">
      <c r="A19" s="782" t="s">
        <v>68</v>
      </c>
      <c r="B19" s="184">
        <v>269</v>
      </c>
      <c r="C19" s="184">
        <v>10245</v>
      </c>
      <c r="D19" s="194">
        <v>2484</v>
      </c>
      <c r="E19" s="184">
        <v>33</v>
      </c>
      <c r="F19" s="184">
        <v>376</v>
      </c>
      <c r="G19" s="194">
        <v>617</v>
      </c>
      <c r="H19" s="184">
        <v>15</v>
      </c>
      <c r="I19" s="184">
        <v>325</v>
      </c>
      <c r="J19" s="194">
        <v>120</v>
      </c>
      <c r="K19" s="184">
        <v>26</v>
      </c>
      <c r="L19" s="184">
        <v>282</v>
      </c>
      <c r="M19" s="194">
        <v>149</v>
      </c>
      <c r="N19" s="865" t="s">
        <v>68</v>
      </c>
      <c r="O19" s="184">
        <v>139</v>
      </c>
      <c r="P19" s="184">
        <v>4140</v>
      </c>
      <c r="Q19" s="194">
        <v>1160</v>
      </c>
      <c r="R19" s="184">
        <v>36</v>
      </c>
      <c r="S19" s="184">
        <v>765</v>
      </c>
      <c r="T19" s="194">
        <v>210</v>
      </c>
      <c r="U19" s="184">
        <v>20</v>
      </c>
      <c r="V19" s="184">
        <v>4357</v>
      </c>
      <c r="W19" s="194">
        <v>228</v>
      </c>
      <c r="X19" s="184">
        <v>0</v>
      </c>
      <c r="Y19" s="184">
        <v>0</v>
      </c>
      <c r="Z19" s="228">
        <v>0</v>
      </c>
      <c r="AA19" s="418"/>
    </row>
    <row r="20" spans="1:27" s="47" customFormat="1" ht="12.75" customHeight="1">
      <c r="A20" s="782"/>
      <c r="B20" s="43">
        <v>1</v>
      </c>
      <c r="C20" s="44">
        <v>1</v>
      </c>
      <c r="D20" s="44">
        <v>1</v>
      </c>
      <c r="E20" s="45">
        <v>0.12268</v>
      </c>
      <c r="F20" s="41">
        <v>3.6700000000000003E-2</v>
      </c>
      <c r="G20" s="41">
        <v>0.24839</v>
      </c>
      <c r="H20" s="45">
        <v>5.5759999999999997E-2</v>
      </c>
      <c r="I20" s="41">
        <v>3.1719999999999998E-2</v>
      </c>
      <c r="J20" s="41">
        <v>4.8309999999999999E-2</v>
      </c>
      <c r="K20" s="45">
        <v>9.665E-2</v>
      </c>
      <c r="L20" s="41">
        <v>2.7529999999999999E-2</v>
      </c>
      <c r="M20" s="46">
        <v>5.9979999999999999E-2</v>
      </c>
      <c r="N20" s="865"/>
      <c r="O20" s="45">
        <v>0.51673000000000002</v>
      </c>
      <c r="P20" s="41">
        <v>0.40410000000000001</v>
      </c>
      <c r="Q20" s="41">
        <v>0.46699000000000002</v>
      </c>
      <c r="R20" s="45">
        <v>0.13383</v>
      </c>
      <c r="S20" s="41">
        <v>7.467E-2</v>
      </c>
      <c r="T20" s="41">
        <v>8.4540000000000004E-2</v>
      </c>
      <c r="U20" s="45">
        <v>7.4349999999999999E-2</v>
      </c>
      <c r="V20" s="41">
        <v>0.42527999999999999</v>
      </c>
      <c r="W20" s="41">
        <v>9.1789999999999997E-2</v>
      </c>
      <c r="X20" s="45" t="s">
        <v>515</v>
      </c>
      <c r="Y20" s="41" t="s">
        <v>515</v>
      </c>
      <c r="Z20" s="49" t="s">
        <v>515</v>
      </c>
      <c r="AA20" s="590"/>
    </row>
    <row r="21" spans="1:27" s="22" customFormat="1" ht="12.75" customHeight="1">
      <c r="A21" s="782" t="s">
        <v>69</v>
      </c>
      <c r="B21" s="184">
        <v>3424</v>
      </c>
      <c r="C21" s="184">
        <v>140338</v>
      </c>
      <c r="D21" s="194">
        <v>29236</v>
      </c>
      <c r="E21" s="184">
        <v>466</v>
      </c>
      <c r="F21" s="184">
        <v>12073</v>
      </c>
      <c r="G21" s="194">
        <v>4994</v>
      </c>
      <c r="H21" s="184">
        <v>154</v>
      </c>
      <c r="I21" s="184">
        <v>1399</v>
      </c>
      <c r="J21" s="194">
        <v>1550</v>
      </c>
      <c r="K21" s="184">
        <v>439</v>
      </c>
      <c r="L21" s="184">
        <v>7317</v>
      </c>
      <c r="M21" s="194">
        <v>3828</v>
      </c>
      <c r="N21" s="865" t="s">
        <v>69</v>
      </c>
      <c r="O21" s="184">
        <v>1493</v>
      </c>
      <c r="P21" s="184">
        <v>82455</v>
      </c>
      <c r="Q21" s="194">
        <v>12889</v>
      </c>
      <c r="R21" s="184">
        <v>824</v>
      </c>
      <c r="S21" s="184">
        <v>23401</v>
      </c>
      <c r="T21" s="194">
        <v>5474</v>
      </c>
      <c r="U21" s="184">
        <v>30</v>
      </c>
      <c r="V21" s="184">
        <v>12931</v>
      </c>
      <c r="W21" s="194">
        <v>386</v>
      </c>
      <c r="X21" s="184">
        <v>18</v>
      </c>
      <c r="Y21" s="184">
        <v>762</v>
      </c>
      <c r="Z21" s="228">
        <v>115</v>
      </c>
      <c r="AA21" s="418"/>
    </row>
    <row r="22" spans="1:27" s="47" customFormat="1" ht="12.75" customHeight="1">
      <c r="A22" s="782"/>
      <c r="B22" s="43">
        <v>1</v>
      </c>
      <c r="C22" s="44">
        <v>1</v>
      </c>
      <c r="D22" s="44">
        <v>1</v>
      </c>
      <c r="E22" s="45">
        <v>0.1361</v>
      </c>
      <c r="F22" s="41">
        <v>8.6029999999999995E-2</v>
      </c>
      <c r="G22" s="41">
        <v>0.17082</v>
      </c>
      <c r="H22" s="45">
        <v>4.4979999999999999E-2</v>
      </c>
      <c r="I22" s="41">
        <v>9.9699999999999997E-3</v>
      </c>
      <c r="J22" s="41">
        <v>5.3019999999999998E-2</v>
      </c>
      <c r="K22" s="45">
        <v>0.12820999999999999</v>
      </c>
      <c r="L22" s="41">
        <v>5.2139999999999999E-2</v>
      </c>
      <c r="M22" s="46">
        <v>0.13092999999999999</v>
      </c>
      <c r="N22" s="865"/>
      <c r="O22" s="45">
        <v>0.43603999999999998</v>
      </c>
      <c r="P22" s="41">
        <v>0.58755000000000002</v>
      </c>
      <c r="Q22" s="41">
        <v>0.44085999999999997</v>
      </c>
      <c r="R22" s="45">
        <v>0.24065</v>
      </c>
      <c r="S22" s="41">
        <v>0.16675000000000001</v>
      </c>
      <c r="T22" s="41">
        <v>0.18723000000000001</v>
      </c>
      <c r="U22" s="45">
        <v>8.7600000000000004E-3</v>
      </c>
      <c r="V22" s="41">
        <v>9.214E-2</v>
      </c>
      <c r="W22" s="41">
        <v>1.32E-2</v>
      </c>
      <c r="X22" s="45">
        <v>5.2599999999999999E-3</v>
      </c>
      <c r="Y22" s="41">
        <v>5.4299999999999999E-3</v>
      </c>
      <c r="Z22" s="49">
        <v>3.9300000000000003E-3</v>
      </c>
      <c r="AA22" s="590"/>
    </row>
    <row r="23" spans="1:27" s="22" customFormat="1" ht="12.75" customHeight="1">
      <c r="A23" s="782" t="s">
        <v>70</v>
      </c>
      <c r="B23" s="184">
        <v>9553</v>
      </c>
      <c r="C23" s="184">
        <v>313283</v>
      </c>
      <c r="D23" s="194">
        <v>77534</v>
      </c>
      <c r="E23" s="184">
        <v>333</v>
      </c>
      <c r="F23" s="184">
        <v>3350</v>
      </c>
      <c r="G23" s="194">
        <v>4410</v>
      </c>
      <c r="H23" s="184">
        <v>452</v>
      </c>
      <c r="I23" s="184">
        <v>6918</v>
      </c>
      <c r="J23" s="194">
        <v>4505</v>
      </c>
      <c r="K23" s="184">
        <v>1333</v>
      </c>
      <c r="L23" s="184">
        <v>16412</v>
      </c>
      <c r="M23" s="194">
        <v>12235</v>
      </c>
      <c r="N23" s="865" t="s">
        <v>70</v>
      </c>
      <c r="O23" s="184">
        <v>5521</v>
      </c>
      <c r="P23" s="184">
        <v>210622</v>
      </c>
      <c r="Q23" s="194">
        <v>44350</v>
      </c>
      <c r="R23" s="184">
        <v>1729</v>
      </c>
      <c r="S23" s="184">
        <v>43685</v>
      </c>
      <c r="T23" s="194">
        <v>10226</v>
      </c>
      <c r="U23" s="184">
        <v>132</v>
      </c>
      <c r="V23" s="184">
        <v>31005</v>
      </c>
      <c r="W23" s="194">
        <v>1486</v>
      </c>
      <c r="X23" s="184">
        <v>53</v>
      </c>
      <c r="Y23" s="184">
        <v>1291</v>
      </c>
      <c r="Z23" s="228">
        <v>322</v>
      </c>
      <c r="AA23" s="418"/>
    </row>
    <row r="24" spans="1:27" s="47" customFormat="1" ht="12.75" customHeight="1">
      <c r="A24" s="782"/>
      <c r="B24" s="43">
        <v>1</v>
      </c>
      <c r="C24" s="44">
        <v>1</v>
      </c>
      <c r="D24" s="44">
        <v>1</v>
      </c>
      <c r="E24" s="45">
        <v>3.4860000000000002E-2</v>
      </c>
      <c r="F24" s="41">
        <v>1.069E-2</v>
      </c>
      <c r="G24" s="41">
        <v>5.688E-2</v>
      </c>
      <c r="H24" s="45">
        <v>4.7309999999999998E-2</v>
      </c>
      <c r="I24" s="41">
        <v>2.2079999999999999E-2</v>
      </c>
      <c r="J24" s="41">
        <v>5.8099999999999999E-2</v>
      </c>
      <c r="K24" s="45">
        <v>0.13954</v>
      </c>
      <c r="L24" s="41">
        <v>5.2389999999999999E-2</v>
      </c>
      <c r="M24" s="46">
        <v>0.1578</v>
      </c>
      <c r="N24" s="865"/>
      <c r="O24" s="45">
        <v>0.57793000000000005</v>
      </c>
      <c r="P24" s="41">
        <v>0.67230999999999996</v>
      </c>
      <c r="Q24" s="41">
        <v>0.57201000000000002</v>
      </c>
      <c r="R24" s="45">
        <v>0.18099000000000001</v>
      </c>
      <c r="S24" s="41">
        <v>0.13944000000000001</v>
      </c>
      <c r="T24" s="41">
        <v>0.13189000000000001</v>
      </c>
      <c r="U24" s="45">
        <v>1.3820000000000001E-2</v>
      </c>
      <c r="V24" s="41">
        <v>9.8970000000000002E-2</v>
      </c>
      <c r="W24" s="41">
        <v>1.917E-2</v>
      </c>
      <c r="X24" s="45">
        <v>5.5500000000000002E-3</v>
      </c>
      <c r="Y24" s="41">
        <v>4.1200000000000004E-3</v>
      </c>
      <c r="Z24" s="49">
        <v>4.15E-3</v>
      </c>
      <c r="AA24" s="590"/>
    </row>
    <row r="25" spans="1:27" s="22" customFormat="1" ht="12.75" customHeight="1">
      <c r="A25" s="782" t="s">
        <v>71</v>
      </c>
      <c r="B25" s="184">
        <v>1972</v>
      </c>
      <c r="C25" s="184">
        <v>56372</v>
      </c>
      <c r="D25" s="194">
        <v>16608</v>
      </c>
      <c r="E25" s="184">
        <v>149</v>
      </c>
      <c r="F25" s="184">
        <v>1942</v>
      </c>
      <c r="G25" s="194">
        <v>2031</v>
      </c>
      <c r="H25" s="184">
        <v>101</v>
      </c>
      <c r="I25" s="184">
        <v>2718</v>
      </c>
      <c r="J25" s="194">
        <v>860</v>
      </c>
      <c r="K25" s="184">
        <v>479</v>
      </c>
      <c r="L25" s="184">
        <v>5268</v>
      </c>
      <c r="M25" s="194">
        <v>3954</v>
      </c>
      <c r="N25" s="865" t="s">
        <v>71</v>
      </c>
      <c r="O25" s="184">
        <v>890</v>
      </c>
      <c r="P25" s="184">
        <v>35740</v>
      </c>
      <c r="Q25" s="194">
        <v>6706</v>
      </c>
      <c r="R25" s="184">
        <v>333</v>
      </c>
      <c r="S25" s="184">
        <v>8058</v>
      </c>
      <c r="T25" s="194">
        <v>2887</v>
      </c>
      <c r="U25" s="184">
        <v>9</v>
      </c>
      <c r="V25" s="184">
        <v>2225</v>
      </c>
      <c r="W25" s="194">
        <v>74</v>
      </c>
      <c r="X25" s="184">
        <v>11</v>
      </c>
      <c r="Y25" s="184">
        <v>421</v>
      </c>
      <c r="Z25" s="228">
        <v>96</v>
      </c>
      <c r="AA25" s="418"/>
    </row>
    <row r="26" spans="1:27" s="47" customFormat="1" ht="12.75" customHeight="1">
      <c r="A26" s="782"/>
      <c r="B26" s="43">
        <v>1</v>
      </c>
      <c r="C26" s="44">
        <v>1</v>
      </c>
      <c r="D26" s="44">
        <v>1</v>
      </c>
      <c r="E26" s="45">
        <v>7.5560000000000002E-2</v>
      </c>
      <c r="F26" s="41">
        <v>3.4450000000000001E-2</v>
      </c>
      <c r="G26" s="41">
        <v>0.12229</v>
      </c>
      <c r="H26" s="45">
        <v>5.1220000000000002E-2</v>
      </c>
      <c r="I26" s="41">
        <v>4.8219999999999999E-2</v>
      </c>
      <c r="J26" s="41">
        <v>5.178E-2</v>
      </c>
      <c r="K26" s="45">
        <v>0.2429</v>
      </c>
      <c r="L26" s="41">
        <v>9.3450000000000005E-2</v>
      </c>
      <c r="M26" s="46">
        <v>0.23808000000000001</v>
      </c>
      <c r="N26" s="865"/>
      <c r="O26" s="45">
        <v>0.45132</v>
      </c>
      <c r="P26" s="41">
        <v>0.63400000000000001</v>
      </c>
      <c r="Q26" s="41">
        <v>0.40377999999999997</v>
      </c>
      <c r="R26" s="45">
        <v>0.16886000000000001</v>
      </c>
      <c r="S26" s="41">
        <v>0.14294000000000001</v>
      </c>
      <c r="T26" s="41">
        <v>0.17383000000000001</v>
      </c>
      <c r="U26" s="45">
        <v>4.5599999999999998E-3</v>
      </c>
      <c r="V26" s="41">
        <v>3.9469999999999998E-2</v>
      </c>
      <c r="W26" s="41">
        <v>4.4600000000000004E-3</v>
      </c>
      <c r="X26" s="45">
        <v>5.5799999999999999E-3</v>
      </c>
      <c r="Y26" s="41">
        <v>7.4700000000000001E-3</v>
      </c>
      <c r="Z26" s="49">
        <v>5.7800000000000004E-3</v>
      </c>
      <c r="AA26" s="590"/>
    </row>
    <row r="27" spans="1:27" s="22" customFormat="1" ht="12.75" customHeight="1">
      <c r="A27" s="782" t="s">
        <v>72</v>
      </c>
      <c r="B27" s="184">
        <v>317</v>
      </c>
      <c r="C27" s="184">
        <v>6090</v>
      </c>
      <c r="D27" s="194">
        <v>2106</v>
      </c>
      <c r="E27" s="184">
        <v>6</v>
      </c>
      <c r="F27" s="184">
        <v>100</v>
      </c>
      <c r="G27" s="194">
        <v>67</v>
      </c>
      <c r="H27" s="184">
        <v>26</v>
      </c>
      <c r="I27" s="184">
        <v>613</v>
      </c>
      <c r="J27" s="194">
        <v>436</v>
      </c>
      <c r="K27" s="184">
        <v>66</v>
      </c>
      <c r="L27" s="184">
        <v>564</v>
      </c>
      <c r="M27" s="194">
        <v>526</v>
      </c>
      <c r="N27" s="865" t="s">
        <v>72</v>
      </c>
      <c r="O27" s="184">
        <v>172</v>
      </c>
      <c r="P27" s="184">
        <v>2900</v>
      </c>
      <c r="Q27" s="194">
        <v>809</v>
      </c>
      <c r="R27" s="184">
        <v>32</v>
      </c>
      <c r="S27" s="184">
        <v>217</v>
      </c>
      <c r="T27" s="194">
        <v>188</v>
      </c>
      <c r="U27" s="184">
        <v>0</v>
      </c>
      <c r="V27" s="184">
        <v>0</v>
      </c>
      <c r="W27" s="194">
        <v>0</v>
      </c>
      <c r="X27" s="184">
        <v>15</v>
      </c>
      <c r="Y27" s="184">
        <v>1696</v>
      </c>
      <c r="Z27" s="228">
        <v>80</v>
      </c>
      <c r="AA27" s="418"/>
    </row>
    <row r="28" spans="1:27" s="47" customFormat="1" ht="12.75" customHeight="1">
      <c r="A28" s="782"/>
      <c r="B28" s="43">
        <v>1</v>
      </c>
      <c r="C28" s="44">
        <v>1</v>
      </c>
      <c r="D28" s="44">
        <v>1</v>
      </c>
      <c r="E28" s="45">
        <v>1.8929999999999999E-2</v>
      </c>
      <c r="F28" s="41">
        <v>1.6420000000000001E-2</v>
      </c>
      <c r="G28" s="41">
        <v>3.1809999999999998E-2</v>
      </c>
      <c r="H28" s="45">
        <v>8.2019999999999996E-2</v>
      </c>
      <c r="I28" s="41">
        <v>0.10066</v>
      </c>
      <c r="J28" s="41">
        <v>0.20702999999999999</v>
      </c>
      <c r="K28" s="45">
        <v>0.2082</v>
      </c>
      <c r="L28" s="41">
        <v>9.2609999999999998E-2</v>
      </c>
      <c r="M28" s="46">
        <v>0.24976000000000001</v>
      </c>
      <c r="N28" s="865"/>
      <c r="O28" s="45">
        <v>0.54259000000000002</v>
      </c>
      <c r="P28" s="41">
        <v>0.47619</v>
      </c>
      <c r="Q28" s="41">
        <v>0.38413999999999998</v>
      </c>
      <c r="R28" s="45">
        <v>0.10095</v>
      </c>
      <c r="S28" s="41">
        <v>3.5630000000000002E-2</v>
      </c>
      <c r="T28" s="41">
        <v>8.9270000000000002E-2</v>
      </c>
      <c r="U28" s="45" t="s">
        <v>515</v>
      </c>
      <c r="V28" s="41" t="s">
        <v>515</v>
      </c>
      <c r="W28" s="41" t="s">
        <v>515</v>
      </c>
      <c r="X28" s="45">
        <v>4.7320000000000001E-2</v>
      </c>
      <c r="Y28" s="41">
        <v>0.27849000000000002</v>
      </c>
      <c r="Z28" s="49">
        <v>3.7990000000000003E-2</v>
      </c>
      <c r="AA28" s="590"/>
    </row>
    <row r="29" spans="1:27" s="22" customFormat="1" ht="12.75" customHeight="1">
      <c r="A29" s="782" t="s">
        <v>73</v>
      </c>
      <c r="B29" s="184">
        <v>1016</v>
      </c>
      <c r="C29" s="184">
        <v>36122</v>
      </c>
      <c r="D29" s="194">
        <v>8908</v>
      </c>
      <c r="E29" s="184">
        <v>67</v>
      </c>
      <c r="F29" s="184">
        <v>559</v>
      </c>
      <c r="G29" s="194">
        <v>918</v>
      </c>
      <c r="H29" s="184">
        <v>33</v>
      </c>
      <c r="I29" s="184">
        <v>300</v>
      </c>
      <c r="J29" s="194">
        <v>253</v>
      </c>
      <c r="K29" s="184">
        <v>136</v>
      </c>
      <c r="L29" s="184">
        <v>893</v>
      </c>
      <c r="M29" s="194">
        <v>1278</v>
      </c>
      <c r="N29" s="865" t="s">
        <v>73</v>
      </c>
      <c r="O29" s="184">
        <v>597</v>
      </c>
      <c r="P29" s="184">
        <v>29396</v>
      </c>
      <c r="Q29" s="194">
        <v>5470</v>
      </c>
      <c r="R29" s="184">
        <v>168</v>
      </c>
      <c r="S29" s="184">
        <v>4781</v>
      </c>
      <c r="T29" s="194">
        <v>850</v>
      </c>
      <c r="U29" s="184">
        <v>0</v>
      </c>
      <c r="V29" s="184">
        <v>0</v>
      </c>
      <c r="W29" s="194">
        <v>0</v>
      </c>
      <c r="X29" s="184">
        <v>15</v>
      </c>
      <c r="Y29" s="184">
        <v>193</v>
      </c>
      <c r="Z29" s="228">
        <v>139</v>
      </c>
      <c r="AA29" s="418"/>
    </row>
    <row r="30" spans="1:27" s="47" customFormat="1" ht="12.75" customHeight="1">
      <c r="A30" s="782"/>
      <c r="B30" s="43">
        <v>1</v>
      </c>
      <c r="C30" s="44">
        <v>1</v>
      </c>
      <c r="D30" s="44">
        <v>1</v>
      </c>
      <c r="E30" s="45">
        <v>6.5939999999999999E-2</v>
      </c>
      <c r="F30" s="41">
        <v>1.5480000000000001E-2</v>
      </c>
      <c r="G30" s="41">
        <v>0.10305</v>
      </c>
      <c r="H30" s="45">
        <v>3.2480000000000002E-2</v>
      </c>
      <c r="I30" s="41">
        <v>8.3099999999999997E-3</v>
      </c>
      <c r="J30" s="41">
        <v>2.8400000000000002E-2</v>
      </c>
      <c r="K30" s="45">
        <v>0.13386000000000001</v>
      </c>
      <c r="L30" s="41">
        <v>2.4719999999999999E-2</v>
      </c>
      <c r="M30" s="46">
        <v>0.14346999999999999</v>
      </c>
      <c r="N30" s="865"/>
      <c r="O30" s="45">
        <v>0.58760000000000001</v>
      </c>
      <c r="P30" s="41">
        <v>0.81379999999999997</v>
      </c>
      <c r="Q30" s="41">
        <v>0.61404999999999998</v>
      </c>
      <c r="R30" s="45">
        <v>0.16535</v>
      </c>
      <c r="S30" s="41">
        <v>0.13236000000000001</v>
      </c>
      <c r="T30" s="41">
        <v>9.5420000000000005E-2</v>
      </c>
      <c r="U30" s="45" t="s">
        <v>515</v>
      </c>
      <c r="V30" s="41" t="s">
        <v>515</v>
      </c>
      <c r="W30" s="41" t="s">
        <v>515</v>
      </c>
      <c r="X30" s="45">
        <v>1.4760000000000001E-2</v>
      </c>
      <c r="Y30" s="41">
        <v>5.3400000000000001E-3</v>
      </c>
      <c r="Z30" s="49">
        <v>1.5599999999999999E-2</v>
      </c>
      <c r="AA30" s="590"/>
    </row>
    <row r="31" spans="1:27" s="22" customFormat="1" ht="12.75" customHeight="1">
      <c r="A31" s="782" t="s">
        <v>74</v>
      </c>
      <c r="B31" s="184">
        <v>542</v>
      </c>
      <c r="C31" s="184">
        <v>18452</v>
      </c>
      <c r="D31" s="194">
        <v>4083</v>
      </c>
      <c r="E31" s="184">
        <v>29</v>
      </c>
      <c r="F31" s="184">
        <v>375</v>
      </c>
      <c r="G31" s="194">
        <v>280</v>
      </c>
      <c r="H31" s="184">
        <v>12</v>
      </c>
      <c r="I31" s="184">
        <v>153</v>
      </c>
      <c r="J31" s="194">
        <v>95</v>
      </c>
      <c r="K31" s="184">
        <v>93</v>
      </c>
      <c r="L31" s="184">
        <v>800</v>
      </c>
      <c r="M31" s="194">
        <v>622</v>
      </c>
      <c r="N31" s="865" t="s">
        <v>74</v>
      </c>
      <c r="O31" s="184">
        <v>257</v>
      </c>
      <c r="P31" s="184">
        <v>12565</v>
      </c>
      <c r="Q31" s="194">
        <v>2208</v>
      </c>
      <c r="R31" s="184">
        <v>133</v>
      </c>
      <c r="S31" s="184">
        <v>2371</v>
      </c>
      <c r="T31" s="194">
        <v>743</v>
      </c>
      <c r="U31" s="184">
        <v>0</v>
      </c>
      <c r="V31" s="184">
        <v>0</v>
      </c>
      <c r="W31" s="194">
        <v>0</v>
      </c>
      <c r="X31" s="184">
        <v>18</v>
      </c>
      <c r="Y31" s="184">
        <v>2188</v>
      </c>
      <c r="Z31" s="228">
        <v>135</v>
      </c>
      <c r="AA31" s="418"/>
    </row>
    <row r="32" spans="1:27" s="47" customFormat="1" ht="12.75" customHeight="1">
      <c r="A32" s="782"/>
      <c r="B32" s="43">
        <v>1</v>
      </c>
      <c r="C32" s="44">
        <v>1</v>
      </c>
      <c r="D32" s="44">
        <v>1</v>
      </c>
      <c r="E32" s="45">
        <v>5.3510000000000002E-2</v>
      </c>
      <c r="F32" s="41">
        <v>2.0320000000000001E-2</v>
      </c>
      <c r="G32" s="41">
        <v>6.8580000000000002E-2</v>
      </c>
      <c r="H32" s="45">
        <v>2.214E-2</v>
      </c>
      <c r="I32" s="41">
        <v>8.2900000000000005E-3</v>
      </c>
      <c r="J32" s="41">
        <v>2.3269999999999999E-2</v>
      </c>
      <c r="K32" s="45">
        <v>0.17158999999999999</v>
      </c>
      <c r="L32" s="41">
        <v>4.3360000000000003E-2</v>
      </c>
      <c r="M32" s="46">
        <v>0.15234</v>
      </c>
      <c r="N32" s="865"/>
      <c r="O32" s="45">
        <v>0.47416999999999998</v>
      </c>
      <c r="P32" s="41">
        <v>0.68096000000000001</v>
      </c>
      <c r="Q32" s="41">
        <v>0.54078000000000004</v>
      </c>
      <c r="R32" s="45">
        <v>0.24539</v>
      </c>
      <c r="S32" s="41">
        <v>0.1285</v>
      </c>
      <c r="T32" s="41">
        <v>0.18196999999999999</v>
      </c>
      <c r="U32" s="45" t="s">
        <v>515</v>
      </c>
      <c r="V32" s="41" t="s">
        <v>515</v>
      </c>
      <c r="W32" s="41" t="s">
        <v>515</v>
      </c>
      <c r="X32" s="45">
        <v>3.3210000000000003E-2</v>
      </c>
      <c r="Y32" s="41">
        <v>0.11858</v>
      </c>
      <c r="Z32" s="49">
        <v>3.3059999999999999E-2</v>
      </c>
      <c r="AA32" s="590"/>
    </row>
    <row r="33" spans="1:27" s="22" customFormat="1" ht="12.75" customHeight="1">
      <c r="A33" s="782" t="s">
        <v>75</v>
      </c>
      <c r="B33" s="184">
        <v>1713</v>
      </c>
      <c r="C33" s="184">
        <v>49710</v>
      </c>
      <c r="D33" s="194">
        <v>13111</v>
      </c>
      <c r="E33" s="184">
        <v>86</v>
      </c>
      <c r="F33" s="184">
        <v>614</v>
      </c>
      <c r="G33" s="194">
        <v>743</v>
      </c>
      <c r="H33" s="184">
        <v>110</v>
      </c>
      <c r="I33" s="184">
        <v>2740</v>
      </c>
      <c r="J33" s="194">
        <v>1048</v>
      </c>
      <c r="K33" s="184">
        <v>461</v>
      </c>
      <c r="L33" s="184">
        <v>6430</v>
      </c>
      <c r="M33" s="194">
        <v>3799</v>
      </c>
      <c r="N33" s="865" t="s">
        <v>75</v>
      </c>
      <c r="O33" s="184">
        <v>815</v>
      </c>
      <c r="P33" s="184">
        <v>32217</v>
      </c>
      <c r="Q33" s="194">
        <v>5985</v>
      </c>
      <c r="R33" s="184">
        <v>206</v>
      </c>
      <c r="S33" s="184">
        <v>5528</v>
      </c>
      <c r="T33" s="194">
        <v>1199</v>
      </c>
      <c r="U33" s="184">
        <v>4</v>
      </c>
      <c r="V33" s="184">
        <v>1380</v>
      </c>
      <c r="W33" s="194">
        <v>45</v>
      </c>
      <c r="X33" s="184">
        <v>31</v>
      </c>
      <c r="Y33" s="184">
        <v>801</v>
      </c>
      <c r="Z33" s="228">
        <v>292</v>
      </c>
      <c r="AA33" s="418"/>
    </row>
    <row r="34" spans="1:27" s="47" customFormat="1" ht="12.75" customHeight="1">
      <c r="A34" s="782"/>
      <c r="B34" s="43">
        <v>1</v>
      </c>
      <c r="C34" s="44">
        <v>1</v>
      </c>
      <c r="D34" s="44">
        <v>1</v>
      </c>
      <c r="E34" s="45">
        <v>5.0200000000000002E-2</v>
      </c>
      <c r="F34" s="41">
        <v>1.235E-2</v>
      </c>
      <c r="G34" s="41">
        <v>5.6669999999999998E-2</v>
      </c>
      <c r="H34" s="45">
        <v>6.4210000000000003E-2</v>
      </c>
      <c r="I34" s="41">
        <v>5.5120000000000002E-2</v>
      </c>
      <c r="J34" s="41">
        <v>7.9930000000000001E-2</v>
      </c>
      <c r="K34" s="45">
        <v>0.26912000000000003</v>
      </c>
      <c r="L34" s="41">
        <v>0.12934999999999999</v>
      </c>
      <c r="M34" s="46">
        <v>0.28976000000000002</v>
      </c>
      <c r="N34" s="865"/>
      <c r="O34" s="45">
        <v>0.47577000000000003</v>
      </c>
      <c r="P34" s="41">
        <v>0.64810000000000001</v>
      </c>
      <c r="Q34" s="41">
        <v>0.45649000000000001</v>
      </c>
      <c r="R34" s="45">
        <v>0.12026000000000001</v>
      </c>
      <c r="S34" s="41">
        <v>0.11119999999999999</v>
      </c>
      <c r="T34" s="41">
        <v>9.1450000000000004E-2</v>
      </c>
      <c r="U34" s="45">
        <v>2.3400000000000001E-3</v>
      </c>
      <c r="V34" s="41">
        <v>2.776E-2</v>
      </c>
      <c r="W34" s="41">
        <v>3.4299999999999999E-3</v>
      </c>
      <c r="X34" s="45">
        <v>1.8100000000000002E-2</v>
      </c>
      <c r="Y34" s="41">
        <v>1.6109999999999999E-2</v>
      </c>
      <c r="Z34" s="49">
        <v>2.2270000000000002E-2</v>
      </c>
      <c r="AA34" s="590"/>
    </row>
    <row r="35" spans="1:27" s="22" customFormat="1" ht="12.75" customHeight="1">
      <c r="A35" s="783" t="s">
        <v>76</v>
      </c>
      <c r="B35" s="184">
        <v>286</v>
      </c>
      <c r="C35" s="184">
        <v>11690</v>
      </c>
      <c r="D35" s="194">
        <v>2237</v>
      </c>
      <c r="E35" s="184">
        <v>29</v>
      </c>
      <c r="F35" s="184">
        <v>313</v>
      </c>
      <c r="G35" s="194">
        <v>301</v>
      </c>
      <c r="H35" s="184">
        <v>6</v>
      </c>
      <c r="I35" s="184">
        <v>65</v>
      </c>
      <c r="J35" s="194">
        <v>29</v>
      </c>
      <c r="K35" s="184">
        <v>36</v>
      </c>
      <c r="L35" s="184">
        <v>333</v>
      </c>
      <c r="M35" s="194">
        <v>330</v>
      </c>
      <c r="N35" s="861" t="s">
        <v>76</v>
      </c>
      <c r="O35" s="184">
        <v>136</v>
      </c>
      <c r="P35" s="184">
        <v>8362</v>
      </c>
      <c r="Q35" s="194">
        <v>1151</v>
      </c>
      <c r="R35" s="184">
        <v>76</v>
      </c>
      <c r="S35" s="184">
        <v>2545</v>
      </c>
      <c r="T35" s="194">
        <v>412</v>
      </c>
      <c r="U35" s="184">
        <v>2</v>
      </c>
      <c r="V35" s="184">
        <v>32</v>
      </c>
      <c r="W35" s="194">
        <v>11</v>
      </c>
      <c r="X35" s="184">
        <v>1</v>
      </c>
      <c r="Y35" s="184">
        <v>40</v>
      </c>
      <c r="Z35" s="228">
        <v>3</v>
      </c>
      <c r="AA35" s="418"/>
    </row>
    <row r="36" spans="1:27" s="47" customFormat="1" ht="12.75" customHeight="1">
      <c r="A36" s="784"/>
      <c r="B36" s="240">
        <v>1</v>
      </c>
      <c r="C36" s="240">
        <v>1</v>
      </c>
      <c r="D36" s="240">
        <v>1</v>
      </c>
      <c r="E36" s="241">
        <v>0.1014</v>
      </c>
      <c r="F36" s="242">
        <v>2.6780000000000002E-2</v>
      </c>
      <c r="G36" s="242">
        <v>0.13456000000000001</v>
      </c>
      <c r="H36" s="241">
        <v>2.0979999999999999E-2</v>
      </c>
      <c r="I36" s="242">
        <v>5.5599999999999998E-3</v>
      </c>
      <c r="J36" s="242">
        <v>1.2959999999999999E-2</v>
      </c>
      <c r="K36" s="241">
        <v>0.12587000000000001</v>
      </c>
      <c r="L36" s="242">
        <v>2.8490000000000001E-2</v>
      </c>
      <c r="M36" s="243">
        <v>0.14752000000000001</v>
      </c>
      <c r="N36" s="862"/>
      <c r="O36" s="242">
        <v>0.47552</v>
      </c>
      <c r="P36" s="242">
        <v>0.71531</v>
      </c>
      <c r="Q36" s="242">
        <v>0.51453000000000004</v>
      </c>
      <c r="R36" s="241">
        <v>0.26573000000000002</v>
      </c>
      <c r="S36" s="242">
        <v>0.21770999999999999</v>
      </c>
      <c r="T36" s="242">
        <v>0.18418000000000001</v>
      </c>
      <c r="U36" s="241">
        <v>6.9899999999999997E-3</v>
      </c>
      <c r="V36" s="242">
        <v>2.7399999999999998E-3</v>
      </c>
      <c r="W36" s="242">
        <v>4.9199999999999999E-3</v>
      </c>
      <c r="X36" s="241">
        <v>3.5000000000000001E-3</v>
      </c>
      <c r="Y36" s="242">
        <v>3.4199999999999999E-3</v>
      </c>
      <c r="Z36" s="252">
        <v>1.34E-3</v>
      </c>
      <c r="AA36" s="590"/>
    </row>
    <row r="37" spans="1:27" s="25" customFormat="1" ht="12.75" customHeight="1">
      <c r="A37" s="833" t="s">
        <v>85</v>
      </c>
      <c r="B37" s="183">
        <v>66803</v>
      </c>
      <c r="C37" s="183">
        <v>1892315</v>
      </c>
      <c r="D37" s="244">
        <v>547555</v>
      </c>
      <c r="E37" s="183">
        <v>3723</v>
      </c>
      <c r="F37" s="183">
        <v>45722</v>
      </c>
      <c r="G37" s="244">
        <v>47496</v>
      </c>
      <c r="H37" s="183">
        <v>5010</v>
      </c>
      <c r="I37" s="183">
        <v>67657</v>
      </c>
      <c r="J37" s="244">
        <v>37432</v>
      </c>
      <c r="K37" s="183">
        <v>15059</v>
      </c>
      <c r="L37" s="183">
        <v>180817</v>
      </c>
      <c r="M37" s="244">
        <v>139766</v>
      </c>
      <c r="N37" s="889" t="s">
        <v>85</v>
      </c>
      <c r="O37" s="183">
        <v>33012</v>
      </c>
      <c r="P37" s="183">
        <v>1262467</v>
      </c>
      <c r="Q37" s="244">
        <v>256853</v>
      </c>
      <c r="R37" s="183">
        <v>9033</v>
      </c>
      <c r="S37" s="183">
        <v>213066</v>
      </c>
      <c r="T37" s="244">
        <v>57456</v>
      </c>
      <c r="U37" s="183">
        <v>585</v>
      </c>
      <c r="V37" s="183">
        <v>93690</v>
      </c>
      <c r="W37" s="244">
        <v>5206</v>
      </c>
      <c r="X37" s="183">
        <v>381</v>
      </c>
      <c r="Y37" s="183">
        <v>28896</v>
      </c>
      <c r="Z37" s="233">
        <v>3346</v>
      </c>
      <c r="AA37" s="579"/>
    </row>
    <row r="38" spans="1:27" s="48" customFormat="1" ht="12.75" customHeight="1" thickBot="1">
      <c r="A38" s="834"/>
      <c r="B38" s="247">
        <v>1</v>
      </c>
      <c r="C38" s="248">
        <v>1</v>
      </c>
      <c r="D38" s="248">
        <v>1</v>
      </c>
      <c r="E38" s="249">
        <v>5.5730000000000002E-2</v>
      </c>
      <c r="F38" s="250">
        <v>2.4160000000000001E-2</v>
      </c>
      <c r="G38" s="250">
        <v>8.6739999999999998E-2</v>
      </c>
      <c r="H38" s="249">
        <v>7.4999999999999997E-2</v>
      </c>
      <c r="I38" s="250">
        <v>3.5749999999999997E-2</v>
      </c>
      <c r="J38" s="250">
        <v>6.8360000000000004E-2</v>
      </c>
      <c r="K38" s="249">
        <v>0.22542000000000001</v>
      </c>
      <c r="L38" s="250">
        <v>9.5549999999999996E-2</v>
      </c>
      <c r="M38" s="415">
        <v>0.25524999999999998</v>
      </c>
      <c r="N38" s="864"/>
      <c r="O38" s="249">
        <v>0.49417</v>
      </c>
      <c r="P38" s="250">
        <v>0.66715000000000002</v>
      </c>
      <c r="Q38" s="250">
        <v>0.46909000000000001</v>
      </c>
      <c r="R38" s="249">
        <v>0.13522000000000001</v>
      </c>
      <c r="S38" s="250">
        <v>0.11260000000000001</v>
      </c>
      <c r="T38" s="250">
        <v>0.10493</v>
      </c>
      <c r="U38" s="249">
        <v>8.7600000000000004E-3</v>
      </c>
      <c r="V38" s="250">
        <v>4.9509999999999998E-2</v>
      </c>
      <c r="W38" s="250">
        <v>9.5099999999999994E-3</v>
      </c>
      <c r="X38" s="249">
        <v>5.7000000000000002E-3</v>
      </c>
      <c r="Y38" s="250">
        <v>1.5270000000000001E-2</v>
      </c>
      <c r="Z38" s="253">
        <v>6.11E-3</v>
      </c>
      <c r="AA38" s="591"/>
    </row>
    <row r="39" spans="1:27" s="416" customFormat="1">
      <c r="A39" s="588"/>
      <c r="E39" s="588"/>
      <c r="F39" s="588"/>
      <c r="G39" s="588"/>
      <c r="H39" s="588"/>
      <c r="I39" s="588"/>
      <c r="J39" s="588"/>
      <c r="K39" s="588"/>
      <c r="L39" s="588"/>
      <c r="M39" s="588"/>
      <c r="N39" s="438"/>
    </row>
    <row r="40" spans="1:27" s="566" customFormat="1" ht="11.25">
      <c r="A40" s="566" t="str">
        <f>"Anmerkungen. Datengrundlage: Volkshochschul-Statistik "&amp;Hilfswerte!B1&amp;"; Basis: "&amp;Tabelle1!$C$36&amp;" vhs."</f>
        <v>Anmerkungen. Datengrundlage: Volkshochschul-Statistik 2021; Basis: 843 vhs.</v>
      </c>
      <c r="N40" s="566" t="str">
        <f>"Anmerkungen. Datengrundlage: Volkshochschul-Statistik "&amp;Hilfswerte!B1&amp;"; Basis: "&amp;Tabelle1!$C$36&amp;" vhs."</f>
        <v>Anmerkungen. Datengrundlage: Volkshochschul-Statistik 2021; Basis: 843 vhs.</v>
      </c>
    </row>
    <row r="41" spans="1:27" s="566" customFormat="1" ht="11.25"/>
    <row r="42" spans="1:27" s="416" customFormat="1">
      <c r="A42" s="574" t="s">
        <v>532</v>
      </c>
      <c r="B42" s="572"/>
      <c r="C42" s="572"/>
      <c r="D42" s="572"/>
      <c r="E42" s="572"/>
      <c r="F42" s="572"/>
      <c r="G42" s="572"/>
      <c r="N42" s="574" t="s">
        <v>532</v>
      </c>
      <c r="O42" s="572"/>
      <c r="P42" s="572"/>
      <c r="Q42" s="572"/>
      <c r="R42" s="572"/>
      <c r="S42" s="572"/>
      <c r="T42" s="572"/>
    </row>
    <row r="43" spans="1:27" s="416" customFormat="1">
      <c r="A43" s="574" t="s">
        <v>533</v>
      </c>
      <c r="B43" s="572"/>
      <c r="C43" s="572"/>
      <c r="D43" s="572"/>
      <c r="E43" s="758" t="s">
        <v>528</v>
      </c>
      <c r="F43" s="758"/>
      <c r="G43" s="758"/>
      <c r="N43" s="574" t="s">
        <v>533</v>
      </c>
      <c r="O43" s="572"/>
      <c r="P43" s="572"/>
      <c r="Q43" s="572"/>
      <c r="R43" s="758" t="s">
        <v>528</v>
      </c>
      <c r="S43" s="758"/>
      <c r="T43" s="758"/>
    </row>
    <row r="44" spans="1:27" s="416" customFormat="1">
      <c r="A44" s="575"/>
      <c r="B44" s="572"/>
      <c r="C44" s="572"/>
      <c r="D44" s="572"/>
      <c r="E44" s="572"/>
      <c r="F44" s="572"/>
      <c r="G44" s="572"/>
      <c r="N44" s="575"/>
      <c r="O44" s="572"/>
      <c r="P44" s="572"/>
      <c r="Q44" s="572"/>
      <c r="R44" s="572"/>
      <c r="S44" s="572"/>
      <c r="T44" s="572"/>
    </row>
    <row r="45" spans="1:27" s="416" customFormat="1">
      <c r="A45" s="1169" t="s">
        <v>535</v>
      </c>
      <c r="B45" s="1169"/>
      <c r="C45" s="1169"/>
      <c r="D45" s="572"/>
      <c r="E45" s="572"/>
      <c r="F45" s="572"/>
      <c r="G45" s="572"/>
      <c r="N45" s="1169" t="s">
        <v>535</v>
      </c>
      <c r="O45" s="1169"/>
      <c r="P45" s="1169"/>
      <c r="Q45" s="572"/>
      <c r="R45" s="572"/>
      <c r="S45" s="572"/>
      <c r="T45" s="572"/>
    </row>
    <row r="46" spans="1:27" s="51" customFormat="1" ht="44.25">
      <c r="A46" s="50"/>
      <c r="AA46" s="592"/>
    </row>
    <row r="49" ht="26.25" customHeight="1"/>
  </sheetData>
  <mergeCells count="51"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  <mergeCell ref="AB3:AF11"/>
    <mergeCell ref="A5:A6"/>
    <mergeCell ref="N5:N6"/>
    <mergeCell ref="A7:A8"/>
    <mergeCell ref="N7:N8"/>
    <mergeCell ref="A9:A10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29:A30"/>
    <mergeCell ref="N29:N30"/>
    <mergeCell ref="A31:A32"/>
    <mergeCell ref="N31:N32"/>
    <mergeCell ref="A33:A34"/>
    <mergeCell ref="N33:N34"/>
    <mergeCell ref="E43:G43"/>
    <mergeCell ref="R43:T43"/>
    <mergeCell ref="A35:A36"/>
    <mergeCell ref="N35:N36"/>
    <mergeCell ref="A37:A38"/>
    <mergeCell ref="N37:N38"/>
  </mergeCells>
  <conditionalFormatting sqref="A6">
    <cfRule type="cellIs" dxfId="427" priority="409" stopIfTrue="1" operator="equal">
      <formula>1</formula>
    </cfRule>
    <cfRule type="cellIs" dxfId="426" priority="410" stopIfTrue="1" operator="lessThan">
      <formula>0.0005</formula>
    </cfRule>
  </conditionalFormatting>
  <conditionalFormatting sqref="A8 A10 A12 A14 A16 A18 A20 A22 A24 A26 A28 A30 A32 A34 A36">
    <cfRule type="cellIs" dxfId="425" priority="415" stopIfTrue="1" operator="equal">
      <formula>1</formula>
    </cfRule>
    <cfRule type="cellIs" dxfId="424" priority="416" stopIfTrue="1" operator="lessThan">
      <formula>0.0005</formula>
    </cfRule>
  </conditionalFormatting>
  <conditionalFormatting sqref="A5:Z5">
    <cfRule type="cellIs" dxfId="423" priority="139" stopIfTrue="1" operator="equal">
      <formula>0</formula>
    </cfRule>
  </conditionalFormatting>
  <conditionalFormatting sqref="A9:Z9">
    <cfRule type="cellIs" dxfId="422" priority="127" stopIfTrue="1" operator="equal">
      <formula>0</formula>
    </cfRule>
  </conditionalFormatting>
  <conditionalFormatting sqref="A11:Z11">
    <cfRule type="cellIs" dxfId="421" priority="118" stopIfTrue="1" operator="equal">
      <formula>0</formula>
    </cfRule>
  </conditionalFormatting>
  <conditionalFormatting sqref="A13:Z13">
    <cfRule type="cellIs" dxfId="420" priority="109" stopIfTrue="1" operator="equal">
      <formula>0</formula>
    </cfRule>
  </conditionalFormatting>
  <conditionalFormatting sqref="A15:Z15">
    <cfRule type="cellIs" dxfId="419" priority="100" stopIfTrue="1" operator="equal">
      <formula>0</formula>
    </cfRule>
  </conditionalFormatting>
  <conditionalFormatting sqref="A17:Z17">
    <cfRule type="cellIs" dxfId="418" priority="91" stopIfTrue="1" operator="equal">
      <formula>0</formula>
    </cfRule>
  </conditionalFormatting>
  <conditionalFormatting sqref="A19:Z19">
    <cfRule type="cellIs" dxfId="417" priority="82" stopIfTrue="1" operator="equal">
      <formula>0</formula>
    </cfRule>
  </conditionalFormatting>
  <conditionalFormatting sqref="A21:Z21">
    <cfRule type="cellIs" dxfId="416" priority="73" stopIfTrue="1" operator="equal">
      <formula>0</formula>
    </cfRule>
  </conditionalFormatting>
  <conditionalFormatting sqref="A23:Z23">
    <cfRule type="cellIs" dxfId="415" priority="64" stopIfTrue="1" operator="equal">
      <formula>0</formula>
    </cfRule>
  </conditionalFormatting>
  <conditionalFormatting sqref="A25:Z25">
    <cfRule type="cellIs" dxfId="414" priority="55" stopIfTrue="1" operator="equal">
      <formula>0</formula>
    </cfRule>
  </conditionalFormatting>
  <conditionalFormatting sqref="A27:Z27">
    <cfRule type="cellIs" dxfId="413" priority="46" stopIfTrue="1" operator="equal">
      <formula>0</formula>
    </cfRule>
  </conditionalFormatting>
  <conditionalFormatting sqref="A29:Z29">
    <cfRule type="cellIs" dxfId="412" priority="37" stopIfTrue="1" operator="equal">
      <formula>0</formula>
    </cfRule>
  </conditionalFormatting>
  <conditionalFormatting sqref="A31:Z31">
    <cfRule type="cellIs" dxfId="411" priority="28" stopIfTrue="1" operator="equal">
      <formula>0</formula>
    </cfRule>
  </conditionalFormatting>
  <conditionalFormatting sqref="A33:Z33">
    <cfRule type="cellIs" dxfId="410" priority="19" stopIfTrue="1" operator="equal">
      <formula>0</formula>
    </cfRule>
  </conditionalFormatting>
  <conditionalFormatting sqref="A35:Z35">
    <cfRule type="cellIs" dxfId="409" priority="10" stopIfTrue="1" operator="equal">
      <formula>0</formula>
    </cfRule>
  </conditionalFormatting>
  <conditionalFormatting sqref="B7:M7">
    <cfRule type="cellIs" dxfId="408" priority="385" stopIfTrue="1" operator="equal">
      <formula>0</formula>
    </cfRule>
  </conditionalFormatting>
  <conditionalFormatting sqref="B37:M37">
    <cfRule type="cellIs" dxfId="407" priority="205" stopIfTrue="1" operator="equal">
      <formula>0</formula>
    </cfRule>
  </conditionalFormatting>
  <conditionalFormatting sqref="N6 N8 N10 N12 N14 N16 N18 N20 N22 N24 N26 N28 N30 N32 N34 N36">
    <cfRule type="cellIs" dxfId="406" priority="412" stopIfTrue="1" operator="equal">
      <formula>1</formula>
    </cfRule>
    <cfRule type="cellIs" dxfId="405" priority="413" stopIfTrue="1" operator="lessThan">
      <formula>0.0005</formula>
    </cfRule>
  </conditionalFormatting>
  <conditionalFormatting sqref="O7:Z7">
    <cfRule type="cellIs" dxfId="404" priority="136" stopIfTrue="1" operator="equal">
      <formula>0</formula>
    </cfRule>
  </conditionalFormatting>
  <conditionalFormatting sqref="O37:Z37">
    <cfRule type="cellIs" dxfId="403" priority="1" stopIfTrue="1" operator="equal">
      <formula>0</formula>
    </cfRule>
  </conditionalFormatting>
  <hyperlinks>
    <hyperlink ref="E43" r:id="rId1" xr:uid="{196E60E5-4FBD-4C31-8DBD-415EB8CBBA39}"/>
    <hyperlink ref="E43:G43" r:id="rId2" display="http://dx.doi.org/10.4232/1.14582 " xr:uid="{8EBB2130-9F5A-482C-9C59-235EFE14131E}"/>
    <hyperlink ref="A45" r:id="rId3" display="Publikation und Tabellen stehen unter der Lizenz CC BY-SA DEED 4.0." xr:uid="{B8761F33-AEFA-413E-AEF2-E746923658E6}"/>
    <hyperlink ref="R43" r:id="rId4" xr:uid="{405559B9-7E80-4365-A286-E044B0DFA9B1}"/>
    <hyperlink ref="R43:T43" r:id="rId5" display="http://dx.doi.org/10.4232/1.14582 " xr:uid="{8503A0C2-7D6C-4E1F-ADF8-A16C2615C15C}"/>
    <hyperlink ref="N45" r:id="rId6" display="Publikation und Tabellen stehen unter der Lizenz CC BY-SA DEED 4.0." xr:uid="{FBA65D0D-807B-4861-948C-44B67E19CC44}"/>
  </hyperlinks>
  <pageMargins left="0.78740157480314965" right="0.78740157480314965" top="0.98425196850393704" bottom="0.98425196850393704" header="0.51181102362204722" footer="0.51181102362204722"/>
  <pageSetup paperSize="9" scale="77" orientation="portrait" r:id="rId7"/>
  <headerFooter scaleWithDoc="0" alignWithMargins="0"/>
  <colBreaks count="1" manualBreakCount="1">
    <brk id="13" max="44" man="1"/>
  </colBreaks>
  <legacyDrawingHF r:id="rId8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9D9DF-AC0F-4B10-8F6B-3D56361CD8ED}">
  <dimension ref="A1:AC49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3.5703125" style="20" customWidth="1"/>
    <col min="2" max="2" width="6.42578125" style="20" customWidth="1"/>
    <col min="3" max="4" width="7.85546875" style="20" customWidth="1"/>
    <col min="5" max="5" width="6.28515625" style="20" customWidth="1"/>
    <col min="6" max="6" width="7.140625" style="20" customWidth="1"/>
    <col min="7" max="7" width="7.85546875" style="20" customWidth="1"/>
    <col min="8" max="8" width="6.5703125" style="20" customWidth="1"/>
    <col min="9" max="9" width="7.85546875" style="20" customWidth="1"/>
    <col min="10" max="10" width="8" style="20" customWidth="1"/>
    <col min="11" max="11" width="6.5703125" style="20" customWidth="1"/>
    <col min="12" max="12" width="7.85546875" style="20" customWidth="1"/>
    <col min="13" max="13" width="8" style="20" customWidth="1"/>
    <col min="14" max="14" width="14.42578125" style="20" customWidth="1"/>
    <col min="15" max="15" width="6.5703125" style="20" customWidth="1"/>
    <col min="16" max="16" width="7.85546875" style="20" customWidth="1"/>
    <col min="17" max="17" width="8" style="20" customWidth="1"/>
    <col min="18" max="18" width="6.5703125" style="20" customWidth="1"/>
    <col min="19" max="19" width="7.85546875" style="20" customWidth="1"/>
    <col min="20" max="20" width="8" style="20" customWidth="1"/>
    <col min="21" max="21" width="6.5703125" style="20" customWidth="1"/>
    <col min="22" max="22" width="7.85546875" style="20" customWidth="1"/>
    <col min="23" max="26" width="8" style="20" customWidth="1"/>
    <col min="27" max="27" width="6.5703125" style="416" customWidth="1"/>
    <col min="28" max="28" width="8.7109375" style="20" customWidth="1"/>
    <col min="29" max="29" width="8" style="20" customWidth="1"/>
    <col min="30" max="16384" width="11.42578125" style="20"/>
  </cols>
  <sheetData>
    <row r="1" spans="1:29" s="19" customFormat="1" ht="37.5" customHeight="1" thickBot="1">
      <c r="A1" s="785" t="str">
        <f>"Tabelle 8.5: Kurse, Unterrichtsstunden und Belegungen nach Ländern und Programmbereichen " &amp;Hilfswerte!B1&amp; " - Abschlussbezogene Kurse"</f>
        <v>Tabelle 8.5: Kurse, Unterrichtsstunden und Belegungen nach Ländern und Programmbereichen 2021 - Abschlussbezogene Kurse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 t="str">
        <f>"noch Tabelle 8.5: Kurse, Unterrichtsstunden und  Belegungen nach Ländern und Programmbereichen " &amp;Hilfswerte!B1&amp; " - Abschlussbezogene Kurse"</f>
        <v>noch Tabelle 8.5: Kurse, Unterrichtsstunden und  Belegungen nach Ländern und Programmbereichen 2021 - Abschlussbezogene Kurse</v>
      </c>
      <c r="O1" s="785"/>
      <c r="P1" s="785"/>
      <c r="Q1" s="785"/>
      <c r="R1" s="785"/>
      <c r="S1" s="785"/>
      <c r="T1" s="785"/>
      <c r="U1" s="785"/>
      <c r="V1" s="785"/>
      <c r="W1" s="785"/>
      <c r="X1" s="785"/>
      <c r="Y1" s="785"/>
      <c r="Z1" s="785"/>
      <c r="AA1" s="437"/>
      <c r="AB1" s="37"/>
      <c r="AC1" s="37"/>
    </row>
    <row r="2" spans="1:29" s="19" customFormat="1" ht="14.25" customHeight="1">
      <c r="A2" s="801" t="s">
        <v>12</v>
      </c>
      <c r="B2" s="795" t="s">
        <v>58</v>
      </c>
      <c r="C2" s="796"/>
      <c r="D2" s="796"/>
      <c r="E2" s="859" t="s">
        <v>54</v>
      </c>
      <c r="F2" s="793"/>
      <c r="G2" s="793"/>
      <c r="H2" s="793"/>
      <c r="I2" s="793"/>
      <c r="J2" s="793"/>
      <c r="K2" s="793"/>
      <c r="L2" s="793"/>
      <c r="M2" s="890"/>
      <c r="N2" s="879" t="s">
        <v>12</v>
      </c>
      <c r="O2" s="795" t="s">
        <v>54</v>
      </c>
      <c r="P2" s="796"/>
      <c r="Q2" s="796"/>
      <c r="R2" s="796"/>
      <c r="S2" s="796"/>
      <c r="T2" s="796"/>
      <c r="U2" s="796"/>
      <c r="V2" s="796"/>
      <c r="W2" s="796"/>
      <c r="X2" s="796"/>
      <c r="Y2" s="796"/>
      <c r="Z2" s="882"/>
      <c r="AA2" s="577"/>
    </row>
    <row r="3" spans="1:29" s="42" customFormat="1" ht="39.75" customHeight="1">
      <c r="A3" s="802"/>
      <c r="B3" s="848"/>
      <c r="C3" s="887"/>
      <c r="D3" s="887"/>
      <c r="E3" s="866" t="s">
        <v>1</v>
      </c>
      <c r="F3" s="790"/>
      <c r="G3" s="791"/>
      <c r="H3" s="866" t="s">
        <v>2</v>
      </c>
      <c r="I3" s="790"/>
      <c r="J3" s="791"/>
      <c r="K3" s="866" t="s">
        <v>19</v>
      </c>
      <c r="L3" s="790"/>
      <c r="M3" s="791"/>
      <c r="N3" s="891"/>
      <c r="O3" s="853" t="s">
        <v>20</v>
      </c>
      <c r="P3" s="853"/>
      <c r="Q3" s="853"/>
      <c r="R3" s="853" t="s">
        <v>350</v>
      </c>
      <c r="S3" s="853"/>
      <c r="T3" s="853"/>
      <c r="U3" s="853" t="s">
        <v>398</v>
      </c>
      <c r="V3" s="853"/>
      <c r="W3" s="866"/>
      <c r="X3" s="866" t="s">
        <v>39</v>
      </c>
      <c r="Y3" s="790"/>
      <c r="Z3" s="792"/>
      <c r="AA3" s="589"/>
    </row>
    <row r="4" spans="1:29" ht="33.75">
      <c r="A4" s="803"/>
      <c r="B4" s="604" t="s">
        <v>16</v>
      </c>
      <c r="C4" s="604" t="s">
        <v>17</v>
      </c>
      <c r="D4" s="604" t="s">
        <v>18</v>
      </c>
      <c r="E4" s="604" t="s">
        <v>16</v>
      </c>
      <c r="F4" s="604" t="s">
        <v>17</v>
      </c>
      <c r="G4" s="602" t="s">
        <v>18</v>
      </c>
      <c r="H4" s="604" t="s">
        <v>16</v>
      </c>
      <c r="I4" s="604" t="s">
        <v>17</v>
      </c>
      <c r="J4" s="602" t="s">
        <v>18</v>
      </c>
      <c r="K4" s="604" t="s">
        <v>16</v>
      </c>
      <c r="L4" s="604" t="s">
        <v>17</v>
      </c>
      <c r="M4" s="602" t="s">
        <v>18</v>
      </c>
      <c r="N4" s="892"/>
      <c r="O4" s="604" t="s">
        <v>16</v>
      </c>
      <c r="P4" s="604" t="s">
        <v>17</v>
      </c>
      <c r="Q4" s="602" t="s">
        <v>18</v>
      </c>
      <c r="R4" s="604" t="s">
        <v>16</v>
      </c>
      <c r="S4" s="604" t="s">
        <v>17</v>
      </c>
      <c r="T4" s="602" t="s">
        <v>18</v>
      </c>
      <c r="U4" s="604" t="s">
        <v>16</v>
      </c>
      <c r="V4" s="604" t="s">
        <v>17</v>
      </c>
      <c r="W4" s="604" t="s">
        <v>18</v>
      </c>
      <c r="X4" s="604" t="s">
        <v>16</v>
      </c>
      <c r="Y4" s="604" t="s">
        <v>17</v>
      </c>
      <c r="Z4" s="606" t="s">
        <v>18</v>
      </c>
    </row>
    <row r="5" spans="1:29" s="22" customFormat="1" ht="12.75" customHeight="1">
      <c r="A5" s="799" t="s">
        <v>61</v>
      </c>
      <c r="B5" s="184">
        <v>17104</v>
      </c>
      <c r="C5" s="184">
        <v>967249</v>
      </c>
      <c r="D5" s="194">
        <v>147321</v>
      </c>
      <c r="E5" s="184">
        <v>83</v>
      </c>
      <c r="F5" s="184">
        <v>4128</v>
      </c>
      <c r="G5" s="194">
        <v>942</v>
      </c>
      <c r="H5" s="184">
        <v>26</v>
      </c>
      <c r="I5" s="184">
        <v>1067</v>
      </c>
      <c r="J5" s="194">
        <v>203</v>
      </c>
      <c r="K5" s="184">
        <v>54</v>
      </c>
      <c r="L5" s="184">
        <v>1048</v>
      </c>
      <c r="M5" s="194">
        <v>575</v>
      </c>
      <c r="N5" s="868" t="s">
        <v>61</v>
      </c>
      <c r="O5" s="184">
        <v>15915</v>
      </c>
      <c r="P5" s="184">
        <v>823529</v>
      </c>
      <c r="Q5" s="194">
        <v>138826</v>
      </c>
      <c r="R5" s="184">
        <v>627</v>
      </c>
      <c r="S5" s="184">
        <v>34919</v>
      </c>
      <c r="T5" s="194">
        <v>3421</v>
      </c>
      <c r="U5" s="184">
        <v>327</v>
      </c>
      <c r="V5" s="184">
        <v>98823</v>
      </c>
      <c r="W5" s="194">
        <v>2870</v>
      </c>
      <c r="X5" s="184">
        <v>72</v>
      </c>
      <c r="Y5" s="184">
        <v>3735</v>
      </c>
      <c r="Z5" s="228">
        <v>484</v>
      </c>
      <c r="AA5" s="418"/>
    </row>
    <row r="6" spans="1:29" s="22" customFormat="1" ht="12.75" customHeight="1">
      <c r="A6" s="782"/>
      <c r="B6" s="43">
        <v>1</v>
      </c>
      <c r="C6" s="44">
        <v>1</v>
      </c>
      <c r="D6" s="44">
        <v>1</v>
      </c>
      <c r="E6" s="45">
        <v>4.8500000000000001E-3</v>
      </c>
      <c r="F6" s="41">
        <v>4.2700000000000004E-3</v>
      </c>
      <c r="G6" s="41">
        <v>6.3899999999999998E-3</v>
      </c>
      <c r="H6" s="45">
        <v>1.5200000000000001E-3</v>
      </c>
      <c r="I6" s="41">
        <v>1.1000000000000001E-3</v>
      </c>
      <c r="J6" s="41">
        <v>1.3799999999999999E-3</v>
      </c>
      <c r="K6" s="45">
        <v>3.16E-3</v>
      </c>
      <c r="L6" s="41">
        <v>1.08E-3</v>
      </c>
      <c r="M6" s="46">
        <v>3.8999999999999998E-3</v>
      </c>
      <c r="N6" s="865"/>
      <c r="O6" s="45">
        <v>0.93047999999999997</v>
      </c>
      <c r="P6" s="41">
        <v>0.85141</v>
      </c>
      <c r="Q6" s="41">
        <v>0.94233999999999996</v>
      </c>
      <c r="R6" s="45">
        <v>3.6659999999999998E-2</v>
      </c>
      <c r="S6" s="41">
        <v>3.61E-2</v>
      </c>
      <c r="T6" s="41">
        <v>2.3220000000000001E-2</v>
      </c>
      <c r="U6" s="45">
        <v>1.9120000000000002E-2</v>
      </c>
      <c r="V6" s="41">
        <v>0.10217</v>
      </c>
      <c r="W6" s="41">
        <v>1.9480000000000001E-2</v>
      </c>
      <c r="X6" s="45">
        <v>4.2100000000000002E-3</v>
      </c>
      <c r="Y6" s="41">
        <v>3.8600000000000001E-3</v>
      </c>
      <c r="Z6" s="49">
        <v>3.29E-3</v>
      </c>
      <c r="AA6" s="418"/>
    </row>
    <row r="7" spans="1:29" s="22" customFormat="1" ht="12.75" customHeight="1">
      <c r="A7" s="782" t="s">
        <v>62</v>
      </c>
      <c r="B7" s="184">
        <v>4405</v>
      </c>
      <c r="C7" s="184">
        <v>337956</v>
      </c>
      <c r="D7" s="194">
        <v>37694</v>
      </c>
      <c r="E7" s="184">
        <v>10</v>
      </c>
      <c r="F7" s="184">
        <v>502</v>
      </c>
      <c r="G7" s="194">
        <v>60</v>
      </c>
      <c r="H7" s="184">
        <v>0</v>
      </c>
      <c r="I7" s="184">
        <v>0</v>
      </c>
      <c r="J7" s="194">
        <v>0</v>
      </c>
      <c r="K7" s="184">
        <v>23</v>
      </c>
      <c r="L7" s="184">
        <v>1624</v>
      </c>
      <c r="M7" s="194">
        <v>212</v>
      </c>
      <c r="N7" s="865" t="s">
        <v>62</v>
      </c>
      <c r="O7" s="184">
        <v>3549</v>
      </c>
      <c r="P7" s="184">
        <v>246782</v>
      </c>
      <c r="Q7" s="194">
        <v>33317</v>
      </c>
      <c r="R7" s="184">
        <v>387</v>
      </c>
      <c r="S7" s="184">
        <v>43580</v>
      </c>
      <c r="T7" s="194">
        <v>1879</v>
      </c>
      <c r="U7" s="184">
        <v>403</v>
      </c>
      <c r="V7" s="184">
        <v>39734</v>
      </c>
      <c r="W7" s="194">
        <v>1843</v>
      </c>
      <c r="X7" s="184">
        <v>33</v>
      </c>
      <c r="Y7" s="184">
        <v>5734</v>
      </c>
      <c r="Z7" s="228">
        <v>383</v>
      </c>
      <c r="AA7" s="418"/>
    </row>
    <row r="8" spans="1:29" s="47" customFormat="1" ht="12.75" customHeight="1">
      <c r="A8" s="782"/>
      <c r="B8" s="43">
        <v>1</v>
      </c>
      <c r="C8" s="44">
        <v>1</v>
      </c>
      <c r="D8" s="44">
        <v>1</v>
      </c>
      <c r="E8" s="45">
        <v>2.2699999999999999E-3</v>
      </c>
      <c r="F8" s="41">
        <v>1.49E-3</v>
      </c>
      <c r="G8" s="41">
        <v>1.5900000000000001E-3</v>
      </c>
      <c r="H8" s="45" t="s">
        <v>515</v>
      </c>
      <c r="I8" s="41" t="s">
        <v>515</v>
      </c>
      <c r="J8" s="41" t="s">
        <v>515</v>
      </c>
      <c r="K8" s="45">
        <v>5.2199999999999998E-3</v>
      </c>
      <c r="L8" s="41">
        <v>4.81E-3</v>
      </c>
      <c r="M8" s="46">
        <v>5.62E-3</v>
      </c>
      <c r="N8" s="865"/>
      <c r="O8" s="45">
        <v>0.80567999999999995</v>
      </c>
      <c r="P8" s="41">
        <v>0.73021999999999998</v>
      </c>
      <c r="Q8" s="41">
        <v>0.88388</v>
      </c>
      <c r="R8" s="45">
        <v>8.7849999999999998E-2</v>
      </c>
      <c r="S8" s="41">
        <v>0.12895000000000001</v>
      </c>
      <c r="T8" s="41">
        <v>4.9849999999999998E-2</v>
      </c>
      <c r="U8" s="45">
        <v>9.1490000000000002E-2</v>
      </c>
      <c r="V8" s="41">
        <v>0.11756999999999999</v>
      </c>
      <c r="W8" s="41">
        <v>4.8890000000000003E-2</v>
      </c>
      <c r="X8" s="45">
        <v>7.4900000000000001E-3</v>
      </c>
      <c r="Y8" s="41">
        <v>1.6969999999999999E-2</v>
      </c>
      <c r="Z8" s="49">
        <v>1.0160000000000001E-2</v>
      </c>
      <c r="AA8" s="590"/>
    </row>
    <row r="9" spans="1:29" s="22" customFormat="1" ht="12.75" customHeight="1">
      <c r="A9" s="782" t="s">
        <v>63</v>
      </c>
      <c r="B9" s="184">
        <v>6079</v>
      </c>
      <c r="C9" s="184">
        <v>372914</v>
      </c>
      <c r="D9" s="194">
        <v>44898</v>
      </c>
      <c r="E9" s="184">
        <v>2</v>
      </c>
      <c r="F9" s="184">
        <v>24</v>
      </c>
      <c r="G9" s="194">
        <v>17</v>
      </c>
      <c r="H9" s="184">
        <v>48</v>
      </c>
      <c r="I9" s="184">
        <v>1808</v>
      </c>
      <c r="J9" s="194">
        <v>361</v>
      </c>
      <c r="K9" s="184">
        <v>0</v>
      </c>
      <c r="L9" s="184">
        <v>0</v>
      </c>
      <c r="M9" s="194">
        <v>0</v>
      </c>
      <c r="N9" s="865" t="s">
        <v>63</v>
      </c>
      <c r="O9" s="184">
        <v>5727</v>
      </c>
      <c r="P9" s="184">
        <v>346698</v>
      </c>
      <c r="Q9" s="194">
        <v>42655</v>
      </c>
      <c r="R9" s="184">
        <v>257</v>
      </c>
      <c r="S9" s="184">
        <v>9470</v>
      </c>
      <c r="T9" s="194">
        <v>1523</v>
      </c>
      <c r="U9" s="184">
        <v>20</v>
      </c>
      <c r="V9" s="184">
        <v>8403</v>
      </c>
      <c r="W9" s="194">
        <v>173</v>
      </c>
      <c r="X9" s="184">
        <v>25</v>
      </c>
      <c r="Y9" s="184">
        <v>6511</v>
      </c>
      <c r="Z9" s="228">
        <v>169</v>
      </c>
      <c r="AA9" s="418"/>
    </row>
    <row r="10" spans="1:29" s="47" customFormat="1" ht="12.75" customHeight="1">
      <c r="A10" s="782"/>
      <c r="B10" s="43">
        <v>1</v>
      </c>
      <c r="C10" s="44">
        <v>1</v>
      </c>
      <c r="D10" s="44">
        <v>1</v>
      </c>
      <c r="E10" s="45">
        <v>3.3E-4</v>
      </c>
      <c r="F10" s="41">
        <v>6.0000000000000002E-5</v>
      </c>
      <c r="G10" s="41">
        <v>3.8000000000000002E-4</v>
      </c>
      <c r="H10" s="45">
        <v>7.9000000000000008E-3</v>
      </c>
      <c r="I10" s="41">
        <v>4.8500000000000001E-3</v>
      </c>
      <c r="J10" s="41">
        <v>8.0400000000000003E-3</v>
      </c>
      <c r="K10" s="45" t="s">
        <v>515</v>
      </c>
      <c r="L10" s="41" t="s">
        <v>515</v>
      </c>
      <c r="M10" s="46" t="s">
        <v>515</v>
      </c>
      <c r="N10" s="865"/>
      <c r="O10" s="45">
        <v>0.94210000000000005</v>
      </c>
      <c r="P10" s="41">
        <v>0.92969999999999997</v>
      </c>
      <c r="Q10" s="41">
        <v>0.95004</v>
      </c>
      <c r="R10" s="45">
        <v>4.2279999999999998E-2</v>
      </c>
      <c r="S10" s="41">
        <v>2.5389999999999999E-2</v>
      </c>
      <c r="T10" s="41">
        <v>3.3919999999999999E-2</v>
      </c>
      <c r="U10" s="45">
        <v>3.29E-3</v>
      </c>
      <c r="V10" s="41">
        <v>2.2530000000000001E-2</v>
      </c>
      <c r="W10" s="41">
        <v>3.8500000000000001E-3</v>
      </c>
      <c r="X10" s="45">
        <v>4.1099999999999999E-3</v>
      </c>
      <c r="Y10" s="41">
        <v>1.746E-2</v>
      </c>
      <c r="Z10" s="49">
        <v>3.7599999999999999E-3</v>
      </c>
      <c r="AA10" s="590"/>
    </row>
    <row r="11" spans="1:29" s="22" customFormat="1" ht="12.75" customHeight="1">
      <c r="A11" s="782" t="s">
        <v>64</v>
      </c>
      <c r="B11" s="184">
        <v>420</v>
      </c>
      <c r="C11" s="184">
        <v>36047</v>
      </c>
      <c r="D11" s="194">
        <v>3442</v>
      </c>
      <c r="E11" s="184">
        <v>1</v>
      </c>
      <c r="F11" s="184">
        <v>110</v>
      </c>
      <c r="G11" s="194">
        <v>5</v>
      </c>
      <c r="H11" s="184">
        <v>0</v>
      </c>
      <c r="I11" s="184">
        <v>0</v>
      </c>
      <c r="J11" s="194">
        <v>0</v>
      </c>
      <c r="K11" s="184">
        <v>0</v>
      </c>
      <c r="L11" s="184">
        <v>0</v>
      </c>
      <c r="M11" s="194">
        <v>0</v>
      </c>
      <c r="N11" s="865" t="s">
        <v>64</v>
      </c>
      <c r="O11" s="184">
        <v>339</v>
      </c>
      <c r="P11" s="184">
        <v>22620</v>
      </c>
      <c r="Q11" s="194">
        <v>2728</v>
      </c>
      <c r="R11" s="184">
        <v>39</v>
      </c>
      <c r="S11" s="184">
        <v>2496</v>
      </c>
      <c r="T11" s="194">
        <v>192</v>
      </c>
      <c r="U11" s="184">
        <v>23</v>
      </c>
      <c r="V11" s="184">
        <v>10118</v>
      </c>
      <c r="W11" s="194">
        <v>370</v>
      </c>
      <c r="X11" s="184">
        <v>18</v>
      </c>
      <c r="Y11" s="184">
        <v>703</v>
      </c>
      <c r="Z11" s="228">
        <v>147</v>
      </c>
      <c r="AA11" s="418"/>
    </row>
    <row r="12" spans="1:29" s="47" customFormat="1" ht="12.75" customHeight="1">
      <c r="A12" s="782"/>
      <c r="B12" s="43">
        <v>1</v>
      </c>
      <c r="C12" s="44">
        <v>1</v>
      </c>
      <c r="D12" s="44">
        <v>1</v>
      </c>
      <c r="E12" s="45">
        <v>2.3800000000000002E-3</v>
      </c>
      <c r="F12" s="41">
        <v>3.0500000000000002E-3</v>
      </c>
      <c r="G12" s="41">
        <v>1.4499999999999999E-3</v>
      </c>
      <c r="H12" s="45" t="s">
        <v>515</v>
      </c>
      <c r="I12" s="41" t="s">
        <v>515</v>
      </c>
      <c r="J12" s="41" t="s">
        <v>515</v>
      </c>
      <c r="K12" s="45" t="s">
        <v>515</v>
      </c>
      <c r="L12" s="41" t="s">
        <v>515</v>
      </c>
      <c r="M12" s="46" t="s">
        <v>515</v>
      </c>
      <c r="N12" s="865"/>
      <c r="O12" s="45">
        <v>0.80713999999999997</v>
      </c>
      <c r="P12" s="41">
        <v>0.62751000000000001</v>
      </c>
      <c r="Q12" s="41">
        <v>0.79256000000000004</v>
      </c>
      <c r="R12" s="45">
        <v>9.2859999999999998E-2</v>
      </c>
      <c r="S12" s="41">
        <v>6.9239999999999996E-2</v>
      </c>
      <c r="T12" s="41">
        <v>5.5780000000000003E-2</v>
      </c>
      <c r="U12" s="45">
        <v>5.4760000000000003E-2</v>
      </c>
      <c r="V12" s="41">
        <v>0.28069</v>
      </c>
      <c r="W12" s="41">
        <v>0.1075</v>
      </c>
      <c r="X12" s="45">
        <v>4.2860000000000002E-2</v>
      </c>
      <c r="Y12" s="41">
        <v>1.95E-2</v>
      </c>
      <c r="Z12" s="49">
        <v>4.2709999999999998E-2</v>
      </c>
      <c r="AA12" s="590"/>
    </row>
    <row r="13" spans="1:29" s="22" customFormat="1" ht="12.75" customHeight="1">
      <c r="A13" s="782" t="s">
        <v>65</v>
      </c>
      <c r="B13" s="184">
        <v>102</v>
      </c>
      <c r="C13" s="184">
        <v>14683</v>
      </c>
      <c r="D13" s="194">
        <v>1014</v>
      </c>
      <c r="E13" s="184">
        <v>0</v>
      </c>
      <c r="F13" s="184">
        <v>0</v>
      </c>
      <c r="G13" s="194">
        <v>0</v>
      </c>
      <c r="H13" s="184">
        <v>0</v>
      </c>
      <c r="I13" s="184">
        <v>0</v>
      </c>
      <c r="J13" s="194">
        <v>0</v>
      </c>
      <c r="K13" s="184">
        <v>0</v>
      </c>
      <c r="L13" s="184">
        <v>0</v>
      </c>
      <c r="M13" s="194">
        <v>0</v>
      </c>
      <c r="N13" s="865" t="s">
        <v>65</v>
      </c>
      <c r="O13" s="184">
        <v>63</v>
      </c>
      <c r="P13" s="184">
        <v>10600</v>
      </c>
      <c r="Q13" s="194">
        <v>829</v>
      </c>
      <c r="R13" s="184">
        <v>29</v>
      </c>
      <c r="S13" s="184">
        <v>1711</v>
      </c>
      <c r="T13" s="194">
        <v>84</v>
      </c>
      <c r="U13" s="184">
        <v>10</v>
      </c>
      <c r="V13" s="184">
        <v>2372</v>
      </c>
      <c r="W13" s="194">
        <v>101</v>
      </c>
      <c r="X13" s="184">
        <v>0</v>
      </c>
      <c r="Y13" s="184">
        <v>0</v>
      </c>
      <c r="Z13" s="228">
        <v>0</v>
      </c>
      <c r="AA13" s="418"/>
    </row>
    <row r="14" spans="1:29" s="47" customFormat="1" ht="12.75" customHeight="1">
      <c r="A14" s="782"/>
      <c r="B14" s="43">
        <v>1</v>
      </c>
      <c r="C14" s="44">
        <v>1</v>
      </c>
      <c r="D14" s="44">
        <v>1</v>
      </c>
      <c r="E14" s="45" t="s">
        <v>515</v>
      </c>
      <c r="F14" s="41" t="s">
        <v>515</v>
      </c>
      <c r="G14" s="41" t="s">
        <v>515</v>
      </c>
      <c r="H14" s="45" t="s">
        <v>515</v>
      </c>
      <c r="I14" s="41" t="s">
        <v>515</v>
      </c>
      <c r="J14" s="41" t="s">
        <v>515</v>
      </c>
      <c r="K14" s="45" t="s">
        <v>515</v>
      </c>
      <c r="L14" s="41" t="s">
        <v>515</v>
      </c>
      <c r="M14" s="46" t="s">
        <v>515</v>
      </c>
      <c r="N14" s="865"/>
      <c r="O14" s="45">
        <v>0.61765000000000003</v>
      </c>
      <c r="P14" s="41">
        <v>0.72192000000000001</v>
      </c>
      <c r="Q14" s="41">
        <v>0.81755</v>
      </c>
      <c r="R14" s="45">
        <v>0.28431000000000001</v>
      </c>
      <c r="S14" s="41">
        <v>0.11652999999999999</v>
      </c>
      <c r="T14" s="41">
        <v>8.2839999999999997E-2</v>
      </c>
      <c r="U14" s="45">
        <v>9.8040000000000002E-2</v>
      </c>
      <c r="V14" s="41">
        <v>0.16155</v>
      </c>
      <c r="W14" s="41">
        <v>9.9610000000000004E-2</v>
      </c>
      <c r="X14" s="45" t="s">
        <v>515</v>
      </c>
      <c r="Y14" s="41" t="s">
        <v>515</v>
      </c>
      <c r="Z14" s="49" t="s">
        <v>515</v>
      </c>
      <c r="AA14" s="590"/>
    </row>
    <row r="15" spans="1:29" s="22" customFormat="1" ht="12" customHeight="1">
      <c r="A15" s="782" t="s">
        <v>66</v>
      </c>
      <c r="B15" s="184">
        <v>1030</v>
      </c>
      <c r="C15" s="184">
        <v>77637</v>
      </c>
      <c r="D15" s="194">
        <v>13384</v>
      </c>
      <c r="E15" s="184">
        <v>5</v>
      </c>
      <c r="F15" s="184">
        <v>68</v>
      </c>
      <c r="G15" s="194">
        <v>48</v>
      </c>
      <c r="H15" s="184">
        <v>0</v>
      </c>
      <c r="I15" s="184">
        <v>0</v>
      </c>
      <c r="J15" s="194">
        <v>0</v>
      </c>
      <c r="K15" s="184">
        <v>0</v>
      </c>
      <c r="L15" s="184">
        <v>0</v>
      </c>
      <c r="M15" s="194">
        <v>0</v>
      </c>
      <c r="N15" s="865" t="s">
        <v>66</v>
      </c>
      <c r="O15" s="184">
        <v>999</v>
      </c>
      <c r="P15" s="184">
        <v>66068</v>
      </c>
      <c r="Q15" s="194">
        <v>12975</v>
      </c>
      <c r="R15" s="184">
        <v>0</v>
      </c>
      <c r="S15" s="184">
        <v>0</v>
      </c>
      <c r="T15" s="194">
        <v>0</v>
      </c>
      <c r="U15" s="184">
        <v>0</v>
      </c>
      <c r="V15" s="184">
        <v>0</v>
      </c>
      <c r="W15" s="194">
        <v>0</v>
      </c>
      <c r="X15" s="184">
        <v>26</v>
      </c>
      <c r="Y15" s="184">
        <v>11501</v>
      </c>
      <c r="Z15" s="228">
        <v>361</v>
      </c>
      <c r="AA15" s="418"/>
    </row>
    <row r="16" spans="1:29" s="47" customFormat="1" ht="12" customHeight="1">
      <c r="A16" s="782"/>
      <c r="B16" s="43">
        <v>1</v>
      </c>
      <c r="C16" s="44">
        <v>1</v>
      </c>
      <c r="D16" s="44">
        <v>1</v>
      </c>
      <c r="E16" s="45">
        <v>4.8500000000000001E-3</v>
      </c>
      <c r="F16" s="41">
        <v>8.8000000000000003E-4</v>
      </c>
      <c r="G16" s="41">
        <v>3.5899999999999999E-3</v>
      </c>
      <c r="H16" s="45" t="s">
        <v>515</v>
      </c>
      <c r="I16" s="41" t="s">
        <v>515</v>
      </c>
      <c r="J16" s="41" t="s">
        <v>515</v>
      </c>
      <c r="K16" s="45" t="s">
        <v>515</v>
      </c>
      <c r="L16" s="41" t="s">
        <v>515</v>
      </c>
      <c r="M16" s="46" t="s">
        <v>515</v>
      </c>
      <c r="N16" s="865"/>
      <c r="O16" s="45">
        <v>0.96989999999999998</v>
      </c>
      <c r="P16" s="41">
        <v>0.85099000000000002</v>
      </c>
      <c r="Q16" s="41">
        <v>0.96943999999999997</v>
      </c>
      <c r="R16" s="45" t="s">
        <v>515</v>
      </c>
      <c r="S16" s="41" t="s">
        <v>515</v>
      </c>
      <c r="T16" s="41" t="s">
        <v>515</v>
      </c>
      <c r="U16" s="45" t="s">
        <v>515</v>
      </c>
      <c r="V16" s="41" t="s">
        <v>515</v>
      </c>
      <c r="W16" s="41" t="s">
        <v>515</v>
      </c>
      <c r="X16" s="45">
        <v>2.5239999999999999E-2</v>
      </c>
      <c r="Y16" s="41">
        <v>0.14813999999999999</v>
      </c>
      <c r="Z16" s="49">
        <v>2.6970000000000001E-2</v>
      </c>
      <c r="AA16" s="590"/>
    </row>
    <row r="17" spans="1:27" s="22" customFormat="1" ht="12.75" customHeight="1">
      <c r="A17" s="782" t="s">
        <v>67</v>
      </c>
      <c r="B17" s="184">
        <v>6008</v>
      </c>
      <c r="C17" s="184">
        <v>408730</v>
      </c>
      <c r="D17" s="194">
        <v>54714</v>
      </c>
      <c r="E17" s="184">
        <v>233</v>
      </c>
      <c r="F17" s="184">
        <v>3130</v>
      </c>
      <c r="G17" s="194">
        <v>1986</v>
      </c>
      <c r="H17" s="184">
        <v>1</v>
      </c>
      <c r="I17" s="184">
        <v>6</v>
      </c>
      <c r="J17" s="194">
        <v>18</v>
      </c>
      <c r="K17" s="184">
        <v>2</v>
      </c>
      <c r="L17" s="184">
        <v>51</v>
      </c>
      <c r="M17" s="194">
        <v>10</v>
      </c>
      <c r="N17" s="865" t="s">
        <v>67</v>
      </c>
      <c r="O17" s="184">
        <v>5443</v>
      </c>
      <c r="P17" s="184">
        <v>387850</v>
      </c>
      <c r="Q17" s="194">
        <v>50184</v>
      </c>
      <c r="R17" s="184">
        <v>308</v>
      </c>
      <c r="S17" s="184">
        <v>10819</v>
      </c>
      <c r="T17" s="194">
        <v>2306</v>
      </c>
      <c r="U17" s="184">
        <v>16</v>
      </c>
      <c r="V17" s="184">
        <v>6524</v>
      </c>
      <c r="W17" s="194">
        <v>161</v>
      </c>
      <c r="X17" s="184">
        <v>5</v>
      </c>
      <c r="Y17" s="184">
        <v>350</v>
      </c>
      <c r="Z17" s="228">
        <v>49</v>
      </c>
      <c r="AA17" s="418"/>
    </row>
    <row r="18" spans="1:27" s="47" customFormat="1" ht="12.75" customHeight="1">
      <c r="A18" s="782"/>
      <c r="B18" s="43">
        <v>1</v>
      </c>
      <c r="C18" s="44">
        <v>1</v>
      </c>
      <c r="D18" s="44">
        <v>1</v>
      </c>
      <c r="E18" s="45">
        <v>3.8780000000000002E-2</v>
      </c>
      <c r="F18" s="41">
        <v>7.6600000000000001E-3</v>
      </c>
      <c r="G18" s="41">
        <v>3.6299999999999999E-2</v>
      </c>
      <c r="H18" s="45">
        <v>1.7000000000000001E-4</v>
      </c>
      <c r="I18" s="41">
        <v>1.0000000000000001E-5</v>
      </c>
      <c r="J18" s="41">
        <v>3.3E-4</v>
      </c>
      <c r="K18" s="45">
        <v>3.3E-4</v>
      </c>
      <c r="L18" s="41">
        <v>1.2E-4</v>
      </c>
      <c r="M18" s="46">
        <v>1.8000000000000001E-4</v>
      </c>
      <c r="N18" s="865"/>
      <c r="O18" s="45">
        <v>0.90595999999999999</v>
      </c>
      <c r="P18" s="41">
        <v>0.94891000000000003</v>
      </c>
      <c r="Q18" s="41">
        <v>0.91720999999999997</v>
      </c>
      <c r="R18" s="45">
        <v>5.126E-2</v>
      </c>
      <c r="S18" s="41">
        <v>2.647E-2</v>
      </c>
      <c r="T18" s="41">
        <v>4.215E-2</v>
      </c>
      <c r="U18" s="45">
        <v>2.66E-3</v>
      </c>
      <c r="V18" s="41">
        <v>1.5959999999999998E-2</v>
      </c>
      <c r="W18" s="41">
        <v>2.9399999999999999E-3</v>
      </c>
      <c r="X18" s="45">
        <v>8.3000000000000001E-4</v>
      </c>
      <c r="Y18" s="41">
        <v>8.5999999999999998E-4</v>
      </c>
      <c r="Z18" s="49">
        <v>8.9999999999999998E-4</v>
      </c>
      <c r="AA18" s="590"/>
    </row>
    <row r="19" spans="1:27" s="22" customFormat="1" ht="12.75" customHeight="1">
      <c r="A19" s="782" t="s">
        <v>68</v>
      </c>
      <c r="B19" s="184">
        <v>201</v>
      </c>
      <c r="C19" s="184">
        <v>42081</v>
      </c>
      <c r="D19" s="194">
        <v>2320</v>
      </c>
      <c r="E19" s="184">
        <v>5</v>
      </c>
      <c r="F19" s="184">
        <v>628</v>
      </c>
      <c r="G19" s="194">
        <v>51</v>
      </c>
      <c r="H19" s="184">
        <v>0</v>
      </c>
      <c r="I19" s="184">
        <v>0</v>
      </c>
      <c r="J19" s="194">
        <v>0</v>
      </c>
      <c r="K19" s="184">
        <v>0</v>
      </c>
      <c r="L19" s="184">
        <v>0</v>
      </c>
      <c r="M19" s="194">
        <v>0</v>
      </c>
      <c r="N19" s="865" t="s">
        <v>68</v>
      </c>
      <c r="O19" s="184">
        <v>137</v>
      </c>
      <c r="P19" s="184">
        <v>12630</v>
      </c>
      <c r="Q19" s="194">
        <v>1633</v>
      </c>
      <c r="R19" s="184">
        <v>9</v>
      </c>
      <c r="S19" s="184">
        <v>638</v>
      </c>
      <c r="T19" s="194">
        <v>68</v>
      </c>
      <c r="U19" s="184">
        <v>48</v>
      </c>
      <c r="V19" s="184">
        <v>28150</v>
      </c>
      <c r="W19" s="194">
        <v>556</v>
      </c>
      <c r="X19" s="184">
        <v>2</v>
      </c>
      <c r="Y19" s="184">
        <v>35</v>
      </c>
      <c r="Z19" s="228">
        <v>12</v>
      </c>
      <c r="AA19" s="418"/>
    </row>
    <row r="20" spans="1:27" s="47" customFormat="1" ht="12.75" customHeight="1">
      <c r="A20" s="782"/>
      <c r="B20" s="43">
        <v>1</v>
      </c>
      <c r="C20" s="44">
        <v>1</v>
      </c>
      <c r="D20" s="44">
        <v>1</v>
      </c>
      <c r="E20" s="45">
        <v>2.4879999999999999E-2</v>
      </c>
      <c r="F20" s="41">
        <v>1.4919999999999999E-2</v>
      </c>
      <c r="G20" s="41">
        <v>2.198E-2</v>
      </c>
      <c r="H20" s="45" t="s">
        <v>515</v>
      </c>
      <c r="I20" s="41" t="s">
        <v>515</v>
      </c>
      <c r="J20" s="41" t="s">
        <v>515</v>
      </c>
      <c r="K20" s="45" t="s">
        <v>515</v>
      </c>
      <c r="L20" s="41" t="s">
        <v>515</v>
      </c>
      <c r="M20" s="46" t="s">
        <v>515</v>
      </c>
      <c r="N20" s="865"/>
      <c r="O20" s="45">
        <v>0.68159000000000003</v>
      </c>
      <c r="P20" s="41">
        <v>0.30014000000000002</v>
      </c>
      <c r="Q20" s="41">
        <v>0.70387999999999995</v>
      </c>
      <c r="R20" s="45">
        <v>4.478E-2</v>
      </c>
      <c r="S20" s="41">
        <v>1.516E-2</v>
      </c>
      <c r="T20" s="41">
        <v>2.9309999999999999E-2</v>
      </c>
      <c r="U20" s="45">
        <v>0.23880999999999999</v>
      </c>
      <c r="V20" s="41">
        <v>0.66895000000000004</v>
      </c>
      <c r="W20" s="41">
        <v>0.23966000000000001</v>
      </c>
      <c r="X20" s="45">
        <v>9.9500000000000005E-3</v>
      </c>
      <c r="Y20" s="41">
        <v>8.3000000000000001E-4</v>
      </c>
      <c r="Z20" s="49">
        <v>5.1700000000000001E-3</v>
      </c>
      <c r="AA20" s="590"/>
    </row>
    <row r="21" spans="1:27" s="22" customFormat="1" ht="12.75" customHeight="1">
      <c r="A21" s="782" t="s">
        <v>69</v>
      </c>
      <c r="B21" s="184">
        <v>2223</v>
      </c>
      <c r="C21" s="184">
        <v>288375</v>
      </c>
      <c r="D21" s="194">
        <v>23027</v>
      </c>
      <c r="E21" s="184">
        <v>90</v>
      </c>
      <c r="F21" s="184">
        <v>9161</v>
      </c>
      <c r="G21" s="194">
        <v>1042</v>
      </c>
      <c r="H21" s="184">
        <v>0</v>
      </c>
      <c r="I21" s="184">
        <v>0</v>
      </c>
      <c r="J21" s="194">
        <v>0</v>
      </c>
      <c r="K21" s="184">
        <v>28</v>
      </c>
      <c r="L21" s="184">
        <v>1771</v>
      </c>
      <c r="M21" s="194">
        <v>297</v>
      </c>
      <c r="N21" s="865" t="s">
        <v>69</v>
      </c>
      <c r="O21" s="184">
        <v>1606</v>
      </c>
      <c r="P21" s="184">
        <v>169001</v>
      </c>
      <c r="Q21" s="194">
        <v>17160</v>
      </c>
      <c r="R21" s="184">
        <v>307</v>
      </c>
      <c r="S21" s="184">
        <v>27107</v>
      </c>
      <c r="T21" s="194">
        <v>2239</v>
      </c>
      <c r="U21" s="184">
        <v>175</v>
      </c>
      <c r="V21" s="184">
        <v>69095</v>
      </c>
      <c r="W21" s="194">
        <v>2116</v>
      </c>
      <c r="X21" s="184">
        <v>17</v>
      </c>
      <c r="Y21" s="184">
        <v>12240</v>
      </c>
      <c r="Z21" s="228">
        <v>173</v>
      </c>
      <c r="AA21" s="418"/>
    </row>
    <row r="22" spans="1:27" s="47" customFormat="1" ht="12.75" customHeight="1">
      <c r="A22" s="782"/>
      <c r="B22" s="43">
        <v>1</v>
      </c>
      <c r="C22" s="44">
        <v>1</v>
      </c>
      <c r="D22" s="44">
        <v>1</v>
      </c>
      <c r="E22" s="45">
        <v>4.0489999999999998E-2</v>
      </c>
      <c r="F22" s="41">
        <v>3.177E-2</v>
      </c>
      <c r="G22" s="41">
        <v>4.5249999999999999E-2</v>
      </c>
      <c r="H22" s="45" t="s">
        <v>515</v>
      </c>
      <c r="I22" s="41" t="s">
        <v>515</v>
      </c>
      <c r="J22" s="41" t="s">
        <v>515</v>
      </c>
      <c r="K22" s="45">
        <v>1.26E-2</v>
      </c>
      <c r="L22" s="41">
        <v>6.1399999999999996E-3</v>
      </c>
      <c r="M22" s="46">
        <v>1.29E-2</v>
      </c>
      <c r="N22" s="865"/>
      <c r="O22" s="45">
        <v>0.72245000000000004</v>
      </c>
      <c r="P22" s="41">
        <v>0.58604999999999996</v>
      </c>
      <c r="Q22" s="41">
        <v>0.74521000000000004</v>
      </c>
      <c r="R22" s="45">
        <v>0.1381</v>
      </c>
      <c r="S22" s="41">
        <v>9.4E-2</v>
      </c>
      <c r="T22" s="41">
        <v>9.7229999999999997E-2</v>
      </c>
      <c r="U22" s="45">
        <v>7.8719999999999998E-2</v>
      </c>
      <c r="V22" s="41">
        <v>0.23960000000000001</v>
      </c>
      <c r="W22" s="41">
        <v>9.1889999999999999E-2</v>
      </c>
      <c r="X22" s="45">
        <v>7.6499999999999997E-3</v>
      </c>
      <c r="Y22" s="41">
        <v>4.2439999999999999E-2</v>
      </c>
      <c r="Z22" s="49">
        <v>7.5100000000000002E-3</v>
      </c>
      <c r="AA22" s="590"/>
    </row>
    <row r="23" spans="1:27" s="22" customFormat="1" ht="12.75" customHeight="1">
      <c r="A23" s="782" t="s">
        <v>70</v>
      </c>
      <c r="B23" s="184">
        <v>4294</v>
      </c>
      <c r="C23" s="184">
        <v>392992</v>
      </c>
      <c r="D23" s="194">
        <v>43084</v>
      </c>
      <c r="E23" s="184">
        <v>26</v>
      </c>
      <c r="F23" s="184">
        <v>1737</v>
      </c>
      <c r="G23" s="194">
        <v>248</v>
      </c>
      <c r="H23" s="184">
        <v>3</v>
      </c>
      <c r="I23" s="184">
        <v>176</v>
      </c>
      <c r="J23" s="194">
        <v>22</v>
      </c>
      <c r="K23" s="184">
        <v>28</v>
      </c>
      <c r="L23" s="184">
        <v>693</v>
      </c>
      <c r="M23" s="194">
        <v>300</v>
      </c>
      <c r="N23" s="865" t="s">
        <v>70</v>
      </c>
      <c r="O23" s="184">
        <v>3615</v>
      </c>
      <c r="P23" s="184">
        <v>276881</v>
      </c>
      <c r="Q23" s="194">
        <v>36574</v>
      </c>
      <c r="R23" s="184">
        <v>262</v>
      </c>
      <c r="S23" s="184">
        <v>25316</v>
      </c>
      <c r="T23" s="194">
        <v>1538</v>
      </c>
      <c r="U23" s="184">
        <v>346</v>
      </c>
      <c r="V23" s="184">
        <v>86717</v>
      </c>
      <c r="W23" s="194">
        <v>4263</v>
      </c>
      <c r="X23" s="184">
        <v>14</v>
      </c>
      <c r="Y23" s="184">
        <v>1472</v>
      </c>
      <c r="Z23" s="228">
        <v>139</v>
      </c>
      <c r="AA23" s="418"/>
    </row>
    <row r="24" spans="1:27" s="47" customFormat="1" ht="12.75" customHeight="1">
      <c r="A24" s="782"/>
      <c r="B24" s="43">
        <v>1</v>
      </c>
      <c r="C24" s="44">
        <v>1</v>
      </c>
      <c r="D24" s="44">
        <v>1</v>
      </c>
      <c r="E24" s="45">
        <v>6.0499999999999998E-3</v>
      </c>
      <c r="F24" s="41">
        <v>4.4200000000000003E-3</v>
      </c>
      <c r="G24" s="41">
        <v>5.7600000000000004E-3</v>
      </c>
      <c r="H24" s="45">
        <v>6.9999999999999999E-4</v>
      </c>
      <c r="I24" s="41">
        <v>4.4999999999999999E-4</v>
      </c>
      <c r="J24" s="41">
        <v>5.1000000000000004E-4</v>
      </c>
      <c r="K24" s="45">
        <v>6.5199999999999998E-3</v>
      </c>
      <c r="L24" s="41">
        <v>1.7600000000000001E-3</v>
      </c>
      <c r="M24" s="46">
        <v>6.96E-3</v>
      </c>
      <c r="N24" s="865"/>
      <c r="O24" s="45">
        <v>0.84187000000000001</v>
      </c>
      <c r="P24" s="41">
        <v>0.70455000000000001</v>
      </c>
      <c r="Q24" s="41">
        <v>0.84889999999999999</v>
      </c>
      <c r="R24" s="45">
        <v>6.1019999999999998E-2</v>
      </c>
      <c r="S24" s="41">
        <v>6.4420000000000005E-2</v>
      </c>
      <c r="T24" s="41">
        <v>3.5700000000000003E-2</v>
      </c>
      <c r="U24" s="45">
        <v>8.0579999999999999E-2</v>
      </c>
      <c r="V24" s="41">
        <v>0.22066</v>
      </c>
      <c r="W24" s="41">
        <v>9.8949999999999996E-2</v>
      </c>
      <c r="X24" s="45">
        <v>3.2599999999999999E-3</v>
      </c>
      <c r="Y24" s="41">
        <v>3.7499999999999999E-3</v>
      </c>
      <c r="Z24" s="49">
        <v>3.2299999999999998E-3</v>
      </c>
      <c r="AA24" s="590"/>
    </row>
    <row r="25" spans="1:27" s="22" customFormat="1" ht="12.75" customHeight="1">
      <c r="A25" s="782" t="s">
        <v>71</v>
      </c>
      <c r="B25" s="184">
        <v>1422</v>
      </c>
      <c r="C25" s="184">
        <v>126592</v>
      </c>
      <c r="D25" s="194">
        <v>13708</v>
      </c>
      <c r="E25" s="184">
        <v>36</v>
      </c>
      <c r="F25" s="184">
        <v>917</v>
      </c>
      <c r="G25" s="194">
        <v>375</v>
      </c>
      <c r="H25" s="184">
        <v>3</v>
      </c>
      <c r="I25" s="184">
        <v>124</v>
      </c>
      <c r="J25" s="194">
        <v>17</v>
      </c>
      <c r="K25" s="184">
        <v>0</v>
      </c>
      <c r="L25" s="184">
        <v>0</v>
      </c>
      <c r="M25" s="194">
        <v>0</v>
      </c>
      <c r="N25" s="865" t="s">
        <v>71</v>
      </c>
      <c r="O25" s="184">
        <v>1079</v>
      </c>
      <c r="P25" s="184">
        <v>100210</v>
      </c>
      <c r="Q25" s="194">
        <v>10735</v>
      </c>
      <c r="R25" s="184">
        <v>92</v>
      </c>
      <c r="S25" s="184">
        <v>6910</v>
      </c>
      <c r="T25" s="194">
        <v>763</v>
      </c>
      <c r="U25" s="184">
        <v>206</v>
      </c>
      <c r="V25" s="184">
        <v>18245</v>
      </c>
      <c r="W25" s="194">
        <v>1777</v>
      </c>
      <c r="X25" s="184">
        <v>6</v>
      </c>
      <c r="Y25" s="184">
        <v>186</v>
      </c>
      <c r="Z25" s="228">
        <v>41</v>
      </c>
      <c r="AA25" s="418"/>
    </row>
    <row r="26" spans="1:27" s="47" customFormat="1" ht="12.75" customHeight="1">
      <c r="A26" s="782"/>
      <c r="B26" s="43">
        <v>1</v>
      </c>
      <c r="C26" s="44">
        <v>1</v>
      </c>
      <c r="D26" s="44">
        <v>1</v>
      </c>
      <c r="E26" s="45">
        <v>2.5319999999999999E-2</v>
      </c>
      <c r="F26" s="41">
        <v>7.2399999999999999E-3</v>
      </c>
      <c r="G26" s="41">
        <v>2.7359999999999999E-2</v>
      </c>
      <c r="H26" s="45">
        <v>2.1099999999999999E-3</v>
      </c>
      <c r="I26" s="41">
        <v>9.7999999999999997E-4</v>
      </c>
      <c r="J26" s="41">
        <v>1.24E-3</v>
      </c>
      <c r="K26" s="45" t="s">
        <v>515</v>
      </c>
      <c r="L26" s="41" t="s">
        <v>515</v>
      </c>
      <c r="M26" s="46" t="s">
        <v>515</v>
      </c>
      <c r="N26" s="865"/>
      <c r="O26" s="45">
        <v>0.75878999999999996</v>
      </c>
      <c r="P26" s="41">
        <v>0.79159999999999997</v>
      </c>
      <c r="Q26" s="41">
        <v>0.78312000000000004</v>
      </c>
      <c r="R26" s="45">
        <v>6.4699999999999994E-2</v>
      </c>
      <c r="S26" s="41">
        <v>5.4579999999999997E-2</v>
      </c>
      <c r="T26" s="41">
        <v>5.5660000000000001E-2</v>
      </c>
      <c r="U26" s="45">
        <v>0.14487</v>
      </c>
      <c r="V26" s="41">
        <v>0.14412</v>
      </c>
      <c r="W26" s="41">
        <v>0.12963</v>
      </c>
      <c r="X26" s="45">
        <v>4.2199999999999998E-3</v>
      </c>
      <c r="Y26" s="41">
        <v>1.47E-3</v>
      </c>
      <c r="Z26" s="49">
        <v>2.99E-3</v>
      </c>
      <c r="AA26" s="590"/>
    </row>
    <row r="27" spans="1:27" s="22" customFormat="1" ht="12.75" customHeight="1">
      <c r="A27" s="782" t="s">
        <v>72</v>
      </c>
      <c r="B27" s="184">
        <v>348</v>
      </c>
      <c r="C27" s="184">
        <v>23466</v>
      </c>
      <c r="D27" s="194">
        <v>4060</v>
      </c>
      <c r="E27" s="184">
        <v>21</v>
      </c>
      <c r="F27" s="184">
        <v>667</v>
      </c>
      <c r="G27" s="194">
        <v>384</v>
      </c>
      <c r="H27" s="184">
        <v>6</v>
      </c>
      <c r="I27" s="184">
        <v>74</v>
      </c>
      <c r="J27" s="194">
        <v>200</v>
      </c>
      <c r="K27" s="184">
        <v>10</v>
      </c>
      <c r="L27" s="184">
        <v>91</v>
      </c>
      <c r="M27" s="194">
        <v>148</v>
      </c>
      <c r="N27" s="865" t="s">
        <v>72</v>
      </c>
      <c r="O27" s="184">
        <v>238</v>
      </c>
      <c r="P27" s="184">
        <v>20763</v>
      </c>
      <c r="Q27" s="194">
        <v>2618</v>
      </c>
      <c r="R27" s="184">
        <v>36</v>
      </c>
      <c r="S27" s="184">
        <v>882</v>
      </c>
      <c r="T27" s="194">
        <v>447</v>
      </c>
      <c r="U27" s="184">
        <v>36</v>
      </c>
      <c r="V27" s="184">
        <v>980</v>
      </c>
      <c r="W27" s="194">
        <v>255</v>
      </c>
      <c r="X27" s="184">
        <v>1</v>
      </c>
      <c r="Y27" s="184">
        <v>9</v>
      </c>
      <c r="Z27" s="228">
        <v>8</v>
      </c>
      <c r="AA27" s="418"/>
    </row>
    <row r="28" spans="1:27" s="47" customFormat="1" ht="12.75" customHeight="1">
      <c r="A28" s="782"/>
      <c r="B28" s="43">
        <v>1</v>
      </c>
      <c r="C28" s="44">
        <v>1</v>
      </c>
      <c r="D28" s="44">
        <v>1</v>
      </c>
      <c r="E28" s="45">
        <v>6.0339999999999998E-2</v>
      </c>
      <c r="F28" s="41">
        <v>2.8420000000000001E-2</v>
      </c>
      <c r="G28" s="41">
        <v>9.4579999999999997E-2</v>
      </c>
      <c r="H28" s="45">
        <v>1.7239999999999998E-2</v>
      </c>
      <c r="I28" s="41">
        <v>3.15E-3</v>
      </c>
      <c r="J28" s="41">
        <v>4.9259999999999998E-2</v>
      </c>
      <c r="K28" s="45">
        <v>2.8740000000000002E-2</v>
      </c>
      <c r="L28" s="41">
        <v>3.8800000000000002E-3</v>
      </c>
      <c r="M28" s="46">
        <v>3.6450000000000003E-2</v>
      </c>
      <c r="N28" s="865"/>
      <c r="O28" s="45">
        <v>0.68391000000000002</v>
      </c>
      <c r="P28" s="41">
        <v>0.88480999999999999</v>
      </c>
      <c r="Q28" s="41">
        <v>0.64483000000000001</v>
      </c>
      <c r="R28" s="45">
        <v>0.10345</v>
      </c>
      <c r="S28" s="41">
        <v>3.7589999999999998E-2</v>
      </c>
      <c r="T28" s="41">
        <v>0.1101</v>
      </c>
      <c r="U28" s="45">
        <v>0.10345</v>
      </c>
      <c r="V28" s="41">
        <v>4.1759999999999999E-2</v>
      </c>
      <c r="W28" s="41">
        <v>6.2810000000000005E-2</v>
      </c>
      <c r="X28" s="45">
        <v>2.8700000000000002E-3</v>
      </c>
      <c r="Y28" s="41">
        <v>3.8000000000000002E-4</v>
      </c>
      <c r="Z28" s="49">
        <v>1.97E-3</v>
      </c>
      <c r="AA28" s="590"/>
    </row>
    <row r="29" spans="1:27" s="22" customFormat="1" ht="12.75" customHeight="1">
      <c r="A29" s="782" t="s">
        <v>73</v>
      </c>
      <c r="B29" s="184">
        <v>1037</v>
      </c>
      <c r="C29" s="184">
        <v>65978</v>
      </c>
      <c r="D29" s="194">
        <v>9625</v>
      </c>
      <c r="E29" s="184">
        <v>2</v>
      </c>
      <c r="F29" s="184">
        <v>36</v>
      </c>
      <c r="G29" s="194">
        <v>23</v>
      </c>
      <c r="H29" s="184">
        <v>0</v>
      </c>
      <c r="I29" s="184">
        <v>0</v>
      </c>
      <c r="J29" s="194">
        <v>0</v>
      </c>
      <c r="K29" s="184">
        <v>0</v>
      </c>
      <c r="L29" s="184">
        <v>0</v>
      </c>
      <c r="M29" s="194">
        <v>0</v>
      </c>
      <c r="N29" s="865" t="s">
        <v>73</v>
      </c>
      <c r="O29" s="184">
        <v>936</v>
      </c>
      <c r="P29" s="184">
        <v>61421</v>
      </c>
      <c r="Q29" s="194">
        <v>9330</v>
      </c>
      <c r="R29" s="184">
        <v>80</v>
      </c>
      <c r="S29" s="184">
        <v>4158</v>
      </c>
      <c r="T29" s="194">
        <v>210</v>
      </c>
      <c r="U29" s="184">
        <v>0</v>
      </c>
      <c r="V29" s="184">
        <v>0</v>
      </c>
      <c r="W29" s="194">
        <v>0</v>
      </c>
      <c r="X29" s="184">
        <v>19</v>
      </c>
      <c r="Y29" s="184">
        <v>363</v>
      </c>
      <c r="Z29" s="228">
        <v>62</v>
      </c>
      <c r="AA29" s="418"/>
    </row>
    <row r="30" spans="1:27" s="47" customFormat="1" ht="12.75" customHeight="1">
      <c r="A30" s="782"/>
      <c r="B30" s="43">
        <v>1</v>
      </c>
      <c r="C30" s="44">
        <v>1</v>
      </c>
      <c r="D30" s="44">
        <v>1</v>
      </c>
      <c r="E30" s="45">
        <v>1.9300000000000001E-3</v>
      </c>
      <c r="F30" s="41">
        <v>5.5000000000000003E-4</v>
      </c>
      <c r="G30" s="41">
        <v>2.3900000000000002E-3</v>
      </c>
      <c r="H30" s="45" t="s">
        <v>515</v>
      </c>
      <c r="I30" s="41" t="s">
        <v>515</v>
      </c>
      <c r="J30" s="41" t="s">
        <v>515</v>
      </c>
      <c r="K30" s="45" t="s">
        <v>515</v>
      </c>
      <c r="L30" s="41" t="s">
        <v>515</v>
      </c>
      <c r="M30" s="46" t="s">
        <v>515</v>
      </c>
      <c r="N30" s="865"/>
      <c r="O30" s="45">
        <v>0.90259999999999996</v>
      </c>
      <c r="P30" s="41">
        <v>0.93093000000000004</v>
      </c>
      <c r="Q30" s="41">
        <v>0.96935000000000004</v>
      </c>
      <c r="R30" s="45">
        <v>7.7149999999999996E-2</v>
      </c>
      <c r="S30" s="41">
        <v>6.3020000000000007E-2</v>
      </c>
      <c r="T30" s="41">
        <v>2.1819999999999999E-2</v>
      </c>
      <c r="U30" s="45" t="s">
        <v>515</v>
      </c>
      <c r="V30" s="41" t="s">
        <v>515</v>
      </c>
      <c r="W30" s="41" t="s">
        <v>515</v>
      </c>
      <c r="X30" s="45">
        <v>1.8319999999999999E-2</v>
      </c>
      <c r="Y30" s="41">
        <v>5.4999999999999997E-3</v>
      </c>
      <c r="Z30" s="49">
        <v>6.4400000000000004E-3</v>
      </c>
      <c r="AA30" s="590"/>
    </row>
    <row r="31" spans="1:27" s="22" customFormat="1" ht="12.75" customHeight="1">
      <c r="A31" s="782" t="s">
        <v>74</v>
      </c>
      <c r="B31" s="184">
        <v>283</v>
      </c>
      <c r="C31" s="184">
        <v>24007</v>
      </c>
      <c r="D31" s="194">
        <v>2718</v>
      </c>
      <c r="E31" s="184">
        <v>33</v>
      </c>
      <c r="F31" s="184">
        <v>475</v>
      </c>
      <c r="G31" s="194">
        <v>300</v>
      </c>
      <c r="H31" s="184">
        <v>0</v>
      </c>
      <c r="I31" s="184">
        <v>0</v>
      </c>
      <c r="J31" s="194">
        <v>0</v>
      </c>
      <c r="K31" s="184">
        <v>0</v>
      </c>
      <c r="L31" s="184">
        <v>0</v>
      </c>
      <c r="M31" s="194">
        <v>0</v>
      </c>
      <c r="N31" s="865" t="s">
        <v>74</v>
      </c>
      <c r="O31" s="184">
        <v>203</v>
      </c>
      <c r="P31" s="184">
        <v>20233</v>
      </c>
      <c r="Q31" s="194">
        <v>2254</v>
      </c>
      <c r="R31" s="184">
        <v>41</v>
      </c>
      <c r="S31" s="184">
        <v>1849</v>
      </c>
      <c r="T31" s="194">
        <v>122</v>
      </c>
      <c r="U31" s="184">
        <v>6</v>
      </c>
      <c r="V31" s="184">
        <v>1450</v>
      </c>
      <c r="W31" s="194">
        <v>42</v>
      </c>
      <c r="X31" s="184">
        <v>0</v>
      </c>
      <c r="Y31" s="184">
        <v>0</v>
      </c>
      <c r="Z31" s="228">
        <v>0</v>
      </c>
      <c r="AA31" s="418"/>
    </row>
    <row r="32" spans="1:27" s="47" customFormat="1" ht="12.75" customHeight="1">
      <c r="A32" s="782"/>
      <c r="B32" s="43">
        <v>1</v>
      </c>
      <c r="C32" s="44">
        <v>1</v>
      </c>
      <c r="D32" s="44">
        <v>1</v>
      </c>
      <c r="E32" s="45">
        <v>0.11661000000000001</v>
      </c>
      <c r="F32" s="41">
        <v>1.9789999999999999E-2</v>
      </c>
      <c r="G32" s="41">
        <v>0.11038000000000001</v>
      </c>
      <c r="H32" s="45" t="s">
        <v>515</v>
      </c>
      <c r="I32" s="41" t="s">
        <v>515</v>
      </c>
      <c r="J32" s="41" t="s">
        <v>515</v>
      </c>
      <c r="K32" s="45" t="s">
        <v>515</v>
      </c>
      <c r="L32" s="41" t="s">
        <v>515</v>
      </c>
      <c r="M32" s="46" t="s">
        <v>515</v>
      </c>
      <c r="N32" s="865"/>
      <c r="O32" s="45">
        <v>0.71731</v>
      </c>
      <c r="P32" s="41">
        <v>0.84279999999999999</v>
      </c>
      <c r="Q32" s="41">
        <v>0.82928999999999997</v>
      </c>
      <c r="R32" s="45">
        <v>0.14488000000000001</v>
      </c>
      <c r="S32" s="41">
        <v>7.7020000000000005E-2</v>
      </c>
      <c r="T32" s="41">
        <v>4.4889999999999999E-2</v>
      </c>
      <c r="U32" s="45">
        <v>2.12E-2</v>
      </c>
      <c r="V32" s="41">
        <v>6.0400000000000002E-2</v>
      </c>
      <c r="W32" s="41">
        <v>1.545E-2</v>
      </c>
      <c r="X32" s="45" t="s">
        <v>515</v>
      </c>
      <c r="Y32" s="41" t="s">
        <v>515</v>
      </c>
      <c r="Z32" s="49" t="s">
        <v>515</v>
      </c>
      <c r="AA32" s="590"/>
    </row>
    <row r="33" spans="1:27" s="22" customFormat="1" ht="12.75" customHeight="1">
      <c r="A33" s="782" t="s">
        <v>75</v>
      </c>
      <c r="B33" s="184">
        <v>911</v>
      </c>
      <c r="C33" s="184">
        <v>106661</v>
      </c>
      <c r="D33" s="194">
        <v>10668</v>
      </c>
      <c r="E33" s="184">
        <v>11</v>
      </c>
      <c r="F33" s="184">
        <v>180</v>
      </c>
      <c r="G33" s="194">
        <v>94</v>
      </c>
      <c r="H33" s="184">
        <v>0</v>
      </c>
      <c r="I33" s="184">
        <v>0</v>
      </c>
      <c r="J33" s="194">
        <v>0</v>
      </c>
      <c r="K33" s="184">
        <v>22</v>
      </c>
      <c r="L33" s="184">
        <v>206</v>
      </c>
      <c r="M33" s="194">
        <v>207</v>
      </c>
      <c r="N33" s="865" t="s">
        <v>75</v>
      </c>
      <c r="O33" s="184">
        <v>740</v>
      </c>
      <c r="P33" s="184">
        <v>81650</v>
      </c>
      <c r="Q33" s="194">
        <v>9139</v>
      </c>
      <c r="R33" s="184">
        <v>104</v>
      </c>
      <c r="S33" s="184">
        <v>8948</v>
      </c>
      <c r="T33" s="194">
        <v>860</v>
      </c>
      <c r="U33" s="184">
        <v>34</v>
      </c>
      <c r="V33" s="184">
        <v>15677</v>
      </c>
      <c r="W33" s="194">
        <v>368</v>
      </c>
      <c r="X33" s="184">
        <v>0</v>
      </c>
      <c r="Y33" s="184">
        <v>0</v>
      </c>
      <c r="Z33" s="228">
        <v>0</v>
      </c>
      <c r="AA33" s="418"/>
    </row>
    <row r="34" spans="1:27" s="47" customFormat="1" ht="12.75" customHeight="1">
      <c r="A34" s="782"/>
      <c r="B34" s="43">
        <v>1</v>
      </c>
      <c r="C34" s="44">
        <v>1</v>
      </c>
      <c r="D34" s="44">
        <v>1</v>
      </c>
      <c r="E34" s="45">
        <v>1.2070000000000001E-2</v>
      </c>
      <c r="F34" s="41">
        <v>1.6900000000000001E-3</v>
      </c>
      <c r="G34" s="41">
        <v>8.8100000000000001E-3</v>
      </c>
      <c r="H34" s="45" t="s">
        <v>515</v>
      </c>
      <c r="I34" s="41" t="s">
        <v>515</v>
      </c>
      <c r="J34" s="41" t="s">
        <v>515</v>
      </c>
      <c r="K34" s="45">
        <v>2.4150000000000001E-2</v>
      </c>
      <c r="L34" s="41">
        <v>1.9300000000000001E-3</v>
      </c>
      <c r="M34" s="46">
        <v>1.9400000000000001E-2</v>
      </c>
      <c r="N34" s="865"/>
      <c r="O34" s="45">
        <v>0.81228999999999996</v>
      </c>
      <c r="P34" s="41">
        <v>0.76551000000000002</v>
      </c>
      <c r="Q34" s="41">
        <v>0.85667000000000004</v>
      </c>
      <c r="R34" s="45">
        <v>0.11416</v>
      </c>
      <c r="S34" s="41">
        <v>8.3890000000000006E-2</v>
      </c>
      <c r="T34" s="41">
        <v>8.0610000000000001E-2</v>
      </c>
      <c r="U34" s="45">
        <v>3.7319999999999999E-2</v>
      </c>
      <c r="V34" s="41">
        <v>0.14698</v>
      </c>
      <c r="W34" s="41">
        <v>3.4500000000000003E-2</v>
      </c>
      <c r="X34" s="45" t="s">
        <v>515</v>
      </c>
      <c r="Y34" s="41" t="s">
        <v>515</v>
      </c>
      <c r="Z34" s="49" t="s">
        <v>515</v>
      </c>
      <c r="AA34" s="590"/>
    </row>
    <row r="35" spans="1:27" s="22" customFormat="1" ht="12.75" customHeight="1">
      <c r="A35" s="783" t="s">
        <v>76</v>
      </c>
      <c r="B35" s="184">
        <v>542</v>
      </c>
      <c r="C35" s="184">
        <v>64217</v>
      </c>
      <c r="D35" s="194">
        <v>5450</v>
      </c>
      <c r="E35" s="184">
        <v>2</v>
      </c>
      <c r="F35" s="184">
        <v>44</v>
      </c>
      <c r="G35" s="194">
        <v>24</v>
      </c>
      <c r="H35" s="184">
        <v>0</v>
      </c>
      <c r="I35" s="184">
        <v>0</v>
      </c>
      <c r="J35" s="194">
        <v>0</v>
      </c>
      <c r="K35" s="184">
        <v>0</v>
      </c>
      <c r="L35" s="184">
        <v>0</v>
      </c>
      <c r="M35" s="194">
        <v>0</v>
      </c>
      <c r="N35" s="861" t="s">
        <v>76</v>
      </c>
      <c r="O35" s="184">
        <v>486</v>
      </c>
      <c r="P35" s="184">
        <v>48696</v>
      </c>
      <c r="Q35" s="194">
        <v>4995</v>
      </c>
      <c r="R35" s="184">
        <v>16</v>
      </c>
      <c r="S35" s="184">
        <v>1674</v>
      </c>
      <c r="T35" s="194">
        <v>38</v>
      </c>
      <c r="U35" s="184">
        <v>33</v>
      </c>
      <c r="V35" s="184">
        <v>11396</v>
      </c>
      <c r="W35" s="194">
        <v>343</v>
      </c>
      <c r="X35" s="184">
        <v>5</v>
      </c>
      <c r="Y35" s="184">
        <v>2407</v>
      </c>
      <c r="Z35" s="228">
        <v>50</v>
      </c>
      <c r="AA35" s="418"/>
    </row>
    <row r="36" spans="1:27" s="47" customFormat="1" ht="12.75" customHeight="1">
      <c r="A36" s="784"/>
      <c r="B36" s="240">
        <v>1</v>
      </c>
      <c r="C36" s="240">
        <v>1</v>
      </c>
      <c r="D36" s="240">
        <v>1</v>
      </c>
      <c r="E36" s="241">
        <v>3.6900000000000001E-3</v>
      </c>
      <c r="F36" s="242">
        <v>6.8999999999999997E-4</v>
      </c>
      <c r="G36" s="242">
        <v>4.4000000000000003E-3</v>
      </c>
      <c r="H36" s="241" t="s">
        <v>515</v>
      </c>
      <c r="I36" s="242" t="s">
        <v>515</v>
      </c>
      <c r="J36" s="242" t="s">
        <v>515</v>
      </c>
      <c r="K36" s="241" t="s">
        <v>515</v>
      </c>
      <c r="L36" s="242" t="s">
        <v>515</v>
      </c>
      <c r="M36" s="243" t="s">
        <v>515</v>
      </c>
      <c r="N36" s="862"/>
      <c r="O36" s="242">
        <v>0.89668000000000003</v>
      </c>
      <c r="P36" s="242">
        <v>0.75829999999999997</v>
      </c>
      <c r="Q36" s="242">
        <v>0.91651000000000005</v>
      </c>
      <c r="R36" s="241">
        <v>2.9520000000000001E-2</v>
      </c>
      <c r="S36" s="242">
        <v>2.6069999999999999E-2</v>
      </c>
      <c r="T36" s="242">
        <v>6.9699999999999996E-3</v>
      </c>
      <c r="U36" s="241">
        <v>6.089E-2</v>
      </c>
      <c r="V36" s="242">
        <v>0.17746000000000001</v>
      </c>
      <c r="W36" s="242">
        <v>6.2939999999999996E-2</v>
      </c>
      <c r="X36" s="241">
        <v>9.2300000000000004E-3</v>
      </c>
      <c r="Y36" s="242">
        <v>3.7479999999999999E-2</v>
      </c>
      <c r="Z36" s="252">
        <v>9.1699999999999993E-3</v>
      </c>
      <c r="AA36" s="590"/>
    </row>
    <row r="37" spans="1:27" s="25" customFormat="1" ht="12.75" customHeight="1">
      <c r="A37" s="833" t="s">
        <v>85</v>
      </c>
      <c r="B37" s="183">
        <v>46409</v>
      </c>
      <c r="C37" s="183">
        <v>3349585</v>
      </c>
      <c r="D37" s="244">
        <v>417127</v>
      </c>
      <c r="E37" s="183">
        <v>560</v>
      </c>
      <c r="F37" s="183">
        <v>21807</v>
      </c>
      <c r="G37" s="244">
        <v>5599</v>
      </c>
      <c r="H37" s="183">
        <v>87</v>
      </c>
      <c r="I37" s="183">
        <v>3255</v>
      </c>
      <c r="J37" s="244">
        <v>821</v>
      </c>
      <c r="K37" s="183">
        <v>167</v>
      </c>
      <c r="L37" s="183">
        <v>5484</v>
      </c>
      <c r="M37" s="244">
        <v>1749</v>
      </c>
      <c r="N37" s="889" t="s">
        <v>85</v>
      </c>
      <c r="O37" s="183">
        <v>41075</v>
      </c>
      <c r="P37" s="183">
        <v>2695632</v>
      </c>
      <c r="Q37" s="244">
        <v>375952</v>
      </c>
      <c r="R37" s="183">
        <v>2594</v>
      </c>
      <c r="S37" s="183">
        <v>180477</v>
      </c>
      <c r="T37" s="244">
        <v>15690</v>
      </c>
      <c r="U37" s="183">
        <v>1683</v>
      </c>
      <c r="V37" s="183">
        <v>397684</v>
      </c>
      <c r="W37" s="244">
        <v>15238</v>
      </c>
      <c r="X37" s="183">
        <v>243</v>
      </c>
      <c r="Y37" s="183">
        <v>45246</v>
      </c>
      <c r="Z37" s="233">
        <v>2078</v>
      </c>
      <c r="AA37" s="579"/>
    </row>
    <row r="38" spans="1:27" s="48" customFormat="1" ht="12.75" customHeight="1" thickBot="1">
      <c r="A38" s="834"/>
      <c r="B38" s="247">
        <v>1</v>
      </c>
      <c r="C38" s="248">
        <v>1</v>
      </c>
      <c r="D38" s="248">
        <v>1</v>
      </c>
      <c r="E38" s="249">
        <v>1.2070000000000001E-2</v>
      </c>
      <c r="F38" s="250">
        <v>6.5100000000000002E-3</v>
      </c>
      <c r="G38" s="250">
        <v>1.342E-2</v>
      </c>
      <c r="H38" s="249">
        <v>1.8699999999999999E-3</v>
      </c>
      <c r="I38" s="250">
        <v>9.7000000000000005E-4</v>
      </c>
      <c r="J38" s="250">
        <v>1.97E-3</v>
      </c>
      <c r="K38" s="249">
        <v>3.5999999999999999E-3</v>
      </c>
      <c r="L38" s="250">
        <v>1.64E-3</v>
      </c>
      <c r="M38" s="415">
        <v>4.1900000000000001E-3</v>
      </c>
      <c r="N38" s="864"/>
      <c r="O38" s="249">
        <v>0.88507000000000002</v>
      </c>
      <c r="P38" s="250">
        <v>0.80476999999999999</v>
      </c>
      <c r="Q38" s="250">
        <v>0.90129000000000004</v>
      </c>
      <c r="R38" s="249">
        <v>5.5890000000000002E-2</v>
      </c>
      <c r="S38" s="250">
        <v>5.3879999999999997E-2</v>
      </c>
      <c r="T38" s="250">
        <v>3.7609999999999998E-2</v>
      </c>
      <c r="U38" s="249">
        <v>3.6260000000000001E-2</v>
      </c>
      <c r="V38" s="250">
        <v>0.11873</v>
      </c>
      <c r="W38" s="250">
        <v>3.653E-2</v>
      </c>
      <c r="X38" s="249">
        <v>5.2399999999999999E-3</v>
      </c>
      <c r="Y38" s="250">
        <v>1.3509999999999999E-2</v>
      </c>
      <c r="Z38" s="253">
        <v>4.9800000000000001E-3</v>
      </c>
      <c r="AA38" s="591"/>
    </row>
    <row r="39" spans="1:27" s="416" customFormat="1">
      <c r="A39" s="588"/>
      <c r="E39" s="588"/>
      <c r="F39" s="588"/>
      <c r="G39" s="588"/>
      <c r="H39" s="588"/>
      <c r="I39" s="588"/>
      <c r="J39" s="588"/>
      <c r="K39" s="588"/>
      <c r="L39" s="588"/>
      <c r="M39" s="588"/>
      <c r="N39" s="438"/>
    </row>
    <row r="40" spans="1:27" s="566" customFormat="1" ht="11.25">
      <c r="A40" s="566" t="str">
        <f>"Anmerkungen. Datengrundlage: Volkshochschul-Statistik "&amp;Hilfswerte!B1&amp;"; Basis: "&amp;Tabelle1!$C$36&amp;" vhs."</f>
        <v>Anmerkungen. Datengrundlage: Volkshochschul-Statistik 2021; Basis: 843 vhs.</v>
      </c>
      <c r="N40" s="566" t="str">
        <f>"Anmerkungen. Datengrundlage: Volkshochschul-Statistik "&amp;Hilfswerte!B1&amp;"; Basis: "&amp;Tabelle1!$C$36&amp;" vhs."</f>
        <v>Anmerkungen. Datengrundlage: Volkshochschul-Statistik 2021; Basis: 843 vhs.</v>
      </c>
    </row>
    <row r="41" spans="1:27" s="566" customFormat="1" ht="11.25"/>
    <row r="42" spans="1:27" s="416" customFormat="1">
      <c r="A42" s="574" t="s">
        <v>532</v>
      </c>
      <c r="B42" s="572"/>
      <c r="C42" s="572"/>
      <c r="D42" s="572"/>
      <c r="E42" s="572"/>
      <c r="F42" s="572"/>
      <c r="G42" s="572"/>
      <c r="N42" s="574" t="s">
        <v>532</v>
      </c>
      <c r="O42" s="572"/>
      <c r="P42" s="572"/>
      <c r="Q42" s="572"/>
      <c r="R42" s="572"/>
      <c r="S42" s="572"/>
      <c r="T42" s="572"/>
    </row>
    <row r="43" spans="1:27" s="416" customFormat="1">
      <c r="A43" s="574" t="s">
        <v>533</v>
      </c>
      <c r="B43" s="572"/>
      <c r="C43" s="572"/>
      <c r="D43" s="572"/>
      <c r="E43" s="758" t="s">
        <v>528</v>
      </c>
      <c r="F43" s="758"/>
      <c r="G43" s="758"/>
      <c r="N43" s="574" t="s">
        <v>533</v>
      </c>
      <c r="O43" s="572"/>
      <c r="P43" s="572"/>
      <c r="Q43" s="572"/>
      <c r="R43" s="758" t="s">
        <v>528</v>
      </c>
      <c r="S43" s="758"/>
      <c r="T43" s="758"/>
    </row>
    <row r="44" spans="1:27" s="416" customFormat="1">
      <c r="A44" s="575"/>
      <c r="B44" s="572"/>
      <c r="C44" s="572"/>
      <c r="D44" s="572"/>
      <c r="E44" s="572"/>
      <c r="F44" s="572"/>
      <c r="G44" s="572"/>
      <c r="N44" s="575"/>
      <c r="O44" s="572"/>
      <c r="P44" s="572"/>
      <c r="Q44" s="572"/>
      <c r="R44" s="572"/>
      <c r="S44" s="572"/>
      <c r="T44" s="572"/>
    </row>
    <row r="45" spans="1:27" s="416" customFormat="1">
      <c r="A45" s="1169" t="s">
        <v>535</v>
      </c>
      <c r="B45" s="1169"/>
      <c r="C45" s="1169"/>
      <c r="D45" s="572"/>
      <c r="E45" s="572"/>
      <c r="F45" s="572"/>
      <c r="G45" s="572"/>
      <c r="N45" s="1169" t="s">
        <v>535</v>
      </c>
      <c r="O45" s="1169"/>
      <c r="P45" s="1169"/>
      <c r="Q45" s="572"/>
      <c r="R45" s="572"/>
      <c r="S45" s="572"/>
      <c r="T45" s="572"/>
    </row>
    <row r="46" spans="1:27" s="51" customFormat="1" ht="44.25">
      <c r="A46" s="50"/>
      <c r="AA46" s="592"/>
    </row>
    <row r="49" ht="26.25" customHeight="1"/>
  </sheetData>
  <mergeCells count="50"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O3:Q3"/>
    <mergeCell ref="R3:T3"/>
    <mergeCell ref="U3:W3"/>
    <mergeCell ref="X3:Z3"/>
    <mergeCell ref="A5:A6"/>
    <mergeCell ref="N5:N6"/>
    <mergeCell ref="A7:A8"/>
    <mergeCell ref="N7:N8"/>
    <mergeCell ref="A9:A10"/>
    <mergeCell ref="N9:N10"/>
    <mergeCell ref="A11:A12"/>
    <mergeCell ref="N11:N12"/>
    <mergeCell ref="A13:A14"/>
    <mergeCell ref="N13:N14"/>
    <mergeCell ref="A15:A16"/>
    <mergeCell ref="N15:N16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29:A30"/>
    <mergeCell ref="N29:N30"/>
    <mergeCell ref="E43:G43"/>
    <mergeCell ref="R43:T43"/>
    <mergeCell ref="A37:A38"/>
    <mergeCell ref="N37:N38"/>
    <mergeCell ref="A31:A32"/>
    <mergeCell ref="N31:N32"/>
    <mergeCell ref="A33:A34"/>
    <mergeCell ref="N33:N34"/>
    <mergeCell ref="A35:A36"/>
    <mergeCell ref="N35:N36"/>
  </mergeCells>
  <conditionalFormatting sqref="A6 A8 A10 A12 A14 A16 A18 A20 A22 A24 A26 A28 A30 A32 A34 A36">
    <cfRule type="cellIs" dxfId="402" priority="412" stopIfTrue="1" operator="equal">
      <formula>1</formula>
    </cfRule>
    <cfRule type="cellIs" dxfId="401" priority="413" stopIfTrue="1" operator="lessThan">
      <formula>0.0005</formula>
    </cfRule>
  </conditionalFormatting>
  <conditionalFormatting sqref="A5:Z5">
    <cfRule type="cellIs" dxfId="400" priority="139" stopIfTrue="1" operator="equal">
      <formula>0</formula>
    </cfRule>
  </conditionalFormatting>
  <conditionalFormatting sqref="A9:Z9">
    <cfRule type="cellIs" dxfId="399" priority="127" stopIfTrue="1" operator="equal">
      <formula>0</formula>
    </cfRule>
  </conditionalFormatting>
  <conditionalFormatting sqref="A11:Z11">
    <cfRule type="cellIs" dxfId="398" priority="118" stopIfTrue="1" operator="equal">
      <formula>0</formula>
    </cfRule>
  </conditionalFormatting>
  <conditionalFormatting sqref="A13:Z13">
    <cfRule type="cellIs" dxfId="397" priority="109" stopIfTrue="1" operator="equal">
      <formula>0</formula>
    </cfRule>
  </conditionalFormatting>
  <conditionalFormatting sqref="A15:Z15">
    <cfRule type="cellIs" dxfId="396" priority="100" stopIfTrue="1" operator="equal">
      <formula>0</formula>
    </cfRule>
  </conditionalFormatting>
  <conditionalFormatting sqref="A17:Z17">
    <cfRule type="cellIs" dxfId="395" priority="91" stopIfTrue="1" operator="equal">
      <formula>0</formula>
    </cfRule>
  </conditionalFormatting>
  <conditionalFormatting sqref="A19:Z19">
    <cfRule type="cellIs" dxfId="394" priority="82" stopIfTrue="1" operator="equal">
      <formula>0</formula>
    </cfRule>
  </conditionalFormatting>
  <conditionalFormatting sqref="A21:Z21">
    <cfRule type="cellIs" dxfId="393" priority="73" stopIfTrue="1" operator="equal">
      <formula>0</formula>
    </cfRule>
  </conditionalFormatting>
  <conditionalFormatting sqref="A23:Z23">
    <cfRule type="cellIs" dxfId="392" priority="64" stopIfTrue="1" operator="equal">
      <formula>0</formula>
    </cfRule>
  </conditionalFormatting>
  <conditionalFormatting sqref="A25:Z25">
    <cfRule type="cellIs" dxfId="391" priority="55" stopIfTrue="1" operator="equal">
      <formula>0</formula>
    </cfRule>
  </conditionalFormatting>
  <conditionalFormatting sqref="A27:Z27">
    <cfRule type="cellIs" dxfId="390" priority="46" stopIfTrue="1" operator="equal">
      <formula>0</formula>
    </cfRule>
  </conditionalFormatting>
  <conditionalFormatting sqref="A29:Z29">
    <cfRule type="cellIs" dxfId="389" priority="37" stopIfTrue="1" operator="equal">
      <formula>0</formula>
    </cfRule>
  </conditionalFormatting>
  <conditionalFormatting sqref="A31:Z31">
    <cfRule type="cellIs" dxfId="388" priority="28" stopIfTrue="1" operator="equal">
      <formula>0</formula>
    </cfRule>
  </conditionalFormatting>
  <conditionalFormatting sqref="A33:Z33">
    <cfRule type="cellIs" dxfId="387" priority="19" stopIfTrue="1" operator="equal">
      <formula>0</formula>
    </cfRule>
  </conditionalFormatting>
  <conditionalFormatting sqref="A35:Z35">
    <cfRule type="cellIs" dxfId="386" priority="10" stopIfTrue="1" operator="equal">
      <formula>0</formula>
    </cfRule>
  </conditionalFormatting>
  <conditionalFormatting sqref="B7:M7">
    <cfRule type="cellIs" dxfId="385" priority="385" stopIfTrue="1" operator="equal">
      <formula>0</formula>
    </cfRule>
  </conditionalFormatting>
  <conditionalFormatting sqref="B37:M37">
    <cfRule type="cellIs" dxfId="384" priority="205" stopIfTrue="1" operator="equal">
      <formula>0</formula>
    </cfRule>
  </conditionalFormatting>
  <conditionalFormatting sqref="N6 N8 N10 N12 N14 N16 N18 N20 N22 N24 N26 N28 N30 N32 N34 N36">
    <cfRule type="cellIs" dxfId="383" priority="409" stopIfTrue="1" operator="equal">
      <formula>1</formula>
    </cfRule>
    <cfRule type="cellIs" dxfId="382" priority="410" stopIfTrue="1" operator="lessThan">
      <formula>0.0005</formula>
    </cfRule>
  </conditionalFormatting>
  <conditionalFormatting sqref="O7:Z7">
    <cfRule type="cellIs" dxfId="381" priority="136" stopIfTrue="1" operator="equal">
      <formula>0</formula>
    </cfRule>
  </conditionalFormatting>
  <conditionalFormatting sqref="O37:Z37">
    <cfRule type="cellIs" dxfId="380" priority="1" stopIfTrue="1" operator="equal">
      <formula>0</formula>
    </cfRule>
  </conditionalFormatting>
  <hyperlinks>
    <hyperlink ref="E43" r:id="rId1" xr:uid="{2149E1A3-146F-4876-AAFB-08B11EF461DD}"/>
    <hyperlink ref="E43:G43" r:id="rId2" display="http://dx.doi.org/10.4232/1.14582 " xr:uid="{7D328D67-0F96-477E-BAEA-1A9700C2F54B}"/>
    <hyperlink ref="A45" r:id="rId3" display="Publikation und Tabellen stehen unter der Lizenz CC BY-SA DEED 4.0." xr:uid="{632FE44D-5D4F-4D37-9059-2A0E27A0E0F3}"/>
    <hyperlink ref="R43" r:id="rId4" xr:uid="{F9F5E510-E5C5-438F-A7C4-49C74765DA27}"/>
    <hyperlink ref="R43:T43" r:id="rId5" display="http://dx.doi.org/10.4232/1.14582 " xr:uid="{EB42A488-E0B4-494B-AFDB-CA1895CAA77D}"/>
    <hyperlink ref="N45" r:id="rId6" display="Publikation und Tabellen stehen unter der Lizenz CC BY-SA DEED 4.0." xr:uid="{0A85001F-0E92-432F-990D-AF0D4797EBD0}"/>
  </hyperlinks>
  <pageMargins left="0.78740157480314965" right="0.78740157480314965" top="0.98425196850393704" bottom="0.98425196850393704" header="0.51181102362204722" footer="0.51181102362204722"/>
  <pageSetup paperSize="9" scale="77" orientation="portrait" r:id="rId7"/>
  <headerFooter scaleWithDoc="0" alignWithMargins="0"/>
  <colBreaks count="1" manualBreakCount="1">
    <brk id="13" max="44" man="1"/>
  </colBreaks>
  <legacyDrawingHF r:id="rId8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0B1C-6A9D-4599-90E8-AEF2EDA4BA18}">
  <dimension ref="A1:L112"/>
  <sheetViews>
    <sheetView view="pageBreakPreview" zoomScaleNormal="100" zoomScaleSheetLayoutView="100" workbookViewId="0">
      <pane ySplit="2" topLeftCell="A3" activePane="bottomLeft" state="frozen"/>
      <selection pane="bottomLeft" sqref="A1:J1"/>
    </sheetView>
  </sheetViews>
  <sheetFormatPr baseColWidth="10" defaultRowHeight="12.75"/>
  <cols>
    <col min="1" max="1" width="7.85546875" customWidth="1"/>
    <col min="2" max="2" width="10" style="9" customWidth="1"/>
    <col min="3" max="3" width="9.7109375" style="9" customWidth="1"/>
    <col min="4" max="4" width="26.42578125" style="9" customWidth="1"/>
    <col min="5" max="5" width="8.28515625" style="54" customWidth="1"/>
    <col min="6" max="6" width="8.28515625" customWidth="1"/>
    <col min="7" max="7" width="8.28515625" style="54" customWidth="1"/>
    <col min="8" max="8" width="8.28515625" customWidth="1"/>
    <col min="9" max="9" width="8.28515625" style="54" customWidth="1"/>
    <col min="10" max="10" width="8.28515625" customWidth="1"/>
    <col min="11" max="11" width="2.7109375" style="576" customWidth="1"/>
  </cols>
  <sheetData>
    <row r="1" spans="1:12" s="3" customFormat="1" ht="39.950000000000003" customHeight="1" thickBot="1">
      <c r="A1" s="895" t="str">
        <f>"Tabelle 9: Kurse, Unterrichtsstunden und Belegungen nach Fachgebieten " &amp;Hilfswerte!B1&amp; " insgesamt"</f>
        <v>Tabelle 9: Kurse, Unterrichtsstunden und Belegungen nach Fachgebieten 2021 insgesamt</v>
      </c>
      <c r="B1" s="895"/>
      <c r="C1" s="895"/>
      <c r="D1" s="895"/>
      <c r="E1" s="895"/>
      <c r="F1" s="895"/>
      <c r="G1" s="895"/>
      <c r="H1" s="895"/>
      <c r="I1" s="895"/>
      <c r="J1" s="895"/>
      <c r="K1" s="567"/>
    </row>
    <row r="2" spans="1:12" s="52" customFormat="1" ht="21.75" customHeight="1" thickBot="1">
      <c r="A2" s="896" t="s">
        <v>87</v>
      </c>
      <c r="B2" s="897"/>
      <c r="C2" s="897"/>
      <c r="D2" s="898"/>
      <c r="E2" s="899" t="s">
        <v>16</v>
      </c>
      <c r="F2" s="899"/>
      <c r="G2" s="899" t="s">
        <v>88</v>
      </c>
      <c r="H2" s="899"/>
      <c r="I2" s="899" t="s">
        <v>21</v>
      </c>
      <c r="J2" s="900"/>
      <c r="K2" s="632"/>
    </row>
    <row r="3" spans="1:12" ht="12.75" customHeight="1">
      <c r="A3" s="901" t="s">
        <v>89</v>
      </c>
      <c r="B3" s="902"/>
      <c r="C3" s="902"/>
      <c r="D3" s="902"/>
      <c r="E3" s="902"/>
      <c r="F3" s="902"/>
      <c r="G3" s="902"/>
      <c r="H3" s="902"/>
      <c r="I3" s="902"/>
      <c r="J3" s="903"/>
    </row>
    <row r="4" spans="1:12" s="52" customFormat="1" ht="25.5" customHeight="1">
      <c r="A4" s="257" t="s">
        <v>90</v>
      </c>
      <c r="B4" s="893" t="s">
        <v>91</v>
      </c>
      <c r="C4" s="893"/>
      <c r="D4" s="894"/>
      <c r="E4" s="256">
        <v>3706</v>
      </c>
      <c r="F4" s="634">
        <v>0.18110000000000001</v>
      </c>
      <c r="G4" s="256">
        <v>52346</v>
      </c>
      <c r="H4" s="634">
        <v>0.16520000000000001</v>
      </c>
      <c r="I4" s="256">
        <v>47514</v>
      </c>
      <c r="J4" s="476">
        <v>0.19542999999999999</v>
      </c>
      <c r="K4" s="632"/>
      <c r="L4" s="53"/>
    </row>
    <row r="5" spans="1:12" ht="25.5" customHeight="1">
      <c r="A5" s="257" t="s">
        <v>92</v>
      </c>
      <c r="B5" s="893" t="s">
        <v>93</v>
      </c>
      <c r="C5" s="893"/>
      <c r="D5" s="894"/>
      <c r="E5" s="256">
        <v>1270</v>
      </c>
      <c r="F5" s="634">
        <v>6.2059999999999997E-2</v>
      </c>
      <c r="G5" s="256">
        <v>14169</v>
      </c>
      <c r="H5" s="634">
        <v>4.4720000000000003E-2</v>
      </c>
      <c r="I5" s="256">
        <v>16825</v>
      </c>
      <c r="J5" s="476">
        <v>6.9199999999999998E-2</v>
      </c>
    </row>
    <row r="6" spans="1:12" ht="25.5" customHeight="1">
      <c r="A6" s="257" t="s">
        <v>94</v>
      </c>
      <c r="B6" s="893" t="s">
        <v>95</v>
      </c>
      <c r="C6" s="893"/>
      <c r="D6" s="894"/>
      <c r="E6" s="256">
        <v>1205</v>
      </c>
      <c r="F6" s="634">
        <v>5.8880000000000002E-2</v>
      </c>
      <c r="G6" s="256">
        <v>21214</v>
      </c>
      <c r="H6" s="634">
        <v>6.6949999999999996E-2</v>
      </c>
      <c r="I6" s="256">
        <v>16587</v>
      </c>
      <c r="J6" s="476">
        <v>6.8220000000000003E-2</v>
      </c>
    </row>
    <row r="7" spans="1:12" ht="25.5" customHeight="1">
      <c r="A7" s="257" t="s">
        <v>96</v>
      </c>
      <c r="B7" s="893" t="s">
        <v>97</v>
      </c>
      <c r="C7" s="893"/>
      <c r="D7" s="894"/>
      <c r="E7" s="256">
        <v>948</v>
      </c>
      <c r="F7" s="634">
        <v>4.6330000000000003E-2</v>
      </c>
      <c r="G7" s="256">
        <v>7414</v>
      </c>
      <c r="H7" s="634">
        <v>2.3400000000000001E-2</v>
      </c>
      <c r="I7" s="256">
        <v>9796</v>
      </c>
      <c r="J7" s="476">
        <v>4.0289999999999999E-2</v>
      </c>
    </row>
    <row r="8" spans="1:12" ht="25.5" customHeight="1">
      <c r="A8" s="257" t="s">
        <v>98</v>
      </c>
      <c r="B8" s="893" t="s">
        <v>99</v>
      </c>
      <c r="C8" s="893"/>
      <c r="D8" s="894"/>
      <c r="E8" s="256">
        <v>1805</v>
      </c>
      <c r="F8" s="634">
        <v>8.8200000000000001E-2</v>
      </c>
      <c r="G8" s="256">
        <v>18630</v>
      </c>
      <c r="H8" s="634">
        <v>5.8790000000000002E-2</v>
      </c>
      <c r="I8" s="256">
        <v>23126</v>
      </c>
      <c r="J8" s="476">
        <v>9.5119999999999996E-2</v>
      </c>
    </row>
    <row r="9" spans="1:12" ht="25.5" customHeight="1">
      <c r="A9" s="257" t="s">
        <v>100</v>
      </c>
      <c r="B9" s="893" t="s">
        <v>101</v>
      </c>
      <c r="C9" s="893"/>
      <c r="D9" s="894"/>
      <c r="E9" s="256">
        <v>4773</v>
      </c>
      <c r="F9" s="634">
        <v>0.23324</v>
      </c>
      <c r="G9" s="256">
        <v>125038</v>
      </c>
      <c r="H9" s="634">
        <v>0.39460000000000001</v>
      </c>
      <c r="I9" s="256">
        <v>52861</v>
      </c>
      <c r="J9" s="476">
        <v>0.21742</v>
      </c>
    </row>
    <row r="10" spans="1:12" ht="25.5" customHeight="1">
      <c r="A10" s="257" t="s">
        <v>102</v>
      </c>
      <c r="B10" s="893" t="s">
        <v>103</v>
      </c>
      <c r="C10" s="893"/>
      <c r="D10" s="894"/>
      <c r="E10" s="256">
        <v>1972</v>
      </c>
      <c r="F10" s="634">
        <v>9.6360000000000001E-2</v>
      </c>
      <c r="G10" s="256">
        <v>27344</v>
      </c>
      <c r="H10" s="634">
        <v>8.6290000000000006E-2</v>
      </c>
      <c r="I10" s="256">
        <v>17986</v>
      </c>
      <c r="J10" s="476">
        <v>7.3980000000000004E-2</v>
      </c>
    </row>
    <row r="11" spans="1:12" ht="25.5" customHeight="1">
      <c r="A11" s="257" t="s">
        <v>104</v>
      </c>
      <c r="B11" s="893" t="s">
        <v>105</v>
      </c>
      <c r="C11" s="893"/>
      <c r="D11" s="894"/>
      <c r="E11" s="256">
        <v>326</v>
      </c>
      <c r="F11" s="634">
        <v>1.593E-2</v>
      </c>
      <c r="G11" s="256">
        <v>4481</v>
      </c>
      <c r="H11" s="634">
        <v>1.414E-2</v>
      </c>
      <c r="I11" s="256">
        <v>3805</v>
      </c>
      <c r="J11" s="476">
        <v>1.5650000000000001E-2</v>
      </c>
    </row>
    <row r="12" spans="1:12" ht="25.5" customHeight="1">
      <c r="A12" s="257" t="s">
        <v>106</v>
      </c>
      <c r="B12" s="893" t="s">
        <v>107</v>
      </c>
      <c r="C12" s="893"/>
      <c r="D12" s="894"/>
      <c r="E12" s="256">
        <v>688</v>
      </c>
      <c r="F12" s="634">
        <v>3.3619999999999997E-2</v>
      </c>
      <c r="G12" s="256">
        <v>7788</v>
      </c>
      <c r="H12" s="634">
        <v>2.4580000000000001E-2</v>
      </c>
      <c r="I12" s="256">
        <v>6697</v>
      </c>
      <c r="J12" s="476">
        <v>2.7550000000000002E-2</v>
      </c>
    </row>
    <row r="13" spans="1:12" ht="25.5" customHeight="1">
      <c r="A13" s="257" t="s">
        <v>108</v>
      </c>
      <c r="B13" s="893" t="s">
        <v>109</v>
      </c>
      <c r="C13" s="893"/>
      <c r="D13" s="894"/>
      <c r="E13" s="256">
        <v>1890</v>
      </c>
      <c r="F13" s="634">
        <v>9.2359999999999998E-2</v>
      </c>
      <c r="G13" s="256">
        <v>16185</v>
      </c>
      <c r="H13" s="634">
        <v>5.108E-2</v>
      </c>
      <c r="I13" s="256">
        <v>29153</v>
      </c>
      <c r="J13" s="476">
        <v>0.11991</v>
      </c>
    </row>
    <row r="14" spans="1:12" ht="25.5" customHeight="1">
      <c r="A14" s="257" t="s">
        <v>110</v>
      </c>
      <c r="B14" s="893" t="s">
        <v>111</v>
      </c>
      <c r="C14" s="893"/>
      <c r="D14" s="894"/>
      <c r="E14" s="256">
        <v>1205</v>
      </c>
      <c r="F14" s="634">
        <v>5.8880000000000002E-2</v>
      </c>
      <c r="G14" s="256">
        <v>13916</v>
      </c>
      <c r="H14" s="634">
        <v>4.3920000000000001E-2</v>
      </c>
      <c r="I14" s="256">
        <v>12674</v>
      </c>
      <c r="J14" s="476">
        <v>5.2130000000000003E-2</v>
      </c>
    </row>
    <row r="15" spans="1:12" ht="25.5" customHeight="1">
      <c r="A15" s="257" t="s">
        <v>112</v>
      </c>
      <c r="B15" s="893" t="s">
        <v>402</v>
      </c>
      <c r="C15" s="893"/>
      <c r="D15" s="894"/>
      <c r="E15" s="256">
        <v>676</v>
      </c>
      <c r="F15" s="634">
        <v>3.3029999999999997E-2</v>
      </c>
      <c r="G15" s="256">
        <v>8346</v>
      </c>
      <c r="H15" s="634">
        <v>2.6339999999999999E-2</v>
      </c>
      <c r="I15" s="256">
        <v>6105</v>
      </c>
      <c r="J15" s="476">
        <v>2.511E-2</v>
      </c>
    </row>
    <row r="16" spans="1:12" ht="12.75" customHeight="1" thickBot="1">
      <c r="A16" s="904" t="s">
        <v>24</v>
      </c>
      <c r="B16" s="905"/>
      <c r="C16" s="905"/>
      <c r="D16" s="906"/>
      <c r="E16" s="478">
        <v>20464</v>
      </c>
      <c r="F16" s="475">
        <v>1</v>
      </c>
      <c r="G16" s="478">
        <v>316871</v>
      </c>
      <c r="H16" s="475">
        <v>1</v>
      </c>
      <c r="I16" s="478">
        <v>243129</v>
      </c>
      <c r="J16" s="477">
        <v>1</v>
      </c>
    </row>
    <row r="17" spans="1:10" ht="12.75" customHeight="1">
      <c r="A17" s="907" t="s">
        <v>113</v>
      </c>
      <c r="B17" s="908"/>
      <c r="C17" s="908"/>
      <c r="D17" s="908"/>
      <c r="E17" s="908"/>
      <c r="F17" s="908"/>
      <c r="G17" s="908"/>
      <c r="H17" s="908"/>
      <c r="I17" s="908"/>
      <c r="J17" s="909"/>
    </row>
    <row r="18" spans="1:10" ht="25.5" customHeight="1">
      <c r="A18" s="257" t="s">
        <v>114</v>
      </c>
      <c r="B18" s="893" t="s">
        <v>91</v>
      </c>
      <c r="C18" s="893"/>
      <c r="D18" s="894"/>
      <c r="E18" s="254">
        <v>1831</v>
      </c>
      <c r="F18" s="635">
        <v>4.2160000000000003E-2</v>
      </c>
      <c r="G18" s="254">
        <v>35277</v>
      </c>
      <c r="H18" s="635">
        <v>5.0979999999999998E-2</v>
      </c>
      <c r="I18" s="254">
        <v>21412</v>
      </c>
      <c r="J18" s="473">
        <v>6.4369999999999997E-2</v>
      </c>
    </row>
    <row r="19" spans="1:10" ht="25.5" customHeight="1">
      <c r="A19" s="257" t="s">
        <v>115</v>
      </c>
      <c r="B19" s="893" t="s">
        <v>116</v>
      </c>
      <c r="C19" s="893"/>
      <c r="D19" s="894"/>
      <c r="E19" s="254">
        <v>1131</v>
      </c>
      <c r="F19" s="635">
        <v>2.6040000000000001E-2</v>
      </c>
      <c r="G19" s="254">
        <v>13156</v>
      </c>
      <c r="H19" s="635">
        <v>1.9009999999999999E-2</v>
      </c>
      <c r="I19" s="254">
        <v>12103</v>
      </c>
      <c r="J19" s="473">
        <v>3.6389999999999999E-2</v>
      </c>
    </row>
    <row r="20" spans="1:10" ht="25.5" customHeight="1">
      <c r="A20" s="257" t="s">
        <v>117</v>
      </c>
      <c r="B20" s="893" t="s">
        <v>118</v>
      </c>
      <c r="C20" s="893"/>
      <c r="D20" s="894"/>
      <c r="E20" s="254">
        <v>1365</v>
      </c>
      <c r="F20" s="635">
        <v>3.143E-2</v>
      </c>
      <c r="G20" s="254">
        <v>18581</v>
      </c>
      <c r="H20" s="635">
        <v>2.6849999999999999E-2</v>
      </c>
      <c r="I20" s="254">
        <v>10935</v>
      </c>
      <c r="J20" s="473">
        <v>3.2870000000000003E-2</v>
      </c>
    </row>
    <row r="21" spans="1:10" ht="25.5" customHeight="1">
      <c r="A21" s="257" t="s">
        <v>119</v>
      </c>
      <c r="B21" s="893" t="s">
        <v>120</v>
      </c>
      <c r="C21" s="893"/>
      <c r="D21" s="894"/>
      <c r="E21" s="254">
        <v>158</v>
      </c>
      <c r="F21" s="635">
        <v>3.64E-3</v>
      </c>
      <c r="G21" s="254">
        <v>2673</v>
      </c>
      <c r="H21" s="635">
        <v>3.8600000000000001E-3</v>
      </c>
      <c r="I21" s="254">
        <v>2012</v>
      </c>
      <c r="J21" s="473">
        <v>6.0499999999999998E-3</v>
      </c>
    </row>
    <row r="22" spans="1:10" ht="25.5" customHeight="1">
      <c r="A22" s="257" t="s">
        <v>121</v>
      </c>
      <c r="B22" s="893" t="s">
        <v>122</v>
      </c>
      <c r="C22" s="893"/>
      <c r="D22" s="894"/>
      <c r="E22" s="254">
        <v>1003</v>
      </c>
      <c r="F22" s="635">
        <v>2.3089999999999999E-2</v>
      </c>
      <c r="G22" s="254">
        <v>20051</v>
      </c>
      <c r="H22" s="635">
        <v>2.8979999999999999E-2</v>
      </c>
      <c r="I22" s="254">
        <v>9508</v>
      </c>
      <c r="J22" s="473">
        <v>2.8580000000000001E-2</v>
      </c>
    </row>
    <row r="23" spans="1:10" ht="25.5" customHeight="1">
      <c r="A23" s="257" t="s">
        <v>123</v>
      </c>
      <c r="B23" s="893" t="s">
        <v>124</v>
      </c>
      <c r="C23" s="893"/>
      <c r="D23" s="894"/>
      <c r="E23" s="254">
        <v>5140</v>
      </c>
      <c r="F23" s="635">
        <v>0.11834</v>
      </c>
      <c r="G23" s="254">
        <v>66275</v>
      </c>
      <c r="H23" s="635">
        <v>9.5780000000000004E-2</v>
      </c>
      <c r="I23" s="254">
        <v>45250</v>
      </c>
      <c r="J23" s="473">
        <v>0.13603999999999999</v>
      </c>
    </row>
    <row r="24" spans="1:10" ht="25.5" customHeight="1">
      <c r="A24" s="257" t="s">
        <v>125</v>
      </c>
      <c r="B24" s="893" t="s">
        <v>126</v>
      </c>
      <c r="C24" s="893"/>
      <c r="D24" s="894"/>
      <c r="E24" s="254">
        <v>1067</v>
      </c>
      <c r="F24" s="635">
        <v>2.4570000000000002E-2</v>
      </c>
      <c r="G24" s="254">
        <v>11248</v>
      </c>
      <c r="H24" s="635">
        <v>1.6250000000000001E-2</v>
      </c>
      <c r="I24" s="254">
        <v>12503</v>
      </c>
      <c r="J24" s="473">
        <v>3.7589999999999998E-2</v>
      </c>
    </row>
    <row r="25" spans="1:10" ht="25.5" customHeight="1">
      <c r="A25" s="257" t="s">
        <v>127</v>
      </c>
      <c r="B25" s="893" t="s">
        <v>128</v>
      </c>
      <c r="C25" s="893"/>
      <c r="D25" s="894"/>
      <c r="E25" s="254">
        <v>9602</v>
      </c>
      <c r="F25" s="635">
        <v>0.22106999999999999</v>
      </c>
      <c r="G25" s="254">
        <v>175251</v>
      </c>
      <c r="H25" s="635">
        <v>0.25325999999999999</v>
      </c>
      <c r="I25" s="254">
        <v>73009</v>
      </c>
      <c r="J25" s="473">
        <v>0.21948999999999999</v>
      </c>
    </row>
    <row r="26" spans="1:10" ht="25.5" customHeight="1">
      <c r="A26" s="257" t="s">
        <v>129</v>
      </c>
      <c r="B26" s="893" t="s">
        <v>130</v>
      </c>
      <c r="C26" s="893"/>
      <c r="D26" s="894"/>
      <c r="E26" s="254">
        <v>3483</v>
      </c>
      <c r="F26" s="635">
        <v>8.0189999999999997E-2</v>
      </c>
      <c r="G26" s="254">
        <v>58936</v>
      </c>
      <c r="H26" s="635">
        <v>8.5169999999999996E-2</v>
      </c>
      <c r="I26" s="254">
        <v>24744</v>
      </c>
      <c r="J26" s="473">
        <v>7.4389999999999998E-2</v>
      </c>
    </row>
    <row r="27" spans="1:10" ht="25.5" customHeight="1">
      <c r="A27" s="257" t="s">
        <v>131</v>
      </c>
      <c r="B27" s="893" t="s">
        <v>132</v>
      </c>
      <c r="C27" s="893"/>
      <c r="D27" s="894"/>
      <c r="E27" s="254">
        <v>4843</v>
      </c>
      <c r="F27" s="635">
        <v>0.1115</v>
      </c>
      <c r="G27" s="254">
        <v>78976</v>
      </c>
      <c r="H27" s="635">
        <v>0.11413</v>
      </c>
      <c r="I27" s="254">
        <v>31780</v>
      </c>
      <c r="J27" s="473">
        <v>9.554E-2</v>
      </c>
    </row>
    <row r="28" spans="1:10" ht="25.5" customHeight="1">
      <c r="A28" s="257" t="s">
        <v>133</v>
      </c>
      <c r="B28" s="893" t="s">
        <v>134</v>
      </c>
      <c r="C28" s="893"/>
      <c r="D28" s="894"/>
      <c r="E28" s="254">
        <v>4064</v>
      </c>
      <c r="F28" s="635">
        <v>9.357E-2</v>
      </c>
      <c r="G28" s="254">
        <v>57679</v>
      </c>
      <c r="H28" s="635">
        <v>8.3349999999999994E-2</v>
      </c>
      <c r="I28" s="254">
        <v>27488</v>
      </c>
      <c r="J28" s="473">
        <v>8.2640000000000005E-2</v>
      </c>
    </row>
    <row r="29" spans="1:10" ht="25.5" customHeight="1">
      <c r="A29" s="257" t="s">
        <v>135</v>
      </c>
      <c r="B29" s="893" t="s">
        <v>136</v>
      </c>
      <c r="C29" s="893"/>
      <c r="D29" s="894"/>
      <c r="E29" s="254">
        <v>2780</v>
      </c>
      <c r="F29" s="635">
        <v>6.4009999999999997E-2</v>
      </c>
      <c r="G29" s="254">
        <v>38989</v>
      </c>
      <c r="H29" s="635">
        <v>5.6340000000000001E-2</v>
      </c>
      <c r="I29" s="254">
        <v>21290</v>
      </c>
      <c r="J29" s="473">
        <v>6.4009999999999997E-2</v>
      </c>
    </row>
    <row r="30" spans="1:10" ht="25.5" customHeight="1">
      <c r="A30" s="257" t="s">
        <v>137</v>
      </c>
      <c r="B30" s="893" t="s">
        <v>138</v>
      </c>
      <c r="C30" s="893"/>
      <c r="D30" s="894"/>
      <c r="E30" s="254">
        <v>322</v>
      </c>
      <c r="F30" s="635">
        <v>7.4099999999999999E-3</v>
      </c>
      <c r="G30" s="254">
        <v>5972</v>
      </c>
      <c r="H30" s="635">
        <v>8.6300000000000005E-3</v>
      </c>
      <c r="I30" s="254">
        <v>3665</v>
      </c>
      <c r="J30" s="473">
        <v>1.102E-2</v>
      </c>
    </row>
    <row r="31" spans="1:10" ht="25.5" customHeight="1">
      <c r="A31" s="257" t="s">
        <v>139</v>
      </c>
      <c r="B31" s="893" t="s">
        <v>140</v>
      </c>
      <c r="C31" s="893"/>
      <c r="D31" s="894"/>
      <c r="E31" s="254">
        <v>6645</v>
      </c>
      <c r="F31" s="635">
        <v>0.15298999999999999</v>
      </c>
      <c r="G31" s="254">
        <v>108911</v>
      </c>
      <c r="H31" s="635">
        <v>0.15739</v>
      </c>
      <c r="I31" s="254">
        <v>36925</v>
      </c>
      <c r="J31" s="473">
        <v>0.11101</v>
      </c>
    </row>
    <row r="32" spans="1:10" ht="12" customHeight="1" thickBot="1">
      <c r="A32" s="910" t="s">
        <v>24</v>
      </c>
      <c r="B32" s="911"/>
      <c r="C32" s="911"/>
      <c r="D32" s="912"/>
      <c r="E32" s="479">
        <v>43434</v>
      </c>
      <c r="F32" s="341">
        <v>1</v>
      </c>
      <c r="G32" s="479">
        <v>691975</v>
      </c>
      <c r="H32" s="341">
        <v>1</v>
      </c>
      <c r="I32" s="479">
        <v>332624</v>
      </c>
      <c r="J32" s="474">
        <v>1</v>
      </c>
    </row>
    <row r="33" spans="1:11" ht="12" customHeight="1">
      <c r="A33" s="907" t="s">
        <v>19</v>
      </c>
      <c r="B33" s="908"/>
      <c r="C33" s="908"/>
      <c r="D33" s="908"/>
      <c r="E33" s="908"/>
      <c r="F33" s="908"/>
      <c r="G33" s="908"/>
      <c r="H33" s="908"/>
      <c r="I33" s="908"/>
      <c r="J33" s="909"/>
    </row>
    <row r="34" spans="1:11" s="52" customFormat="1" ht="25.5" customHeight="1">
      <c r="A34" s="258" t="s">
        <v>141</v>
      </c>
      <c r="B34" s="893" t="s">
        <v>91</v>
      </c>
      <c r="C34" s="893"/>
      <c r="D34" s="894"/>
      <c r="E34" s="254">
        <v>3961</v>
      </c>
      <c r="F34" s="635">
        <v>4.41E-2</v>
      </c>
      <c r="G34" s="254">
        <v>54309</v>
      </c>
      <c r="H34" s="635">
        <v>4.7350000000000003E-2</v>
      </c>
      <c r="I34" s="254">
        <v>39331</v>
      </c>
      <c r="J34" s="473">
        <v>4.7789999999999999E-2</v>
      </c>
      <c r="K34" s="632"/>
    </row>
    <row r="35" spans="1:11" s="52" customFormat="1" ht="25.5" customHeight="1">
      <c r="A35" s="257" t="s">
        <v>142</v>
      </c>
      <c r="B35" s="893" t="s">
        <v>143</v>
      </c>
      <c r="C35" s="893"/>
      <c r="D35" s="894"/>
      <c r="E35" s="254">
        <v>29985</v>
      </c>
      <c r="F35" s="635">
        <v>0.33385999999999999</v>
      </c>
      <c r="G35" s="254">
        <v>434464</v>
      </c>
      <c r="H35" s="635">
        <v>0.37880999999999998</v>
      </c>
      <c r="I35" s="254">
        <v>247181</v>
      </c>
      <c r="J35" s="473">
        <v>0.30035000000000001</v>
      </c>
      <c r="K35" s="632"/>
    </row>
    <row r="36" spans="1:11" s="52" customFormat="1" ht="25.5" customHeight="1">
      <c r="A36" s="257" t="s">
        <v>144</v>
      </c>
      <c r="B36" s="893" t="s">
        <v>145</v>
      </c>
      <c r="C36" s="893"/>
      <c r="D36" s="894"/>
      <c r="E36" s="254">
        <v>44140</v>
      </c>
      <c r="F36" s="635">
        <v>0.49147000000000002</v>
      </c>
      <c r="G36" s="254">
        <v>542643</v>
      </c>
      <c r="H36" s="635">
        <v>0.47313</v>
      </c>
      <c r="I36" s="254">
        <v>430876</v>
      </c>
      <c r="J36" s="473">
        <v>0.52354999999999996</v>
      </c>
      <c r="K36" s="632"/>
    </row>
    <row r="37" spans="1:11" ht="25.5" customHeight="1">
      <c r="A37" s="257" t="s">
        <v>146</v>
      </c>
      <c r="B37" s="913" t="s">
        <v>147</v>
      </c>
      <c r="C37" s="913"/>
      <c r="D37" s="914"/>
      <c r="E37" s="254">
        <v>3493</v>
      </c>
      <c r="F37" s="635">
        <v>3.8890000000000001E-2</v>
      </c>
      <c r="G37" s="254">
        <v>43177</v>
      </c>
      <c r="H37" s="635">
        <v>3.7650000000000003E-2</v>
      </c>
      <c r="I37" s="254">
        <v>36012</v>
      </c>
      <c r="J37" s="473">
        <v>4.376E-2</v>
      </c>
    </row>
    <row r="38" spans="1:11" ht="25.5" customHeight="1">
      <c r="A38" s="257" t="s">
        <v>148</v>
      </c>
      <c r="B38" s="913" t="s">
        <v>149</v>
      </c>
      <c r="C38" s="913"/>
      <c r="D38" s="914"/>
      <c r="E38" s="254">
        <v>1223</v>
      </c>
      <c r="F38" s="635">
        <v>1.362E-2</v>
      </c>
      <c r="G38" s="254">
        <v>22614</v>
      </c>
      <c r="H38" s="635">
        <v>1.9720000000000001E-2</v>
      </c>
      <c r="I38" s="254">
        <v>12148</v>
      </c>
      <c r="J38" s="473">
        <v>1.4760000000000001E-2</v>
      </c>
    </row>
    <row r="39" spans="1:11" ht="25.5" customHeight="1">
      <c r="A39" s="257" t="s">
        <v>150</v>
      </c>
      <c r="B39" s="893" t="s">
        <v>151</v>
      </c>
      <c r="C39" s="893"/>
      <c r="D39" s="894"/>
      <c r="E39" s="254">
        <v>6609</v>
      </c>
      <c r="F39" s="635">
        <v>7.3590000000000003E-2</v>
      </c>
      <c r="G39" s="254">
        <v>43292</v>
      </c>
      <c r="H39" s="635">
        <v>3.7749999999999999E-2</v>
      </c>
      <c r="I39" s="254">
        <v>53952</v>
      </c>
      <c r="J39" s="473">
        <v>6.5559999999999993E-2</v>
      </c>
    </row>
    <row r="40" spans="1:11" ht="25.5" customHeight="1">
      <c r="A40" s="257" t="s">
        <v>152</v>
      </c>
      <c r="B40" s="913" t="s">
        <v>153</v>
      </c>
      <c r="C40" s="913"/>
      <c r="D40" s="914"/>
      <c r="E40" s="254">
        <v>401</v>
      </c>
      <c r="F40" s="635">
        <v>4.4600000000000004E-3</v>
      </c>
      <c r="G40" s="254">
        <v>6414</v>
      </c>
      <c r="H40" s="635">
        <v>5.5900000000000004E-3</v>
      </c>
      <c r="I40" s="254">
        <v>3488</v>
      </c>
      <c r="J40" s="473">
        <v>4.2399999999999998E-3</v>
      </c>
    </row>
    <row r="41" spans="1:11" ht="12.75" customHeight="1" thickBot="1">
      <c r="A41" s="904" t="s">
        <v>24</v>
      </c>
      <c r="B41" s="905"/>
      <c r="C41" s="905"/>
      <c r="D41" s="906"/>
      <c r="E41" s="479">
        <v>89812</v>
      </c>
      <c r="F41" s="341">
        <v>1</v>
      </c>
      <c r="G41" s="479">
        <v>1146913</v>
      </c>
      <c r="H41" s="341">
        <v>1</v>
      </c>
      <c r="I41" s="479">
        <v>822988</v>
      </c>
      <c r="J41" s="474">
        <v>1</v>
      </c>
    </row>
    <row r="42" spans="1:11" ht="12.75" customHeight="1">
      <c r="A42" s="907" t="s">
        <v>20</v>
      </c>
      <c r="B42" s="908"/>
      <c r="C42" s="908"/>
      <c r="D42" s="908"/>
      <c r="E42" s="908"/>
      <c r="F42" s="908"/>
      <c r="G42" s="908"/>
      <c r="H42" s="908"/>
      <c r="I42" s="908"/>
      <c r="J42" s="909"/>
    </row>
    <row r="43" spans="1:11" ht="25.5" customHeight="1">
      <c r="A43" s="258" t="s">
        <v>154</v>
      </c>
      <c r="B43" s="893" t="s">
        <v>91</v>
      </c>
      <c r="C43" s="893"/>
      <c r="D43" s="894"/>
      <c r="E43" s="254">
        <v>379</v>
      </c>
      <c r="F43" s="635">
        <v>3.5300000000000002E-3</v>
      </c>
      <c r="G43" s="254">
        <v>15995</v>
      </c>
      <c r="H43" s="635">
        <v>3.0200000000000001E-3</v>
      </c>
      <c r="I43" s="254">
        <v>3414</v>
      </c>
      <c r="J43" s="473">
        <v>3.7599999999999999E-3</v>
      </c>
    </row>
    <row r="44" spans="1:11" ht="25.5" customHeight="1">
      <c r="A44" s="257" t="s">
        <v>155</v>
      </c>
      <c r="B44" s="893" t="s">
        <v>156</v>
      </c>
      <c r="C44" s="893"/>
      <c r="D44" s="894"/>
      <c r="E44" s="254">
        <v>972</v>
      </c>
      <c r="F44" s="635">
        <v>9.0399999999999994E-3</v>
      </c>
      <c r="G44" s="254">
        <v>22854</v>
      </c>
      <c r="H44" s="635">
        <v>4.3099999999999996E-3</v>
      </c>
      <c r="I44" s="254">
        <v>6572</v>
      </c>
      <c r="J44" s="473">
        <v>7.2399999999999999E-3</v>
      </c>
    </row>
    <row r="45" spans="1:11" ht="25.5" customHeight="1">
      <c r="A45" s="257" t="s">
        <v>157</v>
      </c>
      <c r="B45" s="893" t="s">
        <v>158</v>
      </c>
      <c r="C45" s="893"/>
      <c r="D45" s="894"/>
      <c r="E45" s="254">
        <v>861</v>
      </c>
      <c r="F45" s="635">
        <v>8.0099999999999998E-3</v>
      </c>
      <c r="G45" s="254">
        <v>20324</v>
      </c>
      <c r="H45" s="635">
        <v>3.8300000000000001E-3</v>
      </c>
      <c r="I45" s="254">
        <v>5038</v>
      </c>
      <c r="J45" s="473">
        <v>5.5500000000000002E-3</v>
      </c>
    </row>
    <row r="46" spans="1:11" ht="25.5" customHeight="1">
      <c r="A46" s="257" t="s">
        <v>159</v>
      </c>
      <c r="B46" s="893" t="s">
        <v>160</v>
      </c>
      <c r="C46" s="893"/>
      <c r="D46" s="894"/>
      <c r="E46" s="254">
        <v>634</v>
      </c>
      <c r="F46" s="635">
        <v>5.8999999999999999E-3</v>
      </c>
      <c r="G46" s="254">
        <v>13354</v>
      </c>
      <c r="H46" s="635">
        <v>2.5200000000000001E-3</v>
      </c>
      <c r="I46" s="254">
        <v>5090</v>
      </c>
      <c r="J46" s="473">
        <v>5.6100000000000004E-3</v>
      </c>
    </row>
    <row r="47" spans="1:11" ht="25.5" customHeight="1">
      <c r="A47" s="257" t="s">
        <v>161</v>
      </c>
      <c r="B47" s="893" t="s">
        <v>162</v>
      </c>
      <c r="C47" s="893"/>
      <c r="D47" s="894"/>
      <c r="E47" s="254">
        <v>38573</v>
      </c>
      <c r="F47" s="635">
        <v>0.3589</v>
      </c>
      <c r="G47" s="254">
        <v>3796402</v>
      </c>
      <c r="H47" s="635">
        <v>0.71579999999999999</v>
      </c>
      <c r="I47" s="254">
        <v>423489</v>
      </c>
      <c r="J47" s="473">
        <v>0.46666999999999997</v>
      </c>
    </row>
    <row r="48" spans="1:11" ht="25.5" customHeight="1">
      <c r="A48" s="257" t="s">
        <v>163</v>
      </c>
      <c r="B48" s="636"/>
      <c r="C48" s="893" t="s">
        <v>419</v>
      </c>
      <c r="D48" s="894"/>
      <c r="E48" s="254">
        <v>18592</v>
      </c>
      <c r="F48" s="635">
        <v>0.48199999999999998</v>
      </c>
      <c r="G48" s="254">
        <v>1931896</v>
      </c>
      <c r="H48" s="635">
        <v>0.50888</v>
      </c>
      <c r="I48" s="254">
        <v>222728</v>
      </c>
      <c r="J48" s="473">
        <v>0.52593999999999996</v>
      </c>
    </row>
    <row r="49" spans="1:11" ht="25.5" customHeight="1">
      <c r="A49" s="257" t="s">
        <v>164</v>
      </c>
      <c r="B49" s="893"/>
      <c r="C49" s="893"/>
      <c r="D49" s="636" t="s">
        <v>420</v>
      </c>
      <c r="E49" s="254">
        <v>3428</v>
      </c>
      <c r="F49" s="635">
        <v>0.18437999999999999</v>
      </c>
      <c r="G49" s="254">
        <v>351665</v>
      </c>
      <c r="H49" s="635">
        <v>0.18203</v>
      </c>
      <c r="I49" s="254">
        <v>36433</v>
      </c>
      <c r="J49" s="473">
        <v>0.16358</v>
      </c>
    </row>
    <row r="50" spans="1:11" ht="25.5" customHeight="1">
      <c r="A50" s="257" t="s">
        <v>165</v>
      </c>
      <c r="B50" s="636"/>
      <c r="C50" s="893" t="s">
        <v>421</v>
      </c>
      <c r="D50" s="894"/>
      <c r="E50" s="254">
        <v>482</v>
      </c>
      <c r="F50" s="635">
        <v>1.2500000000000001E-2</v>
      </c>
      <c r="G50" s="254">
        <v>54889</v>
      </c>
      <c r="H50" s="635">
        <v>1.4460000000000001E-2</v>
      </c>
      <c r="I50" s="254">
        <v>4515</v>
      </c>
      <c r="J50" s="473">
        <v>1.0659999999999999E-2</v>
      </c>
      <c r="K50" s="633"/>
    </row>
    <row r="51" spans="1:11" ht="25.5" customHeight="1">
      <c r="A51" s="257" t="s">
        <v>166</v>
      </c>
      <c r="B51" s="893" t="s">
        <v>167</v>
      </c>
      <c r="C51" s="893"/>
      <c r="D51" s="894"/>
      <c r="E51" s="254">
        <v>505</v>
      </c>
      <c r="F51" s="635">
        <v>4.7000000000000002E-3</v>
      </c>
      <c r="G51" s="254">
        <v>14528</v>
      </c>
      <c r="H51" s="635">
        <v>2.7399999999999998E-3</v>
      </c>
      <c r="I51" s="254">
        <v>4437</v>
      </c>
      <c r="J51" s="473">
        <v>4.8900000000000002E-3</v>
      </c>
    </row>
    <row r="52" spans="1:11" ht="25.5" customHeight="1">
      <c r="A52" s="257" t="s">
        <v>168</v>
      </c>
      <c r="B52" s="893" t="s">
        <v>169</v>
      </c>
      <c r="C52" s="893"/>
      <c r="D52" s="894"/>
      <c r="E52" s="254">
        <v>20314</v>
      </c>
      <c r="F52" s="635">
        <v>0.18901000000000001</v>
      </c>
      <c r="G52" s="254">
        <v>438972</v>
      </c>
      <c r="H52" s="635">
        <v>8.2769999999999996E-2</v>
      </c>
      <c r="I52" s="254">
        <v>145682</v>
      </c>
      <c r="J52" s="473">
        <v>0.16053999999999999</v>
      </c>
    </row>
    <row r="53" spans="1:11" ht="25.5" customHeight="1">
      <c r="A53" s="257" t="s">
        <v>170</v>
      </c>
      <c r="B53" s="893" t="s">
        <v>171</v>
      </c>
      <c r="C53" s="893"/>
      <c r="D53" s="894"/>
      <c r="E53" s="254">
        <v>180</v>
      </c>
      <c r="F53" s="635">
        <v>1.67E-3</v>
      </c>
      <c r="G53" s="254">
        <v>4087</v>
      </c>
      <c r="H53" s="635">
        <v>7.6999999999999996E-4</v>
      </c>
      <c r="I53" s="254">
        <v>1237</v>
      </c>
      <c r="J53" s="473">
        <v>1.3600000000000001E-3</v>
      </c>
    </row>
    <row r="54" spans="1:11" ht="25.5" customHeight="1">
      <c r="A54" s="257" t="s">
        <v>172</v>
      </c>
      <c r="B54" s="893" t="s">
        <v>173</v>
      </c>
      <c r="C54" s="893"/>
      <c r="D54" s="894"/>
      <c r="E54" s="254">
        <v>8927</v>
      </c>
      <c r="F54" s="635">
        <v>8.3059999999999995E-2</v>
      </c>
      <c r="G54" s="254">
        <v>189476</v>
      </c>
      <c r="H54" s="635">
        <v>3.5729999999999998E-2</v>
      </c>
      <c r="I54" s="254">
        <v>62888</v>
      </c>
      <c r="J54" s="473">
        <v>6.93E-2</v>
      </c>
    </row>
    <row r="55" spans="1:11" ht="25.5" customHeight="1">
      <c r="A55" s="257" t="s">
        <v>174</v>
      </c>
      <c r="B55" s="893" t="s">
        <v>175</v>
      </c>
      <c r="C55" s="893"/>
      <c r="D55" s="894"/>
      <c r="E55" s="254">
        <v>11187</v>
      </c>
      <c r="F55" s="635">
        <v>0.10409</v>
      </c>
      <c r="G55" s="254">
        <v>234042</v>
      </c>
      <c r="H55" s="635">
        <v>4.4130000000000003E-2</v>
      </c>
      <c r="I55" s="254">
        <v>76204</v>
      </c>
      <c r="J55" s="473">
        <v>8.3970000000000003E-2</v>
      </c>
    </row>
    <row r="56" spans="1:11" ht="25.5" customHeight="1">
      <c r="A56" s="257" t="s">
        <v>176</v>
      </c>
      <c r="B56" s="893" t="s">
        <v>177</v>
      </c>
      <c r="C56" s="893"/>
      <c r="D56" s="894"/>
      <c r="E56" s="254">
        <v>1796</v>
      </c>
      <c r="F56" s="635">
        <v>1.6709999999999999E-2</v>
      </c>
      <c r="G56" s="254">
        <v>41432</v>
      </c>
      <c r="H56" s="635">
        <v>7.8100000000000001E-3</v>
      </c>
      <c r="I56" s="254">
        <v>13153</v>
      </c>
      <c r="J56" s="473">
        <v>1.4489999999999999E-2</v>
      </c>
    </row>
    <row r="57" spans="1:11" ht="25.5" customHeight="1">
      <c r="A57" s="257" t="s">
        <v>178</v>
      </c>
      <c r="B57" s="893" t="s">
        <v>179</v>
      </c>
      <c r="C57" s="893"/>
      <c r="D57" s="894"/>
      <c r="E57" s="254">
        <v>256</v>
      </c>
      <c r="F57" s="635">
        <v>2.3800000000000002E-3</v>
      </c>
      <c r="G57" s="254">
        <v>5563</v>
      </c>
      <c r="H57" s="635">
        <v>1.0499999999999999E-3</v>
      </c>
      <c r="I57" s="254">
        <v>1579</v>
      </c>
      <c r="J57" s="473">
        <v>1.74E-3</v>
      </c>
    </row>
    <row r="58" spans="1:11" ht="25.5" customHeight="1">
      <c r="A58" s="257" t="s">
        <v>180</v>
      </c>
      <c r="B58" s="893" t="s">
        <v>181</v>
      </c>
      <c r="C58" s="893"/>
      <c r="D58" s="894"/>
      <c r="E58" s="254">
        <v>1011</v>
      </c>
      <c r="F58" s="635">
        <v>9.41E-3</v>
      </c>
      <c r="G58" s="254">
        <v>22110</v>
      </c>
      <c r="H58" s="635">
        <v>4.1700000000000001E-3</v>
      </c>
      <c r="I58" s="254">
        <v>6587</v>
      </c>
      <c r="J58" s="473">
        <v>7.26E-3</v>
      </c>
    </row>
    <row r="59" spans="1:11" ht="25.5" customHeight="1">
      <c r="A59" s="257" t="s">
        <v>182</v>
      </c>
      <c r="B59" s="893" t="s">
        <v>183</v>
      </c>
      <c r="C59" s="893"/>
      <c r="D59" s="894"/>
      <c r="E59" s="254">
        <v>273</v>
      </c>
      <c r="F59" s="635">
        <v>2.5400000000000002E-3</v>
      </c>
      <c r="G59" s="254">
        <v>6167</v>
      </c>
      <c r="H59" s="635">
        <v>1.16E-3</v>
      </c>
      <c r="I59" s="254">
        <v>2075</v>
      </c>
      <c r="J59" s="473">
        <v>2.2899999999999999E-3</v>
      </c>
    </row>
    <row r="60" spans="1:11" ht="25.5" customHeight="1">
      <c r="A60" s="257" t="s">
        <v>184</v>
      </c>
      <c r="B60" s="893" t="s">
        <v>185</v>
      </c>
      <c r="C60" s="893"/>
      <c r="D60" s="894"/>
      <c r="E60" s="254">
        <v>1240</v>
      </c>
      <c r="F60" s="635">
        <v>1.154E-2</v>
      </c>
      <c r="G60" s="254">
        <v>28070</v>
      </c>
      <c r="H60" s="635">
        <v>5.2900000000000004E-3</v>
      </c>
      <c r="I60" s="254">
        <v>9748</v>
      </c>
      <c r="J60" s="473">
        <v>1.074E-2</v>
      </c>
    </row>
    <row r="61" spans="1:11" ht="25.5" customHeight="1">
      <c r="A61" s="257" t="s">
        <v>186</v>
      </c>
      <c r="B61" s="893" t="s">
        <v>187</v>
      </c>
      <c r="C61" s="893"/>
      <c r="D61" s="894"/>
      <c r="E61" s="254">
        <v>479</v>
      </c>
      <c r="F61" s="635">
        <v>4.4600000000000004E-3</v>
      </c>
      <c r="G61" s="254">
        <v>10356</v>
      </c>
      <c r="H61" s="635">
        <v>1.9499999999999999E-3</v>
      </c>
      <c r="I61" s="254">
        <v>3511</v>
      </c>
      <c r="J61" s="473">
        <v>3.8700000000000002E-3</v>
      </c>
    </row>
    <row r="62" spans="1:11" ht="25.5" customHeight="1">
      <c r="A62" s="257" t="s">
        <v>188</v>
      </c>
      <c r="B62" s="893" t="s">
        <v>189</v>
      </c>
      <c r="C62" s="893"/>
      <c r="D62" s="894"/>
      <c r="E62" s="254">
        <v>215</v>
      </c>
      <c r="F62" s="635">
        <v>2E-3</v>
      </c>
      <c r="G62" s="254">
        <v>4935</v>
      </c>
      <c r="H62" s="635">
        <v>9.3000000000000005E-4</v>
      </c>
      <c r="I62" s="254">
        <v>1467</v>
      </c>
      <c r="J62" s="473">
        <v>1.6199999999999999E-3</v>
      </c>
    </row>
    <row r="63" spans="1:11" ht="25.5" customHeight="1">
      <c r="A63" s="257" t="s">
        <v>190</v>
      </c>
      <c r="B63" s="893" t="s">
        <v>191</v>
      </c>
      <c r="C63" s="893"/>
      <c r="D63" s="894"/>
      <c r="E63" s="254">
        <v>710</v>
      </c>
      <c r="F63" s="635">
        <v>6.6100000000000004E-3</v>
      </c>
      <c r="G63" s="254">
        <v>16138</v>
      </c>
      <c r="H63" s="635">
        <v>3.0400000000000002E-3</v>
      </c>
      <c r="I63" s="254">
        <v>4657</v>
      </c>
      <c r="J63" s="473">
        <v>5.13E-3</v>
      </c>
    </row>
    <row r="64" spans="1:11" ht="25.5" customHeight="1">
      <c r="A64" s="257" t="s">
        <v>192</v>
      </c>
      <c r="B64" s="893" t="s">
        <v>193</v>
      </c>
      <c r="C64" s="893"/>
      <c r="D64" s="894"/>
      <c r="E64" s="254">
        <v>791</v>
      </c>
      <c r="F64" s="635">
        <v>7.3600000000000002E-3</v>
      </c>
      <c r="G64" s="254">
        <v>17940</v>
      </c>
      <c r="H64" s="635">
        <v>3.3800000000000002E-3</v>
      </c>
      <c r="I64" s="254">
        <v>5629</v>
      </c>
      <c r="J64" s="473">
        <v>6.1999999999999998E-3</v>
      </c>
    </row>
    <row r="65" spans="1:10" ht="25.5" customHeight="1">
      <c r="A65" s="257" t="s">
        <v>194</v>
      </c>
      <c r="B65" s="893" t="s">
        <v>195</v>
      </c>
      <c r="C65" s="893"/>
      <c r="D65" s="894"/>
      <c r="E65" s="254">
        <v>1610</v>
      </c>
      <c r="F65" s="635">
        <v>1.498E-2</v>
      </c>
      <c r="G65" s="254">
        <v>36060</v>
      </c>
      <c r="H65" s="635">
        <v>6.7999999999999996E-3</v>
      </c>
      <c r="I65" s="254">
        <v>10064</v>
      </c>
      <c r="J65" s="473">
        <v>1.1089999999999999E-2</v>
      </c>
    </row>
    <row r="66" spans="1:10" ht="25.5" customHeight="1">
      <c r="A66" s="257" t="s">
        <v>196</v>
      </c>
      <c r="B66" s="893" t="s">
        <v>197</v>
      </c>
      <c r="C66" s="893"/>
      <c r="D66" s="894"/>
      <c r="E66" s="254">
        <v>1095</v>
      </c>
      <c r="F66" s="635">
        <v>1.0189999999999999E-2</v>
      </c>
      <c r="G66" s="254">
        <v>24590</v>
      </c>
      <c r="H66" s="635">
        <v>4.64E-3</v>
      </c>
      <c r="I66" s="254">
        <v>8089</v>
      </c>
      <c r="J66" s="473">
        <v>8.9099999999999995E-3</v>
      </c>
    </row>
    <row r="67" spans="1:10" ht="25.5" customHeight="1">
      <c r="A67" s="257" t="s">
        <v>198</v>
      </c>
      <c r="B67" s="893" t="s">
        <v>199</v>
      </c>
      <c r="C67" s="893"/>
      <c r="D67" s="894"/>
      <c r="E67" s="254">
        <v>388</v>
      </c>
      <c r="F67" s="635">
        <v>3.6099999999999999E-3</v>
      </c>
      <c r="G67" s="254">
        <v>8639</v>
      </c>
      <c r="H67" s="635">
        <v>1.6299999999999999E-3</v>
      </c>
      <c r="I67" s="254">
        <v>2616</v>
      </c>
      <c r="J67" s="473">
        <v>2.8800000000000002E-3</v>
      </c>
    </row>
    <row r="68" spans="1:10" ht="25.5" customHeight="1">
      <c r="A68" s="257" t="s">
        <v>200</v>
      </c>
      <c r="B68" s="893" t="s">
        <v>201</v>
      </c>
      <c r="C68" s="893"/>
      <c r="D68" s="894"/>
      <c r="E68" s="254">
        <v>12097</v>
      </c>
      <c r="F68" s="635">
        <v>0.11255999999999999</v>
      </c>
      <c r="G68" s="254">
        <v>268256</v>
      </c>
      <c r="H68" s="635">
        <v>5.058E-2</v>
      </c>
      <c r="I68" s="254">
        <v>82568</v>
      </c>
      <c r="J68" s="473">
        <v>9.0990000000000001E-2</v>
      </c>
    </row>
    <row r="69" spans="1:10" ht="25.5" customHeight="1">
      <c r="A69" s="257" t="s">
        <v>202</v>
      </c>
      <c r="B69" s="893" t="s">
        <v>203</v>
      </c>
      <c r="C69" s="893"/>
      <c r="D69" s="894"/>
      <c r="E69" s="254">
        <v>327</v>
      </c>
      <c r="F69" s="635">
        <v>3.0400000000000002E-3</v>
      </c>
      <c r="G69" s="254">
        <v>7439</v>
      </c>
      <c r="H69" s="635">
        <v>1.4E-3</v>
      </c>
      <c r="I69" s="254">
        <v>2094</v>
      </c>
      <c r="J69" s="473">
        <v>2.31E-3</v>
      </c>
    </row>
    <row r="70" spans="1:10" ht="25.5" customHeight="1">
      <c r="A70" s="257" t="s">
        <v>204</v>
      </c>
      <c r="B70" s="893" t="s">
        <v>205</v>
      </c>
      <c r="C70" s="893"/>
      <c r="D70" s="894"/>
      <c r="E70" s="254">
        <v>646</v>
      </c>
      <c r="F70" s="635">
        <v>6.0099999999999997E-3</v>
      </c>
      <c r="G70" s="254">
        <v>14523</v>
      </c>
      <c r="H70" s="635">
        <v>2.7399999999999998E-3</v>
      </c>
      <c r="I70" s="254">
        <v>4403</v>
      </c>
      <c r="J70" s="473">
        <v>4.8500000000000001E-3</v>
      </c>
    </row>
    <row r="71" spans="1:10" ht="25.5" customHeight="1">
      <c r="A71" s="257" t="s">
        <v>206</v>
      </c>
      <c r="B71" s="893" t="s">
        <v>207</v>
      </c>
      <c r="C71" s="893"/>
      <c r="D71" s="894"/>
      <c r="E71" s="254">
        <v>218</v>
      </c>
      <c r="F71" s="635">
        <v>2.0300000000000001E-3</v>
      </c>
      <c r="G71" s="254">
        <v>4988</v>
      </c>
      <c r="H71" s="635">
        <v>9.3999999999999997E-4</v>
      </c>
      <c r="I71" s="254">
        <v>1283</v>
      </c>
      <c r="J71" s="473">
        <v>1.41E-3</v>
      </c>
    </row>
    <row r="72" spans="1:10" ht="25.5" customHeight="1">
      <c r="A72" s="257" t="s">
        <v>208</v>
      </c>
      <c r="B72" s="893" t="s">
        <v>209</v>
      </c>
      <c r="C72" s="893"/>
      <c r="D72" s="894"/>
      <c r="E72" s="254">
        <v>1247</v>
      </c>
      <c r="F72" s="635">
        <v>1.1599999999999999E-2</v>
      </c>
      <c r="G72" s="254">
        <v>26047</v>
      </c>
      <c r="H72" s="635">
        <v>4.9100000000000003E-3</v>
      </c>
      <c r="I72" s="254">
        <v>9171</v>
      </c>
      <c r="J72" s="473">
        <v>1.0109999999999999E-2</v>
      </c>
    </row>
    <row r="73" spans="1:10" ht="25.5" customHeight="1">
      <c r="A73" s="259" t="s">
        <v>210</v>
      </c>
      <c r="B73" s="893" t="s">
        <v>211</v>
      </c>
      <c r="C73" s="893"/>
      <c r="D73" s="894"/>
      <c r="E73" s="254">
        <v>116</v>
      </c>
      <c r="F73" s="635">
        <v>1.08E-3</v>
      </c>
      <c r="G73" s="254">
        <v>1602</v>
      </c>
      <c r="H73" s="635">
        <v>2.9999999999999997E-4</v>
      </c>
      <c r="I73" s="254">
        <v>963</v>
      </c>
      <c r="J73" s="473">
        <v>1.06E-3</v>
      </c>
    </row>
    <row r="74" spans="1:10" ht="25.5" customHeight="1">
      <c r="A74" s="259" t="s">
        <v>212</v>
      </c>
      <c r="B74" s="893" t="s">
        <v>213</v>
      </c>
      <c r="C74" s="893"/>
      <c r="D74" s="894"/>
      <c r="E74" s="254">
        <v>429</v>
      </c>
      <c r="F74" s="635">
        <v>3.9899999999999996E-3</v>
      </c>
      <c r="G74" s="254">
        <v>8831</v>
      </c>
      <c r="H74" s="635">
        <v>1.67E-3</v>
      </c>
      <c r="I74" s="254">
        <v>3767</v>
      </c>
      <c r="J74" s="473">
        <v>4.15E-3</v>
      </c>
    </row>
    <row r="75" spans="1:10" ht="12.75" customHeight="1" thickBot="1">
      <c r="A75" s="910" t="s">
        <v>24</v>
      </c>
      <c r="B75" s="911"/>
      <c r="C75" s="911"/>
      <c r="D75" s="912"/>
      <c r="E75" s="479">
        <v>107476</v>
      </c>
      <c r="F75" s="341">
        <v>1</v>
      </c>
      <c r="G75" s="479">
        <v>5303720</v>
      </c>
      <c r="H75" s="341">
        <v>1</v>
      </c>
      <c r="I75" s="479">
        <v>907475</v>
      </c>
      <c r="J75" s="474">
        <v>1</v>
      </c>
    </row>
    <row r="76" spans="1:10" ht="12.75" customHeight="1">
      <c r="A76" s="907" t="s">
        <v>350</v>
      </c>
      <c r="B76" s="908"/>
      <c r="C76" s="908"/>
      <c r="D76" s="908"/>
      <c r="E76" s="908"/>
      <c r="F76" s="908"/>
      <c r="G76" s="908"/>
      <c r="H76" s="908"/>
      <c r="I76" s="908"/>
      <c r="J76" s="909"/>
    </row>
    <row r="77" spans="1:10" ht="25.5" customHeight="1">
      <c r="A77" s="258" t="s">
        <v>214</v>
      </c>
      <c r="B77" s="893" t="s">
        <v>91</v>
      </c>
      <c r="C77" s="893"/>
      <c r="D77" s="894"/>
      <c r="E77" s="254">
        <v>3230</v>
      </c>
      <c r="F77" s="635">
        <v>0.13214999999999999</v>
      </c>
      <c r="G77" s="254">
        <v>219200</v>
      </c>
      <c r="H77" s="95">
        <v>0.32439000000000001</v>
      </c>
      <c r="I77" s="254">
        <v>27338</v>
      </c>
      <c r="J77" s="255">
        <v>0.16758999999999999</v>
      </c>
    </row>
    <row r="78" spans="1:10" ht="25.5" customHeight="1">
      <c r="A78" s="257" t="s">
        <v>215</v>
      </c>
      <c r="B78" s="893" t="s">
        <v>399</v>
      </c>
      <c r="C78" s="893"/>
      <c r="D78" s="894"/>
      <c r="E78" s="254">
        <v>11902</v>
      </c>
      <c r="F78" s="635">
        <v>0.48697000000000001</v>
      </c>
      <c r="G78" s="254">
        <v>148825</v>
      </c>
      <c r="H78" s="635">
        <v>0.22023999999999999</v>
      </c>
      <c r="I78" s="254">
        <v>73843</v>
      </c>
      <c r="J78" s="473">
        <v>0.45267000000000002</v>
      </c>
    </row>
    <row r="79" spans="1:10" ht="25.5" customHeight="1">
      <c r="A79" s="257" t="s">
        <v>216</v>
      </c>
      <c r="B79" s="893" t="s">
        <v>400</v>
      </c>
      <c r="C79" s="893"/>
      <c r="D79" s="894"/>
      <c r="E79" s="254">
        <v>1116</v>
      </c>
      <c r="F79" s="635">
        <v>4.5659999999999999E-2</v>
      </c>
      <c r="G79" s="254">
        <v>21114</v>
      </c>
      <c r="H79" s="635">
        <v>3.125E-2</v>
      </c>
      <c r="I79" s="254">
        <v>6158</v>
      </c>
      <c r="J79" s="473">
        <v>3.7749999999999999E-2</v>
      </c>
    </row>
    <row r="80" spans="1:10" ht="25.5" customHeight="1">
      <c r="A80" s="257" t="s">
        <v>217</v>
      </c>
      <c r="B80" s="893" t="s">
        <v>401</v>
      </c>
      <c r="C80" s="893"/>
      <c r="D80" s="894"/>
      <c r="E80" s="254">
        <v>931</v>
      </c>
      <c r="F80" s="635">
        <v>3.8089999999999999E-2</v>
      </c>
      <c r="G80" s="254">
        <v>13761</v>
      </c>
      <c r="H80" s="635">
        <v>2.036E-2</v>
      </c>
      <c r="I80" s="254">
        <v>5534</v>
      </c>
      <c r="J80" s="473">
        <v>3.3919999999999999E-2</v>
      </c>
    </row>
    <row r="81" spans="1:10" ht="25.5" customHeight="1">
      <c r="A81" s="257" t="s">
        <v>218</v>
      </c>
      <c r="B81" s="893" t="s">
        <v>219</v>
      </c>
      <c r="C81" s="893"/>
      <c r="D81" s="894"/>
      <c r="E81" s="254">
        <v>2536</v>
      </c>
      <c r="F81" s="635">
        <v>0.10376000000000001</v>
      </c>
      <c r="G81" s="254">
        <v>113473</v>
      </c>
      <c r="H81" s="635">
        <v>0.16793</v>
      </c>
      <c r="I81" s="254">
        <v>10937</v>
      </c>
      <c r="J81" s="473">
        <v>6.7049999999999998E-2</v>
      </c>
    </row>
    <row r="82" spans="1:10" ht="25.5" customHeight="1">
      <c r="A82" s="257" t="s">
        <v>220</v>
      </c>
      <c r="B82" s="893" t="s">
        <v>221</v>
      </c>
      <c r="C82" s="893"/>
      <c r="D82" s="894"/>
      <c r="E82" s="254">
        <v>463</v>
      </c>
      <c r="F82" s="635">
        <v>1.8939999999999999E-2</v>
      </c>
      <c r="G82" s="254">
        <v>12234</v>
      </c>
      <c r="H82" s="635">
        <v>1.8100000000000002E-2</v>
      </c>
      <c r="I82" s="254">
        <v>3407</v>
      </c>
      <c r="J82" s="473">
        <v>2.0889999999999999E-2</v>
      </c>
    </row>
    <row r="83" spans="1:10" ht="25.5" customHeight="1">
      <c r="A83" s="257" t="s">
        <v>222</v>
      </c>
      <c r="B83" s="893" t="s">
        <v>403</v>
      </c>
      <c r="C83" s="893"/>
      <c r="D83" s="894"/>
      <c r="E83" s="254">
        <v>1512</v>
      </c>
      <c r="F83" s="635">
        <v>6.1859999999999998E-2</v>
      </c>
      <c r="G83" s="254">
        <v>30581</v>
      </c>
      <c r="H83" s="635">
        <v>4.5260000000000002E-2</v>
      </c>
      <c r="I83" s="254">
        <v>10739</v>
      </c>
      <c r="J83" s="473">
        <v>6.583E-2</v>
      </c>
    </row>
    <row r="84" spans="1:10" ht="25.5" customHeight="1">
      <c r="A84" s="257" t="s">
        <v>223</v>
      </c>
      <c r="B84" s="893" t="s">
        <v>224</v>
      </c>
      <c r="C84" s="893"/>
      <c r="D84" s="894"/>
      <c r="E84" s="254">
        <v>1012</v>
      </c>
      <c r="F84" s="635">
        <v>4.1410000000000002E-2</v>
      </c>
      <c r="G84" s="254">
        <v>16747</v>
      </c>
      <c r="H84" s="635">
        <v>2.478E-2</v>
      </c>
      <c r="I84" s="254">
        <v>7713</v>
      </c>
      <c r="J84" s="473">
        <v>4.7280000000000003E-2</v>
      </c>
    </row>
    <row r="85" spans="1:10" ht="25.5" customHeight="1">
      <c r="A85" s="257" t="s">
        <v>225</v>
      </c>
      <c r="B85" s="893" t="s">
        <v>226</v>
      </c>
      <c r="C85" s="893"/>
      <c r="D85" s="894"/>
      <c r="E85" s="254">
        <v>1739</v>
      </c>
      <c r="F85" s="635">
        <v>7.1150000000000005E-2</v>
      </c>
      <c r="G85" s="254">
        <v>99792</v>
      </c>
      <c r="H85" s="635">
        <v>0.14768000000000001</v>
      </c>
      <c r="I85" s="254">
        <v>17459</v>
      </c>
      <c r="J85" s="473">
        <v>0.10703</v>
      </c>
    </row>
    <row r="86" spans="1:10" ht="12" customHeight="1" thickBot="1">
      <c r="A86" s="915" t="s">
        <v>24</v>
      </c>
      <c r="B86" s="916"/>
      <c r="C86" s="916"/>
      <c r="D86" s="917"/>
      <c r="E86" s="479">
        <v>24441</v>
      </c>
      <c r="F86" s="341">
        <v>1</v>
      </c>
      <c r="G86" s="479">
        <v>675727</v>
      </c>
      <c r="H86" s="341">
        <v>1</v>
      </c>
      <c r="I86" s="479">
        <v>163128</v>
      </c>
      <c r="J86" s="474">
        <v>1</v>
      </c>
    </row>
    <row r="87" spans="1:10" ht="12" customHeight="1">
      <c r="A87" s="907" t="s">
        <v>38</v>
      </c>
      <c r="B87" s="908"/>
      <c r="C87" s="908"/>
      <c r="D87" s="908"/>
      <c r="E87" s="908"/>
      <c r="F87" s="908"/>
      <c r="G87" s="908"/>
      <c r="H87" s="908"/>
      <c r="I87" s="908"/>
      <c r="J87" s="909"/>
    </row>
    <row r="88" spans="1:10" ht="25.5" customHeight="1">
      <c r="A88" s="263" t="s">
        <v>227</v>
      </c>
      <c r="B88" s="893" t="s">
        <v>361</v>
      </c>
      <c r="C88" s="893"/>
      <c r="D88" s="894"/>
      <c r="E88" s="254">
        <v>1605</v>
      </c>
      <c r="F88" s="635">
        <v>0.25145000000000001</v>
      </c>
      <c r="G88" s="254">
        <v>61996</v>
      </c>
      <c r="H88" s="635">
        <v>8.4190000000000001E-2</v>
      </c>
      <c r="I88" s="254">
        <v>9609</v>
      </c>
      <c r="J88" s="473">
        <v>0.18110999999999999</v>
      </c>
    </row>
    <row r="89" spans="1:10" ht="25.5" customHeight="1">
      <c r="A89" s="264" t="s">
        <v>228</v>
      </c>
      <c r="B89" s="893" t="s">
        <v>229</v>
      </c>
      <c r="C89" s="893"/>
      <c r="D89" s="894"/>
      <c r="E89" s="254">
        <v>884</v>
      </c>
      <c r="F89" s="635">
        <v>0.13849</v>
      </c>
      <c r="G89" s="254">
        <v>243283</v>
      </c>
      <c r="H89" s="635">
        <v>0.33038000000000001</v>
      </c>
      <c r="I89" s="254">
        <v>8648</v>
      </c>
      <c r="J89" s="473">
        <v>0.16299</v>
      </c>
    </row>
    <row r="90" spans="1:10" ht="25.5" customHeight="1">
      <c r="A90" s="264" t="s">
        <v>230</v>
      </c>
      <c r="B90" s="893" t="s">
        <v>231</v>
      </c>
      <c r="C90" s="893"/>
      <c r="D90" s="894"/>
      <c r="E90" s="254">
        <v>884</v>
      </c>
      <c r="F90" s="635">
        <v>0.13849</v>
      </c>
      <c r="G90" s="254">
        <v>268455</v>
      </c>
      <c r="H90" s="635">
        <v>0.36456</v>
      </c>
      <c r="I90" s="254">
        <v>10252</v>
      </c>
      <c r="J90" s="473">
        <v>0.19323000000000001</v>
      </c>
    </row>
    <row r="91" spans="1:10" ht="25.5" customHeight="1">
      <c r="A91" s="264" t="s">
        <v>232</v>
      </c>
      <c r="B91" s="893" t="s">
        <v>389</v>
      </c>
      <c r="C91" s="893"/>
      <c r="D91" s="894"/>
      <c r="E91" s="254">
        <v>10</v>
      </c>
      <c r="F91" s="635">
        <v>1.57E-3</v>
      </c>
      <c r="G91" s="254">
        <v>2804</v>
      </c>
      <c r="H91" s="635">
        <v>3.81E-3</v>
      </c>
      <c r="I91" s="254">
        <v>110</v>
      </c>
      <c r="J91" s="473">
        <v>2.0699999999999998E-3</v>
      </c>
    </row>
    <row r="92" spans="1:10" ht="25.5" customHeight="1">
      <c r="A92" s="264" t="s">
        <v>233</v>
      </c>
      <c r="B92" s="893" t="s">
        <v>390</v>
      </c>
      <c r="C92" s="893"/>
      <c r="D92" s="894"/>
      <c r="E92" s="254">
        <v>181</v>
      </c>
      <c r="F92" s="635">
        <v>2.836E-2</v>
      </c>
      <c r="G92" s="254">
        <v>98480</v>
      </c>
      <c r="H92" s="635">
        <v>0.13374</v>
      </c>
      <c r="I92" s="254">
        <v>2115</v>
      </c>
      <c r="J92" s="473">
        <v>3.986E-2</v>
      </c>
    </row>
    <row r="93" spans="1:10" ht="25.5" customHeight="1">
      <c r="A93" s="264" t="s">
        <v>234</v>
      </c>
      <c r="B93" s="893" t="s">
        <v>391</v>
      </c>
      <c r="C93" s="893"/>
      <c r="D93" s="894"/>
      <c r="E93" s="254">
        <v>18</v>
      </c>
      <c r="F93" s="635">
        <v>2.82E-3</v>
      </c>
      <c r="G93" s="254">
        <v>991</v>
      </c>
      <c r="H93" s="635">
        <v>1.3500000000000001E-3</v>
      </c>
      <c r="I93" s="254">
        <v>43</v>
      </c>
      <c r="J93" s="473">
        <v>8.0999999999999996E-4</v>
      </c>
    </row>
    <row r="94" spans="1:10" ht="25.5" customHeight="1">
      <c r="A94" s="264" t="s">
        <v>235</v>
      </c>
      <c r="B94" s="893" t="s">
        <v>446</v>
      </c>
      <c r="C94" s="893"/>
      <c r="D94" s="894"/>
      <c r="E94" s="254">
        <v>179</v>
      </c>
      <c r="F94" s="635">
        <v>2.8039999999999999E-2</v>
      </c>
      <c r="G94" s="254">
        <v>3196</v>
      </c>
      <c r="H94" s="635">
        <v>4.3400000000000001E-3</v>
      </c>
      <c r="I94" s="254">
        <v>1943</v>
      </c>
      <c r="J94" s="473">
        <v>3.662E-2</v>
      </c>
    </row>
    <row r="95" spans="1:10" ht="25.5" customHeight="1">
      <c r="A95" s="264" t="s">
        <v>236</v>
      </c>
      <c r="B95" s="893" t="s">
        <v>237</v>
      </c>
      <c r="C95" s="893"/>
      <c r="D95" s="894"/>
      <c r="E95" s="254">
        <v>2541</v>
      </c>
      <c r="F95" s="635">
        <v>0.39809</v>
      </c>
      <c r="G95" s="254">
        <v>54518</v>
      </c>
      <c r="H95" s="635">
        <v>7.4039999999999995E-2</v>
      </c>
      <c r="I95" s="254">
        <v>19258</v>
      </c>
      <c r="J95" s="473">
        <v>0.36297000000000001</v>
      </c>
    </row>
    <row r="96" spans="1:10" ht="25.5" customHeight="1">
      <c r="A96" s="264" t="s">
        <v>238</v>
      </c>
      <c r="B96" s="893" t="s">
        <v>239</v>
      </c>
      <c r="C96" s="893"/>
      <c r="D96" s="894"/>
      <c r="E96" s="254">
        <v>81</v>
      </c>
      <c r="F96" s="635">
        <v>1.269E-2</v>
      </c>
      <c r="G96" s="254">
        <v>2656</v>
      </c>
      <c r="H96" s="635">
        <v>3.6099999999999999E-3</v>
      </c>
      <c r="I96" s="254">
        <v>1079</v>
      </c>
      <c r="J96" s="473">
        <v>2.034E-2</v>
      </c>
    </row>
    <row r="97" spans="1:10" ht="12.75" customHeight="1" thickBot="1">
      <c r="A97" s="915" t="s">
        <v>24</v>
      </c>
      <c r="B97" s="916"/>
      <c r="C97" s="916"/>
      <c r="D97" s="917"/>
      <c r="E97" s="479">
        <v>6383</v>
      </c>
      <c r="F97" s="341">
        <v>1</v>
      </c>
      <c r="G97" s="479">
        <v>736379</v>
      </c>
      <c r="H97" s="341">
        <v>1</v>
      </c>
      <c r="I97" s="479">
        <v>53057</v>
      </c>
      <c r="J97" s="474">
        <v>1</v>
      </c>
    </row>
    <row r="98" spans="1:10">
      <c r="A98" s="923" t="s">
        <v>39</v>
      </c>
      <c r="B98" s="924"/>
      <c r="C98" s="924"/>
      <c r="D98" s="924"/>
      <c r="E98" s="924"/>
      <c r="F98" s="924"/>
      <c r="G98" s="924"/>
      <c r="H98" s="924"/>
      <c r="I98" s="924"/>
      <c r="J98" s="925"/>
    </row>
    <row r="99" spans="1:10" ht="25.5" customHeight="1">
      <c r="A99" s="265" t="s">
        <v>240</v>
      </c>
      <c r="B99" s="918" t="s">
        <v>91</v>
      </c>
      <c r="C99" s="918"/>
      <c r="D99" s="919"/>
      <c r="E99" s="267">
        <v>787</v>
      </c>
      <c r="F99" s="480">
        <v>0.18955</v>
      </c>
      <c r="G99" s="254">
        <v>59701</v>
      </c>
      <c r="H99" s="480">
        <v>0.18667</v>
      </c>
      <c r="I99" s="254">
        <v>6638</v>
      </c>
      <c r="J99" s="473">
        <v>0.21229000000000001</v>
      </c>
    </row>
    <row r="100" spans="1:10" ht="25.5" customHeight="1">
      <c r="A100" s="266" t="s">
        <v>241</v>
      </c>
      <c r="B100" s="918" t="s">
        <v>242</v>
      </c>
      <c r="C100" s="918"/>
      <c r="D100" s="919"/>
      <c r="E100" s="267">
        <v>1554</v>
      </c>
      <c r="F100" s="480">
        <v>0.37428</v>
      </c>
      <c r="G100" s="254">
        <v>94533</v>
      </c>
      <c r="H100" s="480">
        <v>0.29558000000000001</v>
      </c>
      <c r="I100" s="254">
        <v>10421</v>
      </c>
      <c r="J100" s="473">
        <v>0.33327000000000001</v>
      </c>
    </row>
    <row r="101" spans="1:10" ht="25.5" customHeight="1">
      <c r="A101" s="266" t="s">
        <v>243</v>
      </c>
      <c r="B101" s="918" t="s">
        <v>244</v>
      </c>
      <c r="C101" s="918"/>
      <c r="D101" s="919"/>
      <c r="E101" s="267">
        <v>401</v>
      </c>
      <c r="F101" s="480">
        <v>9.6579999999999999E-2</v>
      </c>
      <c r="G101" s="254">
        <v>8826</v>
      </c>
      <c r="H101" s="480">
        <v>2.76E-2</v>
      </c>
      <c r="I101" s="254">
        <v>2987</v>
      </c>
      <c r="J101" s="473">
        <v>9.5530000000000004E-2</v>
      </c>
    </row>
    <row r="102" spans="1:10" ht="25.5" customHeight="1">
      <c r="A102" s="266" t="s">
        <v>245</v>
      </c>
      <c r="B102" s="918" t="s">
        <v>246</v>
      </c>
      <c r="C102" s="918"/>
      <c r="D102" s="919"/>
      <c r="E102" s="267">
        <v>589</v>
      </c>
      <c r="F102" s="480">
        <v>0.14186000000000001</v>
      </c>
      <c r="G102" s="254">
        <v>28153</v>
      </c>
      <c r="H102" s="480">
        <v>8.8029999999999997E-2</v>
      </c>
      <c r="I102" s="254">
        <v>5468</v>
      </c>
      <c r="J102" s="473">
        <v>0.17487</v>
      </c>
    </row>
    <row r="103" spans="1:10" ht="25.5" customHeight="1">
      <c r="A103" s="266"/>
      <c r="B103" s="637"/>
      <c r="C103" s="918" t="s">
        <v>247</v>
      </c>
      <c r="D103" s="919"/>
      <c r="E103" s="267">
        <v>140</v>
      </c>
      <c r="F103" s="480">
        <v>0.23769000000000001</v>
      </c>
      <c r="G103" s="254">
        <v>16515</v>
      </c>
      <c r="H103" s="480">
        <v>0.58662000000000003</v>
      </c>
      <c r="I103" s="254">
        <v>1680</v>
      </c>
      <c r="J103" s="473">
        <v>0.30724000000000001</v>
      </c>
    </row>
    <row r="104" spans="1:10" ht="25.5" customHeight="1">
      <c r="A104" s="266" t="s">
        <v>248</v>
      </c>
      <c r="B104" s="918" t="s">
        <v>249</v>
      </c>
      <c r="C104" s="918"/>
      <c r="D104" s="919"/>
      <c r="E104" s="267">
        <v>821</v>
      </c>
      <c r="F104" s="480">
        <v>0.19774</v>
      </c>
      <c r="G104" s="254">
        <v>128613</v>
      </c>
      <c r="H104" s="480">
        <v>0.40212999999999999</v>
      </c>
      <c r="I104" s="254">
        <v>5755</v>
      </c>
      <c r="J104" s="473">
        <v>0.18404999999999999</v>
      </c>
    </row>
    <row r="105" spans="1:10" ht="13.5" thickBot="1">
      <c r="A105" s="920" t="s">
        <v>24</v>
      </c>
      <c r="B105" s="921"/>
      <c r="C105" s="921"/>
      <c r="D105" s="922"/>
      <c r="E105" s="481">
        <v>4152</v>
      </c>
      <c r="F105" s="322">
        <v>1</v>
      </c>
      <c r="G105" s="479">
        <v>319826</v>
      </c>
      <c r="H105" s="322">
        <v>1</v>
      </c>
      <c r="I105" s="479">
        <v>31269</v>
      </c>
      <c r="J105" s="474">
        <v>1</v>
      </c>
    </row>
    <row r="106" spans="1:10" s="576" customFormat="1">
      <c r="B106" s="572"/>
      <c r="C106" s="572"/>
      <c r="D106" s="572"/>
      <c r="E106" s="638"/>
      <c r="G106" s="638"/>
      <c r="I106" s="638"/>
    </row>
    <row r="107" spans="1:10" s="574" customFormat="1" ht="11.25">
      <c r="A107" s="574" t="str">
        <f>"Anmerkungen. Datengrundlage: Volkshochschul-Statistik "&amp;Hilfswerte!B1&amp;"; Basis: "&amp;Tabelle1!$C$36&amp;" vhs."</f>
        <v>Anmerkungen. Datengrundlage: Volkshochschul-Statistik 2021; Basis: 843 vhs.</v>
      </c>
      <c r="E107" s="639"/>
      <c r="G107" s="639"/>
      <c r="I107" s="639"/>
    </row>
    <row r="108" spans="1:10" s="576" customFormat="1">
      <c r="B108" s="572"/>
      <c r="C108" s="572"/>
      <c r="D108" s="572"/>
      <c r="E108" s="638"/>
      <c r="G108" s="638"/>
      <c r="I108" s="638"/>
    </row>
    <row r="109" spans="1:10" s="576" customFormat="1">
      <c r="A109" s="574" t="s">
        <v>532</v>
      </c>
      <c r="B109" s="572"/>
      <c r="C109" s="572"/>
      <c r="D109" s="572"/>
      <c r="E109" s="572"/>
      <c r="F109" s="572"/>
      <c r="G109" s="572"/>
      <c r="I109" s="638"/>
    </row>
    <row r="110" spans="1:10" s="576" customFormat="1">
      <c r="A110" s="574" t="s">
        <v>533</v>
      </c>
      <c r="B110" s="572"/>
      <c r="C110" s="572"/>
      <c r="D110" s="572"/>
      <c r="E110" s="758" t="s">
        <v>528</v>
      </c>
      <c r="F110" s="758"/>
      <c r="G110" s="758"/>
      <c r="I110" s="638"/>
    </row>
    <row r="111" spans="1:10" s="576" customFormat="1">
      <c r="A111" s="575"/>
      <c r="B111" s="572"/>
      <c r="C111" s="572"/>
      <c r="D111" s="572"/>
      <c r="E111" s="572"/>
      <c r="F111" s="572"/>
      <c r="G111" s="572"/>
      <c r="I111" s="638"/>
    </row>
    <row r="112" spans="1:10" s="576" customFormat="1">
      <c r="A112" s="1169" t="s">
        <v>535</v>
      </c>
      <c r="B112" s="1169"/>
      <c r="C112" s="1169"/>
      <c r="D112" s="572"/>
      <c r="E112" s="572"/>
      <c r="F112" s="572"/>
      <c r="G112" s="572"/>
      <c r="I112" s="638"/>
    </row>
  </sheetData>
  <mergeCells count="109">
    <mergeCell ref="C103:D103"/>
    <mergeCell ref="B104:D104"/>
    <mergeCell ref="A105:D105"/>
    <mergeCell ref="A97:D97"/>
    <mergeCell ref="A98:J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A86:D86"/>
    <mergeCell ref="A87:J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A75:D75"/>
    <mergeCell ref="A76:J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C49"/>
    <mergeCell ref="C50:D50"/>
    <mergeCell ref="B51:D51"/>
    <mergeCell ref="B52:D52"/>
    <mergeCell ref="B53:D53"/>
    <mergeCell ref="B54:D54"/>
    <mergeCell ref="B45:D45"/>
    <mergeCell ref="B46:D46"/>
    <mergeCell ref="B47:D47"/>
    <mergeCell ref="C48:D48"/>
    <mergeCell ref="B37:D37"/>
    <mergeCell ref="B38:D38"/>
    <mergeCell ref="B39:D39"/>
    <mergeCell ref="B40:D40"/>
    <mergeCell ref="A41:D41"/>
    <mergeCell ref="A42:J42"/>
    <mergeCell ref="B36:D36"/>
    <mergeCell ref="B25:D25"/>
    <mergeCell ref="B26:D26"/>
    <mergeCell ref="B27:D27"/>
    <mergeCell ref="B28:D28"/>
    <mergeCell ref="B29:D29"/>
    <mergeCell ref="B30:D30"/>
    <mergeCell ref="B43:D43"/>
    <mergeCell ref="B44:D44"/>
    <mergeCell ref="B15:D15"/>
    <mergeCell ref="A16:D16"/>
    <mergeCell ref="A17:J17"/>
    <mergeCell ref="B18:D18"/>
    <mergeCell ref="B31:D31"/>
    <mergeCell ref="A32:D32"/>
    <mergeCell ref="A33:J33"/>
    <mergeCell ref="B34:D34"/>
    <mergeCell ref="B35:D35"/>
    <mergeCell ref="B7:D7"/>
    <mergeCell ref="B8:D8"/>
    <mergeCell ref="B9:D9"/>
    <mergeCell ref="B10:D10"/>
    <mergeCell ref="B11:D11"/>
    <mergeCell ref="B12:D12"/>
    <mergeCell ref="E110:G110"/>
    <mergeCell ref="A1:J1"/>
    <mergeCell ref="A2:D2"/>
    <mergeCell ref="E2:F2"/>
    <mergeCell ref="G2:H2"/>
    <mergeCell ref="I2:J2"/>
    <mergeCell ref="A3:J3"/>
    <mergeCell ref="B4:D4"/>
    <mergeCell ref="B5:D5"/>
    <mergeCell ref="B6:D6"/>
    <mergeCell ref="B19:D19"/>
    <mergeCell ref="B20:D20"/>
    <mergeCell ref="B21:D21"/>
    <mergeCell ref="B22:D22"/>
    <mergeCell ref="B23:D23"/>
    <mergeCell ref="B24:D24"/>
    <mergeCell ref="B13:D13"/>
    <mergeCell ref="B14:D14"/>
  </mergeCells>
  <conditionalFormatting sqref="L4">
    <cfRule type="cellIs" dxfId="379" priority="1" stopIfTrue="1" operator="equal">
      <formula>1</formula>
    </cfRule>
    <cfRule type="cellIs" dxfId="378" priority="2" stopIfTrue="1" operator="lessThan">
      <formula>0.0005</formula>
    </cfRule>
  </conditionalFormatting>
  <hyperlinks>
    <hyperlink ref="E110" r:id="rId1" xr:uid="{1FF85063-3DAE-4A16-A372-45F17C809EF5}"/>
    <hyperlink ref="E110:G110" r:id="rId2" display="http://dx.doi.org/10.4232/1.14582 " xr:uid="{6AD10BCC-2C01-4A90-9B61-0295B8A47A0A}"/>
    <hyperlink ref="A112" r:id="rId3" display="Publikation und Tabellen stehen unter der Lizenz CC BY-SA DEED 4.0." xr:uid="{F627B8AC-63EF-429B-82A1-4B5592F09608}"/>
  </hyperlinks>
  <pageMargins left="0.78740157480314965" right="0.78740157480314965" top="0.98425196850393704" bottom="0.98425196850393704" header="0.51181102362204722" footer="0.51181102362204722"/>
  <pageSetup paperSize="9" scale="69" orientation="portrait" r:id="rId4"/>
  <headerFooter scaleWithDoc="0" alignWithMargins="0"/>
  <rowBreaks count="2" manualBreakCount="2">
    <brk id="41" max="10" man="1"/>
    <brk id="75" max="10" man="1"/>
  </rowBreaks>
  <legacyDrawingHF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0C423-11B4-46A4-B28D-EEADD64C4F8E}">
  <dimension ref="A1:N46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7.85546875" customWidth="1"/>
    <col min="2" max="13" width="9.7109375" customWidth="1"/>
    <col min="14" max="14" width="2.7109375" style="576" customWidth="1"/>
  </cols>
  <sheetData>
    <row r="1" spans="1:13" ht="39.950000000000003" customHeight="1" thickBot="1">
      <c r="A1" s="768" t="str">
        <f>"Tabelle 9.1: Kurse, Unterrichtsstunden und Belegungen nach Ländern " &amp;Hilfswerte!B1&amp; ": Alphabetisierungskurse"</f>
        <v>Tabelle 9.1: Kurse, Unterrichtsstunden und Belegungen nach Ländern 2021: Alphabetisierungskurse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</row>
    <row r="2" spans="1:13" ht="36" customHeight="1">
      <c r="A2" s="930" t="s">
        <v>12</v>
      </c>
      <c r="B2" s="933" t="s">
        <v>494</v>
      </c>
      <c r="C2" s="934"/>
      <c r="D2" s="934"/>
      <c r="E2" s="937" t="s">
        <v>441</v>
      </c>
      <c r="F2" s="937"/>
      <c r="G2" s="937"/>
      <c r="H2" s="937"/>
      <c r="I2" s="937"/>
      <c r="J2" s="937"/>
      <c r="K2" s="937"/>
      <c r="L2" s="937"/>
      <c r="M2" s="938"/>
    </row>
    <row r="3" spans="1:13" ht="25.5" customHeight="1">
      <c r="A3" s="931"/>
      <c r="B3" s="935"/>
      <c r="C3" s="936"/>
      <c r="D3" s="936"/>
      <c r="E3" s="939" t="s">
        <v>250</v>
      </c>
      <c r="F3" s="940"/>
      <c r="G3" s="941"/>
      <c r="H3" s="939" t="s">
        <v>251</v>
      </c>
      <c r="I3" s="940"/>
      <c r="J3" s="941"/>
      <c r="K3" s="939" t="s">
        <v>252</v>
      </c>
      <c r="L3" s="940"/>
      <c r="M3" s="942"/>
    </row>
    <row r="4" spans="1:13" ht="54" customHeight="1">
      <c r="A4" s="931"/>
      <c r="B4" s="935"/>
      <c r="C4" s="936"/>
      <c r="D4" s="936"/>
      <c r="E4" s="943" t="s">
        <v>253</v>
      </c>
      <c r="F4" s="944"/>
      <c r="G4" s="945"/>
      <c r="H4" s="943" t="s">
        <v>254</v>
      </c>
      <c r="I4" s="944"/>
      <c r="J4" s="945"/>
      <c r="K4" s="946" t="s">
        <v>242</v>
      </c>
      <c r="L4" s="946"/>
      <c r="M4" s="947"/>
    </row>
    <row r="5" spans="1:13" ht="22.5">
      <c r="A5" s="932"/>
      <c r="B5" s="640" t="s">
        <v>16</v>
      </c>
      <c r="C5" s="640" t="s">
        <v>493</v>
      </c>
      <c r="D5" s="594" t="s">
        <v>18</v>
      </c>
      <c r="E5" s="641" t="s">
        <v>16</v>
      </c>
      <c r="F5" s="640" t="s">
        <v>493</v>
      </c>
      <c r="G5" s="642" t="s">
        <v>18</v>
      </c>
      <c r="H5" s="641" t="s">
        <v>16</v>
      </c>
      <c r="I5" s="640" t="s">
        <v>493</v>
      </c>
      <c r="J5" s="642" t="s">
        <v>18</v>
      </c>
      <c r="K5" s="641" t="s">
        <v>16</v>
      </c>
      <c r="L5" s="640" t="s">
        <v>493</v>
      </c>
      <c r="M5" s="643" t="s">
        <v>18</v>
      </c>
    </row>
    <row r="6" spans="1:13">
      <c r="A6" s="929" t="s">
        <v>61</v>
      </c>
      <c r="B6" s="184">
        <v>810</v>
      </c>
      <c r="C6" s="184">
        <v>77679</v>
      </c>
      <c r="D6" s="194">
        <v>8281</v>
      </c>
      <c r="E6" s="184">
        <v>636</v>
      </c>
      <c r="F6" s="184">
        <v>64606</v>
      </c>
      <c r="G6" s="194">
        <v>7002</v>
      </c>
      <c r="H6" s="184">
        <v>48</v>
      </c>
      <c r="I6" s="184">
        <v>6804</v>
      </c>
      <c r="J6" s="194">
        <v>489</v>
      </c>
      <c r="K6" s="184">
        <v>126</v>
      </c>
      <c r="L6" s="184">
        <v>6269</v>
      </c>
      <c r="M6" s="228">
        <v>790</v>
      </c>
    </row>
    <row r="7" spans="1:13">
      <c r="A7" s="928"/>
      <c r="B7" s="43">
        <v>1</v>
      </c>
      <c r="C7" s="44">
        <v>1</v>
      </c>
      <c r="D7" s="44">
        <v>1</v>
      </c>
      <c r="E7" s="45">
        <v>0.78519000000000005</v>
      </c>
      <c r="F7" s="41">
        <v>0.83169999999999999</v>
      </c>
      <c r="G7" s="41">
        <v>0.84555000000000002</v>
      </c>
      <c r="H7" s="45">
        <v>5.926E-2</v>
      </c>
      <c r="I7" s="41">
        <v>8.7590000000000001E-2</v>
      </c>
      <c r="J7" s="41">
        <v>5.9049999999999998E-2</v>
      </c>
      <c r="K7" s="45">
        <v>0.15556</v>
      </c>
      <c r="L7" s="41">
        <v>8.0699999999999994E-2</v>
      </c>
      <c r="M7" s="49">
        <v>9.5399999999999999E-2</v>
      </c>
    </row>
    <row r="8" spans="1:13">
      <c r="A8" s="928" t="s">
        <v>62</v>
      </c>
      <c r="B8" s="184">
        <v>485</v>
      </c>
      <c r="C8" s="184">
        <v>54596</v>
      </c>
      <c r="D8" s="194">
        <v>4732</v>
      </c>
      <c r="E8" s="184">
        <v>264</v>
      </c>
      <c r="F8" s="184">
        <v>25440</v>
      </c>
      <c r="G8" s="194">
        <v>2866</v>
      </c>
      <c r="H8" s="184">
        <v>56</v>
      </c>
      <c r="I8" s="184">
        <v>11640</v>
      </c>
      <c r="J8" s="194">
        <v>534</v>
      </c>
      <c r="K8" s="184">
        <v>165</v>
      </c>
      <c r="L8" s="184">
        <v>17516</v>
      </c>
      <c r="M8" s="228">
        <v>1332</v>
      </c>
    </row>
    <row r="9" spans="1:13">
      <c r="A9" s="928"/>
      <c r="B9" s="43">
        <v>1</v>
      </c>
      <c r="C9" s="44">
        <v>1</v>
      </c>
      <c r="D9" s="44">
        <v>1</v>
      </c>
      <c r="E9" s="45">
        <v>0.54432999999999998</v>
      </c>
      <c r="F9" s="41">
        <v>0.46597</v>
      </c>
      <c r="G9" s="41">
        <v>0.60565999999999998</v>
      </c>
      <c r="H9" s="45">
        <v>0.11545999999999999</v>
      </c>
      <c r="I9" s="41">
        <v>0.2132</v>
      </c>
      <c r="J9" s="41">
        <v>0.11285000000000001</v>
      </c>
      <c r="K9" s="45">
        <v>0.34021000000000001</v>
      </c>
      <c r="L9" s="41">
        <v>0.32083</v>
      </c>
      <c r="M9" s="49">
        <v>0.28149000000000002</v>
      </c>
    </row>
    <row r="10" spans="1:13">
      <c r="A10" s="928" t="s">
        <v>63</v>
      </c>
      <c r="B10" s="184">
        <v>419</v>
      </c>
      <c r="C10" s="184">
        <v>40547</v>
      </c>
      <c r="D10" s="194">
        <v>3041</v>
      </c>
      <c r="E10" s="184">
        <v>126</v>
      </c>
      <c r="F10" s="184">
        <v>12818</v>
      </c>
      <c r="G10" s="194">
        <v>961</v>
      </c>
      <c r="H10" s="184">
        <v>154</v>
      </c>
      <c r="I10" s="184">
        <v>14611</v>
      </c>
      <c r="J10" s="194">
        <v>1218</v>
      </c>
      <c r="K10" s="184">
        <v>139</v>
      </c>
      <c r="L10" s="184">
        <v>13118</v>
      </c>
      <c r="M10" s="228">
        <v>862</v>
      </c>
    </row>
    <row r="11" spans="1:13">
      <c r="A11" s="928"/>
      <c r="B11" s="43">
        <v>1</v>
      </c>
      <c r="C11" s="44">
        <v>1</v>
      </c>
      <c r="D11" s="44">
        <v>1</v>
      </c>
      <c r="E11" s="45">
        <v>0.30071999999999999</v>
      </c>
      <c r="F11" s="41">
        <v>0.31613000000000002</v>
      </c>
      <c r="G11" s="41">
        <v>0.31601000000000001</v>
      </c>
      <c r="H11" s="45">
        <v>0.36753999999999998</v>
      </c>
      <c r="I11" s="41">
        <v>0.36035</v>
      </c>
      <c r="J11" s="41">
        <v>0.40053</v>
      </c>
      <c r="K11" s="45">
        <v>0.33173999999999998</v>
      </c>
      <c r="L11" s="41">
        <v>0.32352999999999998</v>
      </c>
      <c r="M11" s="49">
        <v>0.28345999999999999</v>
      </c>
    </row>
    <row r="12" spans="1:13">
      <c r="A12" s="928" t="s">
        <v>64</v>
      </c>
      <c r="B12" s="184">
        <v>101</v>
      </c>
      <c r="C12" s="184">
        <v>6392</v>
      </c>
      <c r="D12" s="194">
        <v>772</v>
      </c>
      <c r="E12" s="184">
        <v>30</v>
      </c>
      <c r="F12" s="184">
        <v>2795</v>
      </c>
      <c r="G12" s="194">
        <v>277</v>
      </c>
      <c r="H12" s="184">
        <v>16</v>
      </c>
      <c r="I12" s="184">
        <v>1136</v>
      </c>
      <c r="J12" s="194">
        <v>179</v>
      </c>
      <c r="K12" s="184">
        <v>55</v>
      </c>
      <c r="L12" s="184">
        <v>2461</v>
      </c>
      <c r="M12" s="228">
        <v>316</v>
      </c>
    </row>
    <row r="13" spans="1:13">
      <c r="A13" s="928"/>
      <c r="B13" s="43">
        <v>1</v>
      </c>
      <c r="C13" s="44">
        <v>1</v>
      </c>
      <c r="D13" s="44">
        <v>1</v>
      </c>
      <c r="E13" s="45">
        <v>0.29703000000000002</v>
      </c>
      <c r="F13" s="41">
        <v>0.43726999999999999</v>
      </c>
      <c r="G13" s="41">
        <v>0.35881000000000002</v>
      </c>
      <c r="H13" s="45">
        <v>0.15842000000000001</v>
      </c>
      <c r="I13" s="41">
        <v>0.17771999999999999</v>
      </c>
      <c r="J13" s="41">
        <v>0.23186999999999999</v>
      </c>
      <c r="K13" s="45">
        <v>0.54454999999999998</v>
      </c>
      <c r="L13" s="41">
        <v>0.38501000000000002</v>
      </c>
      <c r="M13" s="49">
        <v>0.40933000000000003</v>
      </c>
    </row>
    <row r="14" spans="1:13">
      <c r="A14" s="928" t="s">
        <v>65</v>
      </c>
      <c r="B14" s="184">
        <v>60</v>
      </c>
      <c r="C14" s="184">
        <v>6550</v>
      </c>
      <c r="D14" s="194">
        <v>693</v>
      </c>
      <c r="E14" s="184">
        <v>26</v>
      </c>
      <c r="F14" s="184">
        <v>2600</v>
      </c>
      <c r="G14" s="194">
        <v>264</v>
      </c>
      <c r="H14" s="184">
        <v>6</v>
      </c>
      <c r="I14" s="184">
        <v>1200</v>
      </c>
      <c r="J14" s="194">
        <v>66</v>
      </c>
      <c r="K14" s="184">
        <v>28</v>
      </c>
      <c r="L14" s="184">
        <v>2750</v>
      </c>
      <c r="M14" s="228">
        <v>363</v>
      </c>
    </row>
    <row r="15" spans="1:13">
      <c r="A15" s="928"/>
      <c r="B15" s="43">
        <v>1</v>
      </c>
      <c r="C15" s="44">
        <v>1</v>
      </c>
      <c r="D15" s="44">
        <v>1</v>
      </c>
      <c r="E15" s="45">
        <v>0.43332999999999999</v>
      </c>
      <c r="F15" s="41">
        <v>0.39695000000000003</v>
      </c>
      <c r="G15" s="41">
        <v>0.38095000000000001</v>
      </c>
      <c r="H15" s="45">
        <v>0.1</v>
      </c>
      <c r="I15" s="41">
        <v>0.18321000000000001</v>
      </c>
      <c r="J15" s="41">
        <v>9.5240000000000005E-2</v>
      </c>
      <c r="K15" s="45">
        <v>0.46666999999999997</v>
      </c>
      <c r="L15" s="41">
        <v>0.41985</v>
      </c>
      <c r="M15" s="49">
        <v>0.52381</v>
      </c>
    </row>
    <row r="16" spans="1:13">
      <c r="A16" s="928" t="s">
        <v>66</v>
      </c>
      <c r="B16" s="184">
        <v>71</v>
      </c>
      <c r="C16" s="184">
        <v>6037</v>
      </c>
      <c r="D16" s="194">
        <v>698</v>
      </c>
      <c r="E16" s="184">
        <v>50</v>
      </c>
      <c r="F16" s="184">
        <v>5122</v>
      </c>
      <c r="G16" s="194">
        <v>578</v>
      </c>
      <c r="H16" s="184">
        <v>0</v>
      </c>
      <c r="I16" s="184">
        <v>0</v>
      </c>
      <c r="J16" s="194">
        <v>0</v>
      </c>
      <c r="K16" s="184">
        <v>21</v>
      </c>
      <c r="L16" s="184">
        <v>915</v>
      </c>
      <c r="M16" s="228">
        <v>120</v>
      </c>
    </row>
    <row r="17" spans="1:13">
      <c r="A17" s="928"/>
      <c r="B17" s="43">
        <v>1</v>
      </c>
      <c r="C17" s="44">
        <v>1</v>
      </c>
      <c r="D17" s="44">
        <v>1</v>
      </c>
      <c r="E17" s="45">
        <v>0.70423000000000002</v>
      </c>
      <c r="F17" s="41">
        <v>0.84843000000000002</v>
      </c>
      <c r="G17" s="41">
        <v>0.82808000000000004</v>
      </c>
      <c r="H17" s="45" t="s">
        <v>515</v>
      </c>
      <c r="I17" s="41" t="s">
        <v>515</v>
      </c>
      <c r="J17" s="41" t="s">
        <v>515</v>
      </c>
      <c r="K17" s="45">
        <v>0.29576999999999998</v>
      </c>
      <c r="L17" s="41">
        <v>0.15157000000000001</v>
      </c>
      <c r="M17" s="49">
        <v>0.17191999999999999</v>
      </c>
    </row>
    <row r="18" spans="1:13">
      <c r="A18" s="928" t="s">
        <v>67</v>
      </c>
      <c r="B18" s="184">
        <v>601</v>
      </c>
      <c r="C18" s="184">
        <v>56208</v>
      </c>
      <c r="D18" s="194">
        <v>5918</v>
      </c>
      <c r="E18" s="184">
        <v>476</v>
      </c>
      <c r="F18" s="184">
        <v>51174</v>
      </c>
      <c r="G18" s="194">
        <v>5054</v>
      </c>
      <c r="H18" s="184">
        <v>13</v>
      </c>
      <c r="I18" s="184">
        <v>994</v>
      </c>
      <c r="J18" s="194">
        <v>128</v>
      </c>
      <c r="K18" s="184">
        <v>112</v>
      </c>
      <c r="L18" s="184">
        <v>4040</v>
      </c>
      <c r="M18" s="228">
        <v>736</v>
      </c>
    </row>
    <row r="19" spans="1:13">
      <c r="A19" s="928"/>
      <c r="B19" s="43">
        <v>1</v>
      </c>
      <c r="C19" s="44">
        <v>1</v>
      </c>
      <c r="D19" s="44">
        <v>1</v>
      </c>
      <c r="E19" s="45">
        <v>0.79200999999999999</v>
      </c>
      <c r="F19" s="41">
        <v>0.91044000000000003</v>
      </c>
      <c r="G19" s="41">
        <v>0.85399999999999998</v>
      </c>
      <c r="H19" s="45">
        <v>2.163E-2</v>
      </c>
      <c r="I19" s="41">
        <v>1.7680000000000001E-2</v>
      </c>
      <c r="J19" s="41">
        <v>2.163E-2</v>
      </c>
      <c r="K19" s="45">
        <v>0.18636</v>
      </c>
      <c r="L19" s="41">
        <v>7.1879999999999999E-2</v>
      </c>
      <c r="M19" s="49">
        <v>0.12436999999999999</v>
      </c>
    </row>
    <row r="20" spans="1:13" ht="12.75" customHeight="1">
      <c r="A20" s="928" t="s">
        <v>68</v>
      </c>
      <c r="B20" s="184">
        <v>24</v>
      </c>
      <c r="C20" s="184">
        <v>802</v>
      </c>
      <c r="D20" s="194">
        <v>172</v>
      </c>
      <c r="E20" s="184">
        <v>4</v>
      </c>
      <c r="F20" s="184">
        <v>390</v>
      </c>
      <c r="G20" s="194">
        <v>21</v>
      </c>
      <c r="H20" s="184">
        <v>0</v>
      </c>
      <c r="I20" s="184">
        <v>0</v>
      </c>
      <c r="J20" s="194">
        <v>0</v>
      </c>
      <c r="K20" s="184">
        <v>20</v>
      </c>
      <c r="L20" s="184">
        <v>412</v>
      </c>
      <c r="M20" s="228">
        <v>151</v>
      </c>
    </row>
    <row r="21" spans="1:13">
      <c r="A21" s="928"/>
      <c r="B21" s="43">
        <v>1</v>
      </c>
      <c r="C21" s="44">
        <v>1</v>
      </c>
      <c r="D21" s="44">
        <v>1</v>
      </c>
      <c r="E21" s="45">
        <v>0.16667000000000001</v>
      </c>
      <c r="F21" s="41">
        <v>0.48627999999999999</v>
      </c>
      <c r="G21" s="41">
        <v>0.12209</v>
      </c>
      <c r="H21" s="45" t="s">
        <v>515</v>
      </c>
      <c r="I21" s="41" t="s">
        <v>515</v>
      </c>
      <c r="J21" s="41" t="s">
        <v>515</v>
      </c>
      <c r="K21" s="45">
        <v>0.83333000000000002</v>
      </c>
      <c r="L21" s="41">
        <v>0.51371999999999995</v>
      </c>
      <c r="M21" s="49">
        <v>0.87790999999999997</v>
      </c>
    </row>
    <row r="22" spans="1:13">
      <c r="A22" s="928" t="s">
        <v>69</v>
      </c>
      <c r="B22" s="184">
        <v>800</v>
      </c>
      <c r="C22" s="184">
        <v>77481</v>
      </c>
      <c r="D22" s="194">
        <v>8151</v>
      </c>
      <c r="E22" s="184">
        <v>523</v>
      </c>
      <c r="F22" s="184">
        <v>56035</v>
      </c>
      <c r="G22" s="194">
        <v>5874</v>
      </c>
      <c r="H22" s="184">
        <v>40</v>
      </c>
      <c r="I22" s="184">
        <v>6125</v>
      </c>
      <c r="J22" s="194">
        <v>423</v>
      </c>
      <c r="K22" s="184">
        <v>237</v>
      </c>
      <c r="L22" s="184">
        <v>15321</v>
      </c>
      <c r="M22" s="228">
        <v>1854</v>
      </c>
    </row>
    <row r="23" spans="1:13">
      <c r="A23" s="928"/>
      <c r="B23" s="43">
        <v>1</v>
      </c>
      <c r="C23" s="44">
        <v>1</v>
      </c>
      <c r="D23" s="44">
        <v>1</v>
      </c>
      <c r="E23" s="45">
        <v>0.65375000000000005</v>
      </c>
      <c r="F23" s="41">
        <v>0.72321000000000002</v>
      </c>
      <c r="G23" s="41">
        <v>0.72065000000000001</v>
      </c>
      <c r="H23" s="45">
        <v>0.05</v>
      </c>
      <c r="I23" s="41">
        <v>7.9049999999999995E-2</v>
      </c>
      <c r="J23" s="41">
        <v>5.1900000000000002E-2</v>
      </c>
      <c r="K23" s="45">
        <v>0.29625000000000001</v>
      </c>
      <c r="L23" s="41">
        <v>0.19774</v>
      </c>
      <c r="M23" s="49">
        <v>0.22746</v>
      </c>
    </row>
    <row r="24" spans="1:13" ht="12.75" customHeight="1">
      <c r="A24" s="928" t="s">
        <v>70</v>
      </c>
      <c r="B24" s="184">
        <v>1079</v>
      </c>
      <c r="C24" s="184">
        <v>91401</v>
      </c>
      <c r="D24" s="194">
        <v>10258</v>
      </c>
      <c r="E24" s="184">
        <v>762</v>
      </c>
      <c r="F24" s="184">
        <v>75240</v>
      </c>
      <c r="G24" s="194">
        <v>7920</v>
      </c>
      <c r="H24" s="184">
        <v>72</v>
      </c>
      <c r="I24" s="184">
        <v>4874</v>
      </c>
      <c r="J24" s="194">
        <v>669</v>
      </c>
      <c r="K24" s="184">
        <v>245</v>
      </c>
      <c r="L24" s="184">
        <v>11287</v>
      </c>
      <c r="M24" s="228">
        <v>1669</v>
      </c>
    </row>
    <row r="25" spans="1:13">
      <c r="A25" s="928"/>
      <c r="B25" s="43">
        <v>1</v>
      </c>
      <c r="C25" s="44">
        <v>1</v>
      </c>
      <c r="D25" s="44">
        <v>1</v>
      </c>
      <c r="E25" s="45">
        <v>0.70621</v>
      </c>
      <c r="F25" s="41">
        <v>0.82318999999999998</v>
      </c>
      <c r="G25" s="41">
        <v>0.77207999999999999</v>
      </c>
      <c r="H25" s="45">
        <v>6.6729999999999998E-2</v>
      </c>
      <c r="I25" s="41">
        <v>5.3330000000000002E-2</v>
      </c>
      <c r="J25" s="41">
        <v>6.522E-2</v>
      </c>
      <c r="K25" s="45">
        <v>0.22706000000000001</v>
      </c>
      <c r="L25" s="41">
        <v>0.12349</v>
      </c>
      <c r="M25" s="49">
        <v>0.16270000000000001</v>
      </c>
    </row>
    <row r="26" spans="1:13">
      <c r="A26" s="928" t="s">
        <v>71</v>
      </c>
      <c r="B26" s="184">
        <v>277</v>
      </c>
      <c r="C26" s="184">
        <v>27435</v>
      </c>
      <c r="D26" s="194">
        <v>2419</v>
      </c>
      <c r="E26" s="184">
        <v>179</v>
      </c>
      <c r="F26" s="184">
        <v>18766</v>
      </c>
      <c r="G26" s="194">
        <v>1736</v>
      </c>
      <c r="H26" s="184">
        <v>12</v>
      </c>
      <c r="I26" s="184">
        <v>2358</v>
      </c>
      <c r="J26" s="194">
        <v>109</v>
      </c>
      <c r="K26" s="184">
        <v>86</v>
      </c>
      <c r="L26" s="184">
        <v>6311</v>
      </c>
      <c r="M26" s="228">
        <v>574</v>
      </c>
    </row>
    <row r="27" spans="1:13">
      <c r="A27" s="928"/>
      <c r="B27" s="43">
        <v>1</v>
      </c>
      <c r="C27" s="44">
        <v>1</v>
      </c>
      <c r="D27" s="44">
        <v>1</v>
      </c>
      <c r="E27" s="45">
        <v>0.64620999999999995</v>
      </c>
      <c r="F27" s="41">
        <v>0.68401999999999996</v>
      </c>
      <c r="G27" s="41">
        <v>0.71765000000000001</v>
      </c>
      <c r="H27" s="45">
        <v>4.3319999999999997E-2</v>
      </c>
      <c r="I27" s="41">
        <v>8.5949999999999999E-2</v>
      </c>
      <c r="J27" s="41">
        <v>4.5060000000000003E-2</v>
      </c>
      <c r="K27" s="45">
        <v>0.31047000000000002</v>
      </c>
      <c r="L27" s="41">
        <v>0.23003000000000001</v>
      </c>
      <c r="M27" s="49">
        <v>0.23729</v>
      </c>
    </row>
    <row r="28" spans="1:13">
      <c r="A28" s="928" t="s">
        <v>72</v>
      </c>
      <c r="B28" s="184">
        <v>97</v>
      </c>
      <c r="C28" s="184">
        <v>8210</v>
      </c>
      <c r="D28" s="194">
        <v>817</v>
      </c>
      <c r="E28" s="184">
        <v>58</v>
      </c>
      <c r="F28" s="184">
        <v>6133</v>
      </c>
      <c r="G28" s="194">
        <v>612</v>
      </c>
      <c r="H28" s="184">
        <v>4</v>
      </c>
      <c r="I28" s="184">
        <v>76</v>
      </c>
      <c r="J28" s="194">
        <v>11</v>
      </c>
      <c r="K28" s="184">
        <v>35</v>
      </c>
      <c r="L28" s="184">
        <v>2001</v>
      </c>
      <c r="M28" s="228">
        <v>194</v>
      </c>
    </row>
    <row r="29" spans="1:13">
      <c r="A29" s="928"/>
      <c r="B29" s="43">
        <v>1</v>
      </c>
      <c r="C29" s="44">
        <v>1</v>
      </c>
      <c r="D29" s="44">
        <v>1</v>
      </c>
      <c r="E29" s="45">
        <v>0.59794000000000003</v>
      </c>
      <c r="F29" s="41">
        <v>0.74702000000000002</v>
      </c>
      <c r="G29" s="41">
        <v>0.74907999999999997</v>
      </c>
      <c r="H29" s="45">
        <v>4.1239999999999999E-2</v>
      </c>
      <c r="I29" s="41">
        <v>9.2599999999999991E-3</v>
      </c>
      <c r="J29" s="41">
        <v>1.346E-2</v>
      </c>
      <c r="K29" s="45">
        <v>0.36081999999999997</v>
      </c>
      <c r="L29" s="41">
        <v>0.24373</v>
      </c>
      <c r="M29" s="49">
        <v>0.23744999999999999</v>
      </c>
    </row>
    <row r="30" spans="1:13">
      <c r="A30" s="928" t="s">
        <v>73</v>
      </c>
      <c r="B30" s="184">
        <v>73</v>
      </c>
      <c r="C30" s="184">
        <v>4823</v>
      </c>
      <c r="D30" s="194">
        <v>657</v>
      </c>
      <c r="E30" s="184">
        <v>36</v>
      </c>
      <c r="F30" s="184">
        <v>3608</v>
      </c>
      <c r="G30" s="194">
        <v>341</v>
      </c>
      <c r="H30" s="184">
        <v>16</v>
      </c>
      <c r="I30" s="184">
        <v>850</v>
      </c>
      <c r="J30" s="194">
        <v>178</v>
      </c>
      <c r="K30" s="184">
        <v>21</v>
      </c>
      <c r="L30" s="184">
        <v>365</v>
      </c>
      <c r="M30" s="228">
        <v>138</v>
      </c>
    </row>
    <row r="31" spans="1:13">
      <c r="A31" s="928"/>
      <c r="B31" s="43">
        <v>1</v>
      </c>
      <c r="C31" s="44">
        <v>1</v>
      </c>
      <c r="D31" s="44">
        <v>1</v>
      </c>
      <c r="E31" s="45">
        <v>0.49314999999999998</v>
      </c>
      <c r="F31" s="41">
        <v>0.74807999999999997</v>
      </c>
      <c r="G31" s="41">
        <v>0.51902999999999999</v>
      </c>
      <c r="H31" s="45">
        <v>0.21918000000000001</v>
      </c>
      <c r="I31" s="41">
        <v>0.17624000000000001</v>
      </c>
      <c r="J31" s="41">
        <v>0.27093</v>
      </c>
      <c r="K31" s="45">
        <v>0.28766999999999998</v>
      </c>
      <c r="L31" s="41">
        <v>7.5679999999999997E-2</v>
      </c>
      <c r="M31" s="49">
        <v>0.21004999999999999</v>
      </c>
    </row>
    <row r="32" spans="1:13">
      <c r="A32" s="928" t="s">
        <v>74</v>
      </c>
      <c r="B32" s="184">
        <v>88</v>
      </c>
      <c r="C32" s="184">
        <v>9286</v>
      </c>
      <c r="D32" s="194">
        <v>854</v>
      </c>
      <c r="E32" s="184">
        <v>44</v>
      </c>
      <c r="F32" s="184">
        <v>4330</v>
      </c>
      <c r="G32" s="194">
        <v>507</v>
      </c>
      <c r="H32" s="184">
        <v>0</v>
      </c>
      <c r="I32" s="184">
        <v>0</v>
      </c>
      <c r="J32" s="194">
        <v>0</v>
      </c>
      <c r="K32" s="184">
        <v>44</v>
      </c>
      <c r="L32" s="184">
        <v>4956</v>
      </c>
      <c r="M32" s="228">
        <v>347</v>
      </c>
    </row>
    <row r="33" spans="1:13">
      <c r="A33" s="928"/>
      <c r="B33" s="43">
        <v>1</v>
      </c>
      <c r="C33" s="44">
        <v>1</v>
      </c>
      <c r="D33" s="44">
        <v>1</v>
      </c>
      <c r="E33" s="45">
        <v>0.5</v>
      </c>
      <c r="F33" s="41">
        <v>0.46628999999999998</v>
      </c>
      <c r="G33" s="41">
        <v>0.59367999999999999</v>
      </c>
      <c r="H33" s="45" t="s">
        <v>515</v>
      </c>
      <c r="I33" s="41" t="s">
        <v>515</v>
      </c>
      <c r="J33" s="41" t="s">
        <v>515</v>
      </c>
      <c r="K33" s="45">
        <v>0.5</v>
      </c>
      <c r="L33" s="41">
        <v>0.53371000000000002</v>
      </c>
      <c r="M33" s="49">
        <v>0.40632000000000001</v>
      </c>
    </row>
    <row r="34" spans="1:13">
      <c r="A34" s="928" t="s">
        <v>75</v>
      </c>
      <c r="B34" s="184">
        <v>339</v>
      </c>
      <c r="C34" s="184">
        <v>24690</v>
      </c>
      <c r="D34" s="194">
        <v>2776</v>
      </c>
      <c r="E34" s="184">
        <v>164</v>
      </c>
      <c r="F34" s="184">
        <v>18020</v>
      </c>
      <c r="G34" s="194">
        <v>1863</v>
      </c>
      <c r="H34" s="184">
        <v>32</v>
      </c>
      <c r="I34" s="184">
        <v>2352</v>
      </c>
      <c r="J34" s="194">
        <v>389</v>
      </c>
      <c r="K34" s="184">
        <v>143</v>
      </c>
      <c r="L34" s="184">
        <v>4318</v>
      </c>
      <c r="M34" s="228">
        <v>524</v>
      </c>
    </row>
    <row r="35" spans="1:13">
      <c r="A35" s="928"/>
      <c r="B35" s="43">
        <v>1</v>
      </c>
      <c r="C35" s="44">
        <v>1</v>
      </c>
      <c r="D35" s="44">
        <v>1</v>
      </c>
      <c r="E35" s="45">
        <v>0.48377999999999999</v>
      </c>
      <c r="F35" s="41">
        <v>0.72985</v>
      </c>
      <c r="G35" s="41">
        <v>0.67110999999999998</v>
      </c>
      <c r="H35" s="45">
        <v>9.4399999999999998E-2</v>
      </c>
      <c r="I35" s="41">
        <v>9.5259999999999997E-2</v>
      </c>
      <c r="J35" s="41">
        <v>0.14013</v>
      </c>
      <c r="K35" s="45">
        <v>0.42182999999999998</v>
      </c>
      <c r="L35" s="41">
        <v>0.17488999999999999</v>
      </c>
      <c r="M35" s="49">
        <v>0.18876000000000001</v>
      </c>
    </row>
    <row r="36" spans="1:13">
      <c r="A36" s="948" t="s">
        <v>76</v>
      </c>
      <c r="B36" s="184">
        <v>140</v>
      </c>
      <c r="C36" s="184">
        <v>8950</v>
      </c>
      <c r="D36" s="194">
        <v>1130</v>
      </c>
      <c r="E36" s="184">
        <v>50</v>
      </c>
      <c r="F36" s="184">
        <v>4588</v>
      </c>
      <c r="G36" s="194">
        <v>557</v>
      </c>
      <c r="H36" s="184">
        <v>13</v>
      </c>
      <c r="I36" s="184">
        <v>1869</v>
      </c>
      <c r="J36" s="194">
        <v>122</v>
      </c>
      <c r="K36" s="184">
        <v>77</v>
      </c>
      <c r="L36" s="184">
        <v>2493</v>
      </c>
      <c r="M36" s="228">
        <v>451</v>
      </c>
    </row>
    <row r="37" spans="1:13">
      <c r="A37" s="949"/>
      <c r="B37" s="240">
        <v>1</v>
      </c>
      <c r="C37" s="240">
        <v>1</v>
      </c>
      <c r="D37" s="240">
        <v>1</v>
      </c>
      <c r="E37" s="241">
        <v>0.35714000000000001</v>
      </c>
      <c r="F37" s="242">
        <v>0.51263000000000003</v>
      </c>
      <c r="G37" s="242">
        <v>0.49292000000000002</v>
      </c>
      <c r="H37" s="241">
        <v>9.2859999999999998E-2</v>
      </c>
      <c r="I37" s="242">
        <v>0.20882999999999999</v>
      </c>
      <c r="J37" s="242">
        <v>0.10796</v>
      </c>
      <c r="K37" s="241">
        <v>0.55000000000000004</v>
      </c>
      <c r="L37" s="242">
        <v>0.27855000000000002</v>
      </c>
      <c r="M37" s="252">
        <v>0.39911999999999997</v>
      </c>
    </row>
    <row r="38" spans="1:13">
      <c r="A38" s="926" t="s">
        <v>85</v>
      </c>
      <c r="B38" s="183">
        <v>5464</v>
      </c>
      <c r="C38" s="183">
        <v>501087</v>
      </c>
      <c r="D38" s="244">
        <v>51369</v>
      </c>
      <c r="E38" s="183">
        <v>3428</v>
      </c>
      <c r="F38" s="183">
        <v>351665</v>
      </c>
      <c r="G38" s="244">
        <v>36433</v>
      </c>
      <c r="H38" s="183">
        <v>482</v>
      </c>
      <c r="I38" s="183">
        <v>54889</v>
      </c>
      <c r="J38" s="244">
        <v>4515</v>
      </c>
      <c r="K38" s="183">
        <v>1554</v>
      </c>
      <c r="L38" s="183">
        <v>94533</v>
      </c>
      <c r="M38" s="233">
        <v>10421</v>
      </c>
    </row>
    <row r="39" spans="1:13" ht="13.5" thickBot="1">
      <c r="A39" s="927"/>
      <c r="B39" s="247">
        <v>1</v>
      </c>
      <c r="C39" s="248">
        <v>1</v>
      </c>
      <c r="D39" s="248">
        <v>1</v>
      </c>
      <c r="E39" s="249">
        <v>0.62738000000000005</v>
      </c>
      <c r="F39" s="250">
        <v>0.70179999999999998</v>
      </c>
      <c r="G39" s="250">
        <v>0.70923999999999998</v>
      </c>
      <c r="H39" s="249">
        <v>8.8209999999999997E-2</v>
      </c>
      <c r="I39" s="250">
        <v>0.10954</v>
      </c>
      <c r="J39" s="250">
        <v>8.7889999999999996E-2</v>
      </c>
      <c r="K39" s="249">
        <v>0.28441</v>
      </c>
      <c r="L39" s="250">
        <v>0.18865999999999999</v>
      </c>
      <c r="M39" s="253">
        <v>0.20286999999999999</v>
      </c>
    </row>
    <row r="40" spans="1:13" s="576" customFormat="1"/>
    <row r="41" spans="1:13" s="574" customFormat="1" ht="11.25">
      <c r="A41" s="574" t="str">
        <f>"Anmerkungen. Datengrundlage: Volkshochschul-Statistik "&amp;Hilfswerte!B1&amp;"; Basis: "&amp;Tabelle1!$C$36&amp;" vhs."</f>
        <v>Anmerkungen. Datengrundlage: Volkshochschul-Statistik 2021; Basis: 843 vhs.</v>
      </c>
    </row>
    <row r="42" spans="1:13" s="576" customFormat="1"/>
    <row r="43" spans="1:13" s="576" customFormat="1">
      <c r="A43" s="574" t="s">
        <v>532</v>
      </c>
      <c r="B43" s="572"/>
      <c r="C43" s="572"/>
      <c r="D43" s="572"/>
      <c r="E43" s="572"/>
      <c r="F43" s="572"/>
      <c r="G43" s="572"/>
    </row>
    <row r="44" spans="1:13" s="576" customFormat="1">
      <c r="A44" s="574" t="s">
        <v>533</v>
      </c>
      <c r="B44" s="572"/>
      <c r="C44" s="572"/>
      <c r="D44" s="572"/>
      <c r="E44" s="758" t="s">
        <v>528</v>
      </c>
      <c r="F44" s="758"/>
      <c r="G44" s="758"/>
    </row>
    <row r="45" spans="1:13" s="576" customFormat="1">
      <c r="A45" s="575"/>
      <c r="B45" s="572"/>
      <c r="C45" s="572"/>
      <c r="D45" s="572"/>
      <c r="E45" s="572"/>
      <c r="F45" s="572"/>
      <c r="G45" s="572"/>
    </row>
    <row r="46" spans="1:13" s="576" customFormat="1">
      <c r="A46" s="1169" t="s">
        <v>535</v>
      </c>
      <c r="B46" s="1169"/>
      <c r="C46" s="1169"/>
      <c r="D46" s="572"/>
      <c r="E46" s="572"/>
      <c r="F46" s="572"/>
      <c r="G46" s="572"/>
    </row>
  </sheetData>
  <mergeCells count="28">
    <mergeCell ref="A18:A19"/>
    <mergeCell ref="A24:A25"/>
    <mergeCell ref="A26:A27"/>
    <mergeCell ref="A16:A17"/>
    <mergeCell ref="A30:A31"/>
    <mergeCell ref="A1:M1"/>
    <mergeCell ref="A2:A5"/>
    <mergeCell ref="B2:D4"/>
    <mergeCell ref="E2:M2"/>
    <mergeCell ref="E3:G3"/>
    <mergeCell ref="H3:J3"/>
    <mergeCell ref="K3:M3"/>
    <mergeCell ref="E4:G4"/>
    <mergeCell ref="H4:J4"/>
    <mergeCell ref="K4:M4"/>
    <mergeCell ref="A8:A9"/>
    <mergeCell ref="A10:A11"/>
    <mergeCell ref="A12:A13"/>
    <mergeCell ref="A14:A15"/>
    <mergeCell ref="A6:A7"/>
    <mergeCell ref="E44:G44"/>
    <mergeCell ref="A38:A39"/>
    <mergeCell ref="A28:A29"/>
    <mergeCell ref="A20:A21"/>
    <mergeCell ref="A22:A23"/>
    <mergeCell ref="A36:A37"/>
    <mergeCell ref="A32:A33"/>
    <mergeCell ref="A34:A35"/>
  </mergeCells>
  <conditionalFormatting sqref="A7 A9 A11 A13 A15 A17 A19 A21 A23 A25 A27 A29 A31 A33 A35 A37">
    <cfRule type="cellIs" dxfId="377" priority="205" stopIfTrue="1" operator="equal">
      <formula>1</formula>
    </cfRule>
    <cfRule type="cellIs" dxfId="376" priority="206" stopIfTrue="1" operator="lessThan">
      <formula>0.0005</formula>
    </cfRule>
  </conditionalFormatting>
  <conditionalFormatting sqref="A6:M6">
    <cfRule type="cellIs" dxfId="375" priority="184" stopIfTrue="1" operator="equal">
      <formula>0</formula>
    </cfRule>
  </conditionalFormatting>
  <conditionalFormatting sqref="A10:M10">
    <cfRule type="cellIs" dxfId="374" priority="160" stopIfTrue="1" operator="equal">
      <formula>0</formula>
    </cfRule>
  </conditionalFormatting>
  <conditionalFormatting sqref="A12:M12">
    <cfRule type="cellIs" dxfId="373" priority="157" stopIfTrue="1" operator="equal">
      <formula>0</formula>
    </cfRule>
  </conditionalFormatting>
  <conditionalFormatting sqref="A14:M14">
    <cfRule type="cellIs" dxfId="372" priority="136" stopIfTrue="1" operator="equal">
      <formula>0</formula>
    </cfRule>
  </conditionalFormatting>
  <conditionalFormatting sqref="A16:M16">
    <cfRule type="cellIs" dxfId="371" priority="133" stopIfTrue="1" operator="equal">
      <formula>0</formula>
    </cfRule>
  </conditionalFormatting>
  <conditionalFormatting sqref="A18:M18">
    <cfRule type="cellIs" dxfId="370" priority="112" stopIfTrue="1" operator="equal">
      <formula>0</formula>
    </cfRule>
  </conditionalFormatting>
  <conditionalFormatting sqref="A20:M20">
    <cfRule type="cellIs" dxfId="369" priority="109" stopIfTrue="1" operator="equal">
      <formula>0</formula>
    </cfRule>
  </conditionalFormatting>
  <conditionalFormatting sqref="A22:M22">
    <cfRule type="cellIs" dxfId="368" priority="88" stopIfTrue="1" operator="equal">
      <formula>0</formula>
    </cfRule>
  </conditionalFormatting>
  <conditionalFormatting sqref="A24:M24">
    <cfRule type="cellIs" dxfId="367" priority="85" stopIfTrue="1" operator="equal">
      <formula>0</formula>
    </cfRule>
  </conditionalFormatting>
  <conditionalFormatting sqref="A26:M26">
    <cfRule type="cellIs" dxfId="366" priority="64" stopIfTrue="1" operator="equal">
      <formula>0</formula>
    </cfRule>
  </conditionalFormatting>
  <conditionalFormatting sqref="A28:M28">
    <cfRule type="cellIs" dxfId="365" priority="61" stopIfTrue="1" operator="equal">
      <formula>0</formula>
    </cfRule>
  </conditionalFormatting>
  <conditionalFormatting sqref="A30:M30">
    <cfRule type="cellIs" dxfId="364" priority="40" stopIfTrue="1" operator="equal">
      <formula>0</formula>
    </cfRule>
  </conditionalFormatting>
  <conditionalFormatting sqref="A32:M32">
    <cfRule type="cellIs" dxfId="363" priority="37" stopIfTrue="1" operator="equal">
      <formula>0</formula>
    </cfRule>
  </conditionalFormatting>
  <conditionalFormatting sqref="A34:M34">
    <cfRule type="cellIs" dxfId="362" priority="16" stopIfTrue="1" operator="equal">
      <formula>0</formula>
    </cfRule>
  </conditionalFormatting>
  <conditionalFormatting sqref="A36:M36">
    <cfRule type="cellIs" dxfId="361" priority="13" stopIfTrue="1" operator="equal">
      <formula>0</formula>
    </cfRule>
  </conditionalFormatting>
  <conditionalFormatting sqref="B8:M8">
    <cfRule type="cellIs" dxfId="360" priority="181" stopIfTrue="1" operator="equal">
      <formula>0</formula>
    </cfRule>
  </conditionalFormatting>
  <conditionalFormatting sqref="B38:M38">
    <cfRule type="cellIs" dxfId="359" priority="1" stopIfTrue="1" operator="equal">
      <formula>0</formula>
    </cfRule>
  </conditionalFormatting>
  <hyperlinks>
    <hyperlink ref="E44" r:id="rId1" xr:uid="{5AB950C7-DED2-4C52-8678-EC3F7E65669C}"/>
    <hyperlink ref="E44:G44" r:id="rId2" display="http://dx.doi.org/10.4232/1.14582 " xr:uid="{659AE648-E71B-4459-AC9B-582EC0CF51AF}"/>
    <hyperlink ref="A46" r:id="rId3" display="Publikation und Tabellen stehen unter der Lizenz CC BY-SA DEED 4.0." xr:uid="{92D8F396-D05D-45AB-838F-7E0D2DB740A9}"/>
  </hyperlinks>
  <pageMargins left="0.7" right="0.7" top="0.78740157499999996" bottom="0.78740157499999996" header="0.3" footer="0.3"/>
  <pageSetup paperSize="9" scale="61" orientation="portrait" horizontalDpi="4294967295" verticalDpi="4294967295"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1DF6B-EBC1-4DC3-9792-CF89638EF594}">
  <dimension ref="A1:K28"/>
  <sheetViews>
    <sheetView view="pageBreakPreview" zoomScaleNormal="100" zoomScaleSheetLayoutView="100" workbookViewId="0">
      <selection sqref="A1:I1"/>
    </sheetView>
  </sheetViews>
  <sheetFormatPr baseColWidth="10" defaultRowHeight="12.75"/>
  <cols>
    <col min="1" max="1" width="19.42578125" style="9" customWidth="1"/>
    <col min="2" max="2" width="10.42578125" style="9" customWidth="1"/>
    <col min="3" max="4" width="7.5703125" style="9" customWidth="1"/>
    <col min="5" max="6" width="8.85546875" style="9" customWidth="1"/>
    <col min="7" max="7" width="11.85546875" style="9" customWidth="1"/>
    <col min="8" max="9" width="11.42578125" style="9" customWidth="1"/>
    <col min="10" max="10" width="2.7109375" style="572" customWidth="1"/>
    <col min="11" max="16384" width="11.42578125" style="9"/>
  </cols>
  <sheetData>
    <row r="1" spans="1:11" ht="39" customHeight="1" thickBot="1">
      <c r="A1" s="768" t="str">
        <f>"Tabelle 10: Zeitorganisation von Kursen nach Programmbereichen " &amp;Hilfswerte!B1</f>
        <v>Tabelle 10: Zeitorganisation von Kursen nach Programmbereichen 2021</v>
      </c>
      <c r="B1" s="768"/>
      <c r="C1" s="768"/>
      <c r="D1" s="768"/>
      <c r="E1" s="768"/>
      <c r="F1" s="768"/>
      <c r="G1" s="768"/>
      <c r="H1" s="768"/>
      <c r="I1" s="768"/>
      <c r="J1" s="644"/>
    </row>
    <row r="2" spans="1:11" ht="14.25" customHeight="1">
      <c r="A2" s="950" t="s">
        <v>255</v>
      </c>
      <c r="B2" s="952" t="s">
        <v>24</v>
      </c>
      <c r="C2" s="954" t="s">
        <v>256</v>
      </c>
      <c r="D2" s="955">
        <v>0</v>
      </c>
      <c r="E2" s="956" t="s">
        <v>257</v>
      </c>
      <c r="F2" s="954">
        <v>0</v>
      </c>
      <c r="G2" s="957" t="s">
        <v>362</v>
      </c>
      <c r="H2" s="959" t="s">
        <v>404</v>
      </c>
      <c r="I2" s="961" t="s">
        <v>363</v>
      </c>
    </row>
    <row r="3" spans="1:11" ht="32.25" customHeight="1">
      <c r="A3" s="951"/>
      <c r="B3" s="953">
        <v>0</v>
      </c>
      <c r="C3" s="56" t="s">
        <v>495</v>
      </c>
      <c r="D3" s="57" t="s">
        <v>258</v>
      </c>
      <c r="E3" s="57" t="s">
        <v>259</v>
      </c>
      <c r="F3" s="57" t="s">
        <v>258</v>
      </c>
      <c r="G3" s="958">
        <v>0</v>
      </c>
      <c r="H3" s="960">
        <v>0</v>
      </c>
      <c r="I3" s="962">
        <v>0</v>
      </c>
    </row>
    <row r="4" spans="1:11" ht="28.5" customHeight="1">
      <c r="A4" s="926" t="s">
        <v>89</v>
      </c>
      <c r="B4" s="271">
        <v>19627</v>
      </c>
      <c r="C4" s="272">
        <v>3162</v>
      </c>
      <c r="D4" s="272">
        <v>6259</v>
      </c>
      <c r="E4" s="272">
        <v>501</v>
      </c>
      <c r="F4" s="272">
        <v>1327</v>
      </c>
      <c r="G4" s="272">
        <v>6651</v>
      </c>
      <c r="H4" s="272">
        <v>1007</v>
      </c>
      <c r="I4" s="273">
        <v>720</v>
      </c>
    </row>
    <row r="5" spans="1:11" ht="28.5" customHeight="1">
      <c r="A5" s="964"/>
      <c r="B5" s="274">
        <v>1</v>
      </c>
      <c r="C5" s="482">
        <v>0.16109999999999999</v>
      </c>
      <c r="D5" s="482">
        <v>0.31890000000000002</v>
      </c>
      <c r="E5" s="482">
        <v>2.5530000000000001E-2</v>
      </c>
      <c r="F5" s="482">
        <v>6.7610000000000003E-2</v>
      </c>
      <c r="G5" s="482">
        <v>0.33887</v>
      </c>
      <c r="H5" s="482">
        <v>5.1310000000000001E-2</v>
      </c>
      <c r="I5" s="483">
        <v>3.6679999999999997E-2</v>
      </c>
      <c r="K5" s="53"/>
    </row>
    <row r="6" spans="1:11" ht="28.5" customHeight="1">
      <c r="A6" s="963" t="s">
        <v>113</v>
      </c>
      <c r="B6" s="275">
        <v>42837</v>
      </c>
      <c r="C6" s="276">
        <v>14561</v>
      </c>
      <c r="D6" s="276">
        <v>13121</v>
      </c>
      <c r="E6" s="276">
        <v>1674</v>
      </c>
      <c r="F6" s="276">
        <v>1917</v>
      </c>
      <c r="G6" s="276">
        <v>5961</v>
      </c>
      <c r="H6" s="276">
        <v>4466</v>
      </c>
      <c r="I6" s="277">
        <v>1137</v>
      </c>
    </row>
    <row r="7" spans="1:11" ht="28.5" customHeight="1">
      <c r="A7" s="964"/>
      <c r="B7" s="274">
        <v>1</v>
      </c>
      <c r="C7" s="482">
        <v>0.33992</v>
      </c>
      <c r="D7" s="482">
        <v>0.30630000000000002</v>
      </c>
      <c r="E7" s="482">
        <v>3.9079999999999997E-2</v>
      </c>
      <c r="F7" s="482">
        <v>4.4749999999999998E-2</v>
      </c>
      <c r="G7" s="482">
        <v>0.13916000000000001</v>
      </c>
      <c r="H7" s="482">
        <v>0.10426000000000001</v>
      </c>
      <c r="I7" s="483">
        <v>2.6540000000000001E-2</v>
      </c>
    </row>
    <row r="8" spans="1:11" ht="28.5" customHeight="1">
      <c r="A8" s="963" t="s">
        <v>19</v>
      </c>
      <c r="B8" s="275">
        <v>88660</v>
      </c>
      <c r="C8" s="276">
        <v>42092</v>
      </c>
      <c r="D8" s="276">
        <v>30108</v>
      </c>
      <c r="E8" s="276">
        <v>4475</v>
      </c>
      <c r="F8" s="276">
        <v>3124</v>
      </c>
      <c r="G8" s="276">
        <v>6607</v>
      </c>
      <c r="H8" s="276">
        <v>1306</v>
      </c>
      <c r="I8" s="277">
        <v>948</v>
      </c>
    </row>
    <row r="9" spans="1:11" ht="28.5" customHeight="1">
      <c r="A9" s="964"/>
      <c r="B9" s="274">
        <v>1</v>
      </c>
      <c r="C9" s="482">
        <v>0.47476000000000002</v>
      </c>
      <c r="D9" s="482">
        <v>0.33959</v>
      </c>
      <c r="E9" s="482">
        <v>5.0470000000000001E-2</v>
      </c>
      <c r="F9" s="482">
        <v>3.524E-2</v>
      </c>
      <c r="G9" s="482">
        <v>7.4520000000000003E-2</v>
      </c>
      <c r="H9" s="482">
        <v>1.473E-2</v>
      </c>
      <c r="I9" s="483">
        <v>1.069E-2</v>
      </c>
    </row>
    <row r="10" spans="1:11" ht="28.5" customHeight="1">
      <c r="A10" s="963" t="s">
        <v>20</v>
      </c>
      <c r="B10" s="275">
        <v>106520</v>
      </c>
      <c r="C10" s="276">
        <v>38452</v>
      </c>
      <c r="D10" s="276">
        <v>28199</v>
      </c>
      <c r="E10" s="276">
        <v>7532</v>
      </c>
      <c r="F10" s="276">
        <v>28267</v>
      </c>
      <c r="G10" s="276">
        <v>1324</v>
      </c>
      <c r="H10" s="276">
        <v>867</v>
      </c>
      <c r="I10" s="277">
        <v>1879</v>
      </c>
    </row>
    <row r="11" spans="1:11" ht="28.5" customHeight="1">
      <c r="A11" s="964"/>
      <c r="B11" s="274">
        <v>1</v>
      </c>
      <c r="C11" s="482">
        <v>0.36098000000000002</v>
      </c>
      <c r="D11" s="482">
        <v>0.26473000000000002</v>
      </c>
      <c r="E11" s="482">
        <v>7.0709999999999995E-2</v>
      </c>
      <c r="F11" s="482">
        <v>0.26536999999999999</v>
      </c>
      <c r="G11" s="482">
        <v>1.243E-2</v>
      </c>
      <c r="H11" s="482">
        <v>8.1399999999999997E-3</v>
      </c>
      <c r="I11" s="483">
        <v>1.7639999999999999E-2</v>
      </c>
    </row>
    <row r="12" spans="1:11" ht="28.5" customHeight="1">
      <c r="A12" s="963" t="s">
        <v>387</v>
      </c>
      <c r="B12" s="275">
        <v>23738</v>
      </c>
      <c r="C12" s="276">
        <v>3391</v>
      </c>
      <c r="D12" s="276">
        <v>5756</v>
      </c>
      <c r="E12" s="276">
        <v>2299</v>
      </c>
      <c r="F12" s="276">
        <v>3347</v>
      </c>
      <c r="G12" s="276">
        <v>5057</v>
      </c>
      <c r="H12" s="276">
        <v>1944</v>
      </c>
      <c r="I12" s="277">
        <v>1944</v>
      </c>
    </row>
    <row r="13" spans="1:11" ht="28.5" customHeight="1">
      <c r="A13" s="964"/>
      <c r="B13" s="274">
        <v>1</v>
      </c>
      <c r="C13" s="482">
        <v>0.14285</v>
      </c>
      <c r="D13" s="482">
        <v>0.24248</v>
      </c>
      <c r="E13" s="482">
        <v>9.6850000000000006E-2</v>
      </c>
      <c r="F13" s="482">
        <v>0.14099999999999999</v>
      </c>
      <c r="G13" s="482">
        <v>0.21303</v>
      </c>
      <c r="H13" s="482">
        <v>8.1890000000000004E-2</v>
      </c>
      <c r="I13" s="483">
        <v>8.1890000000000004E-2</v>
      </c>
    </row>
    <row r="14" spans="1:11" ht="28.5" customHeight="1">
      <c r="A14" s="963" t="s">
        <v>398</v>
      </c>
      <c r="B14" s="275">
        <v>6288</v>
      </c>
      <c r="C14" s="276">
        <v>1089</v>
      </c>
      <c r="D14" s="276">
        <v>2178</v>
      </c>
      <c r="E14" s="276">
        <v>547</v>
      </c>
      <c r="F14" s="276">
        <v>2117</v>
      </c>
      <c r="G14" s="276">
        <v>61</v>
      </c>
      <c r="H14" s="276">
        <v>56</v>
      </c>
      <c r="I14" s="277">
        <v>240</v>
      </c>
    </row>
    <row r="15" spans="1:11" ht="28.5" customHeight="1">
      <c r="A15" s="964"/>
      <c r="B15" s="274">
        <v>1</v>
      </c>
      <c r="C15" s="482">
        <v>0.17319000000000001</v>
      </c>
      <c r="D15" s="482">
        <v>0.34637000000000001</v>
      </c>
      <c r="E15" s="482">
        <v>8.6989999999999998E-2</v>
      </c>
      <c r="F15" s="482">
        <v>0.33667000000000002</v>
      </c>
      <c r="G15" s="482">
        <v>9.7000000000000003E-3</v>
      </c>
      <c r="H15" s="482">
        <v>8.9099999999999995E-3</v>
      </c>
      <c r="I15" s="483">
        <v>3.8170000000000003E-2</v>
      </c>
    </row>
    <row r="16" spans="1:11" ht="28.5" customHeight="1">
      <c r="A16" s="963" t="s">
        <v>39</v>
      </c>
      <c r="B16" s="278">
        <v>4094</v>
      </c>
      <c r="C16" s="279">
        <v>404</v>
      </c>
      <c r="D16" s="279">
        <v>1905</v>
      </c>
      <c r="E16" s="279">
        <v>139</v>
      </c>
      <c r="F16" s="279">
        <v>1195</v>
      </c>
      <c r="G16" s="279">
        <v>164</v>
      </c>
      <c r="H16" s="279">
        <v>77</v>
      </c>
      <c r="I16" s="280">
        <v>210</v>
      </c>
    </row>
    <row r="17" spans="1:9" ht="28.5" customHeight="1">
      <c r="A17" s="949"/>
      <c r="B17" s="281">
        <v>1</v>
      </c>
      <c r="C17" s="484">
        <v>9.8680000000000004E-2</v>
      </c>
      <c r="D17" s="484">
        <v>0.46532000000000001</v>
      </c>
      <c r="E17" s="484">
        <v>3.3950000000000001E-2</v>
      </c>
      <c r="F17" s="484">
        <v>0.29188999999999998</v>
      </c>
      <c r="G17" s="484">
        <v>4.0059999999999998E-2</v>
      </c>
      <c r="H17" s="484">
        <v>1.881E-2</v>
      </c>
      <c r="I17" s="485">
        <v>5.1290000000000002E-2</v>
      </c>
    </row>
    <row r="18" spans="1:9" ht="28.5" customHeight="1">
      <c r="A18" s="926" t="s">
        <v>437</v>
      </c>
      <c r="B18" s="283">
        <v>291764</v>
      </c>
      <c r="C18" s="284">
        <v>103151</v>
      </c>
      <c r="D18" s="284">
        <v>87526</v>
      </c>
      <c r="E18" s="284">
        <v>17167</v>
      </c>
      <c r="F18" s="284">
        <v>41294</v>
      </c>
      <c r="G18" s="284">
        <v>25825</v>
      </c>
      <c r="H18" s="284">
        <v>9723</v>
      </c>
      <c r="I18" s="285">
        <v>7078</v>
      </c>
    </row>
    <row r="19" spans="1:9" ht="28.5" customHeight="1" thickBot="1">
      <c r="A19" s="927"/>
      <c r="B19" s="282">
        <v>1</v>
      </c>
      <c r="C19" s="486">
        <v>0.35354000000000002</v>
      </c>
      <c r="D19" s="486">
        <v>0.29998999999999998</v>
      </c>
      <c r="E19" s="486">
        <v>5.8840000000000003E-2</v>
      </c>
      <c r="F19" s="486">
        <v>0.14152999999999999</v>
      </c>
      <c r="G19" s="486">
        <v>8.8510000000000005E-2</v>
      </c>
      <c r="H19" s="486">
        <v>3.3320000000000002E-2</v>
      </c>
      <c r="I19" s="487">
        <v>2.426E-2</v>
      </c>
    </row>
    <row r="20" spans="1:9" s="572" customFormat="1"/>
    <row r="21" spans="1:9" s="574" customFormat="1" ht="11.25">
      <c r="A21" s="574" t="str">
        <f>"Anmerkungen. Datengrundlage: Volkshochschul-Statistik "&amp;Hilfswerte!B1&amp;"; Basis: "&amp;Tabelle1!$C$36&amp;" vhs."</f>
        <v>Anmerkungen. Datengrundlage: Volkshochschul-Statistik 2021; Basis: 843 vhs.</v>
      </c>
    </row>
    <row r="22" spans="1:9" s="574" customFormat="1" ht="11.25">
      <c r="A22" s="574" t="s">
        <v>466</v>
      </c>
    </row>
    <row r="23" spans="1:9" s="572" customFormat="1"/>
    <row r="24" spans="1:9" s="572" customFormat="1">
      <c r="A24" s="574" t="s">
        <v>532</v>
      </c>
    </row>
    <row r="25" spans="1:9" s="572" customFormat="1">
      <c r="A25" s="574" t="s">
        <v>533</v>
      </c>
      <c r="E25" s="758" t="s">
        <v>528</v>
      </c>
      <c r="F25" s="758"/>
      <c r="G25" s="758"/>
    </row>
    <row r="26" spans="1:9" s="572" customFormat="1">
      <c r="A26" s="575"/>
    </row>
    <row r="27" spans="1:9" s="572" customFormat="1">
      <c r="A27" s="1169" t="s">
        <v>535</v>
      </c>
      <c r="B27" s="1169"/>
      <c r="C27" s="1169"/>
    </row>
    <row r="28" spans="1:9" s="572" customFormat="1"/>
  </sheetData>
  <mergeCells count="17">
    <mergeCell ref="A14:A15"/>
    <mergeCell ref="E25:G25"/>
    <mergeCell ref="A1:I1"/>
    <mergeCell ref="A2:A3"/>
    <mergeCell ref="B2:B3"/>
    <mergeCell ref="C2:D2"/>
    <mergeCell ref="E2:F2"/>
    <mergeCell ref="G2:G3"/>
    <mergeCell ref="H2:H3"/>
    <mergeCell ref="I2:I3"/>
    <mergeCell ref="A16:A17"/>
    <mergeCell ref="A18:A19"/>
    <mergeCell ref="A4:A5"/>
    <mergeCell ref="A6:A7"/>
    <mergeCell ref="A8:A9"/>
    <mergeCell ref="A10:A11"/>
    <mergeCell ref="A12:A13"/>
  </mergeCells>
  <conditionalFormatting sqref="A4:I4 A6:I6 A16:I16">
    <cfRule type="cellIs" dxfId="358" priority="15" stopIfTrue="1" operator="equal">
      <formula>0</formula>
    </cfRule>
  </conditionalFormatting>
  <conditionalFormatting sqref="A5:I5 A7:I7 A17:I17">
    <cfRule type="cellIs" dxfId="357" priority="13" stopIfTrue="1" operator="equal">
      <formula>1</formula>
    </cfRule>
    <cfRule type="cellIs" dxfId="356" priority="14" stopIfTrue="1" operator="lessThan">
      <formula>0.0005</formula>
    </cfRule>
  </conditionalFormatting>
  <conditionalFormatting sqref="A8:I8">
    <cfRule type="cellIs" dxfId="355" priority="12" stopIfTrue="1" operator="equal">
      <formula>0</formula>
    </cfRule>
  </conditionalFormatting>
  <conditionalFormatting sqref="A9:I9">
    <cfRule type="cellIs" dxfId="354" priority="10" stopIfTrue="1" operator="equal">
      <formula>1</formula>
    </cfRule>
    <cfRule type="cellIs" dxfId="353" priority="11" stopIfTrue="1" operator="lessThan">
      <formula>0.0005</formula>
    </cfRule>
  </conditionalFormatting>
  <conditionalFormatting sqref="A10:I10">
    <cfRule type="cellIs" dxfId="352" priority="9" stopIfTrue="1" operator="equal">
      <formula>0</formula>
    </cfRule>
  </conditionalFormatting>
  <conditionalFormatting sqref="A11:I11">
    <cfRule type="cellIs" dxfId="351" priority="7" stopIfTrue="1" operator="equal">
      <formula>1</formula>
    </cfRule>
    <cfRule type="cellIs" dxfId="350" priority="8" stopIfTrue="1" operator="lessThan">
      <formula>0.0005</formula>
    </cfRule>
  </conditionalFormatting>
  <conditionalFormatting sqref="A12:I12">
    <cfRule type="cellIs" dxfId="349" priority="6" stopIfTrue="1" operator="equal">
      <formula>0</formula>
    </cfRule>
  </conditionalFormatting>
  <conditionalFormatting sqref="A13:I13">
    <cfRule type="cellIs" dxfId="348" priority="4" stopIfTrue="1" operator="equal">
      <formula>1</formula>
    </cfRule>
    <cfRule type="cellIs" dxfId="347" priority="5" stopIfTrue="1" operator="lessThan">
      <formula>0.0005</formula>
    </cfRule>
  </conditionalFormatting>
  <conditionalFormatting sqref="A14:I14">
    <cfRule type="cellIs" dxfId="346" priority="3" stopIfTrue="1" operator="equal">
      <formula>0</formula>
    </cfRule>
  </conditionalFormatting>
  <conditionalFormatting sqref="A15:I15">
    <cfRule type="cellIs" dxfId="345" priority="1" stopIfTrue="1" operator="equal">
      <formula>1</formula>
    </cfRule>
    <cfRule type="cellIs" dxfId="344" priority="2" stopIfTrue="1" operator="lessThan">
      <formula>0.0005</formula>
    </cfRule>
  </conditionalFormatting>
  <conditionalFormatting sqref="K5 M5:IV5 K7:IV7 K9:IV9 K11:IV11 K13:IV13 K15:IV15 K17:IV17">
    <cfRule type="cellIs" dxfId="343" priority="31" stopIfTrue="1" operator="equal">
      <formula>1</formula>
    </cfRule>
    <cfRule type="cellIs" dxfId="342" priority="32" stopIfTrue="1" operator="lessThan">
      <formula>0.0005</formula>
    </cfRule>
  </conditionalFormatting>
  <conditionalFormatting sqref="K4:IV4 K6:IV6 K8:IV8 K10:IV10 K12:IV12 K14:IV14 K16:IV16">
    <cfRule type="cellIs" dxfId="341" priority="33" stopIfTrue="1" operator="equal">
      <formula>0</formula>
    </cfRule>
  </conditionalFormatting>
  <hyperlinks>
    <hyperlink ref="E25" r:id="rId1" xr:uid="{762C1944-2A46-4CA3-84EB-208572A2750F}"/>
    <hyperlink ref="E25:G25" r:id="rId2" display="http://dx.doi.org/10.4232/1.14582 " xr:uid="{BCFF06EA-5F11-4B12-BA44-7B1E730DE787}"/>
    <hyperlink ref="A27" r:id="rId3" display="Publikation und Tabellen stehen unter der Lizenz CC BY-SA DEED 4.0." xr:uid="{FC6E46D0-6892-41C1-8FCF-FA3E85DE2DE7}"/>
  </hyperlinks>
  <pageMargins left="0.78740157480314965" right="0.78740157480314965" top="0.98425196850393704" bottom="0.98425196850393704" header="0.51181102362204722" footer="0.51181102362204722"/>
  <pageSetup paperSize="9" scale="86" orientation="portrait" r:id="rId4"/>
  <headerFooter scaleWithDoc="0" alignWithMargins="0"/>
  <legacyDrawingHF r:id="rId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53236-054D-4E90-9049-95DF1B7CDE0A}">
  <dimension ref="A1:AQ45"/>
  <sheetViews>
    <sheetView view="pageBreakPreview" zoomScaleNormal="100" zoomScaleSheetLayoutView="100" workbookViewId="0">
      <selection sqref="A1:O1"/>
    </sheetView>
  </sheetViews>
  <sheetFormatPr baseColWidth="10" defaultRowHeight="12.75"/>
  <cols>
    <col min="1" max="1" width="17.28515625" style="9" customWidth="1"/>
    <col min="2" max="2" width="6.140625" style="9" customWidth="1"/>
    <col min="3" max="3" width="8.140625" style="9" customWidth="1"/>
    <col min="4" max="4" width="6.28515625" style="9" customWidth="1"/>
    <col min="5" max="5" width="5.7109375" style="9" customWidth="1"/>
    <col min="6" max="7" width="7" style="9" customWidth="1"/>
    <col min="8" max="8" width="5.85546875" style="9" customWidth="1"/>
    <col min="9" max="10" width="7" style="9" customWidth="1"/>
    <col min="11" max="11" width="5.85546875" style="9" customWidth="1"/>
    <col min="12" max="13" width="7" style="9" customWidth="1"/>
    <col min="14" max="14" width="6.28515625" style="9" customWidth="1"/>
    <col min="15" max="15" width="7.5703125" style="9" customWidth="1"/>
    <col min="16" max="16" width="7" style="9" customWidth="1"/>
    <col min="17" max="17" width="17.5703125" style="9" customWidth="1"/>
    <col min="18" max="20" width="7" style="9" customWidth="1"/>
    <col min="21" max="21" width="5.85546875" style="9" customWidth="1"/>
    <col min="22" max="22" width="7.5703125" style="9" customWidth="1"/>
    <col min="23" max="23" width="7" style="9" customWidth="1"/>
    <col min="24" max="24" width="5.85546875" style="9" customWidth="1"/>
    <col min="25" max="25" width="7.5703125" style="9" customWidth="1"/>
    <col min="26" max="26" width="7" style="9" customWidth="1"/>
    <col min="27" max="27" width="5.85546875" style="9" customWidth="1"/>
    <col min="28" max="28" width="7.5703125" style="9" customWidth="1"/>
    <col min="29" max="29" width="7" style="9" customWidth="1"/>
    <col min="30" max="30" width="19.42578125" style="9" customWidth="1"/>
    <col min="31" max="31" width="7.140625" style="9" customWidth="1"/>
    <col min="32" max="32" width="7.5703125" style="9" customWidth="1"/>
    <col min="33" max="33" width="7" style="9" customWidth="1"/>
    <col min="34" max="34" width="5.85546875" style="9" customWidth="1"/>
    <col min="35" max="35" width="7.5703125" style="9" customWidth="1"/>
    <col min="36" max="36" width="7" style="9" customWidth="1"/>
    <col min="37" max="37" width="5.85546875" style="9" customWidth="1"/>
    <col min="38" max="38" width="7.5703125" style="9" customWidth="1"/>
    <col min="39" max="39" width="7" style="9" customWidth="1"/>
    <col min="40" max="40" width="6.28515625" style="9" customWidth="1"/>
    <col min="41" max="41" width="7.5703125" style="9" customWidth="1"/>
    <col min="42" max="42" width="7.85546875" style="9" customWidth="1"/>
    <col min="43" max="43" width="2.7109375" style="572" customWidth="1"/>
    <col min="44" max="16384" width="11.42578125" style="9"/>
  </cols>
  <sheetData>
    <row r="1" spans="1:43" s="567" customFormat="1" ht="37.5" customHeight="1" thickBot="1">
      <c r="A1" s="974" t="str">
        <f>"Tabelle 11: Kurse in Zusammenarbeit mit anderen Einrichtungen nach Ländern " &amp;Hilfswerte!B1</f>
        <v>Tabelle 11: Kurse in Zusammenarbeit mit anderen Einrichtungen nach Ländern 2021</v>
      </c>
      <c r="B1" s="974"/>
      <c r="C1" s="974"/>
      <c r="D1" s="974"/>
      <c r="E1" s="974"/>
      <c r="F1" s="974"/>
      <c r="G1" s="974"/>
      <c r="H1" s="974"/>
      <c r="I1" s="974"/>
      <c r="J1" s="974"/>
      <c r="K1" s="974"/>
      <c r="L1" s="974"/>
      <c r="M1" s="974"/>
      <c r="N1" s="974"/>
      <c r="O1" s="974"/>
      <c r="P1" s="644"/>
      <c r="Q1" s="975" t="str">
        <f>"noch Tabelle 11: Kurse in Zusammenarbeit mit anderen Einrichtungen nach Ländern " &amp;Hilfswerte!B1</f>
        <v>noch Tabelle 11: Kurse in Zusammenarbeit mit anderen Einrichtungen nach Ländern 2021</v>
      </c>
      <c r="R1" s="975"/>
      <c r="S1" s="975"/>
      <c r="T1" s="975"/>
      <c r="U1" s="975"/>
      <c r="V1" s="975"/>
      <c r="W1" s="975"/>
      <c r="X1" s="975"/>
      <c r="Y1" s="975"/>
      <c r="Z1" s="975"/>
      <c r="AA1" s="975"/>
      <c r="AB1" s="975"/>
      <c r="AC1" s="975"/>
      <c r="AD1" s="975" t="str">
        <f>"noch Tabelle 11: Kurse in Zusammenarbeit mit anderen Einrichtungen nach Ländern " &amp;Hilfswerte!B1</f>
        <v>noch Tabelle 11: Kurse in Zusammenarbeit mit anderen Einrichtungen nach Ländern 2021</v>
      </c>
      <c r="AE1" s="975"/>
      <c r="AF1" s="975"/>
      <c r="AG1" s="975"/>
      <c r="AH1" s="975"/>
      <c r="AI1" s="975"/>
      <c r="AJ1" s="975"/>
      <c r="AK1" s="975"/>
      <c r="AL1" s="975"/>
      <c r="AM1" s="975"/>
      <c r="AN1" s="975"/>
      <c r="AO1" s="975"/>
      <c r="AP1" s="975"/>
    </row>
    <row r="2" spans="1:43" s="3" customFormat="1" ht="37.5" customHeight="1" thickBot="1">
      <c r="A2" s="968" t="s">
        <v>12</v>
      </c>
      <c r="B2" s="966" t="s">
        <v>24</v>
      </c>
      <c r="C2" s="966"/>
      <c r="D2" s="966"/>
      <c r="E2" s="977" t="s">
        <v>260</v>
      </c>
      <c r="F2" s="977"/>
      <c r="G2" s="977"/>
      <c r="H2" s="977"/>
      <c r="I2" s="977"/>
      <c r="J2" s="977"/>
      <c r="K2" s="977"/>
      <c r="L2" s="977"/>
      <c r="M2" s="977"/>
      <c r="N2" s="977"/>
      <c r="O2" s="977"/>
      <c r="P2" s="978"/>
      <c r="Q2" s="645"/>
      <c r="R2" s="977" t="s">
        <v>260</v>
      </c>
      <c r="S2" s="977"/>
      <c r="T2" s="977"/>
      <c r="U2" s="977"/>
      <c r="V2" s="977"/>
      <c r="W2" s="977"/>
      <c r="X2" s="977"/>
      <c r="Y2" s="977"/>
      <c r="Z2" s="977"/>
      <c r="AA2" s="977"/>
      <c r="AB2" s="977"/>
      <c r="AC2" s="978"/>
      <c r="AD2" s="645"/>
      <c r="AE2" s="977" t="s">
        <v>260</v>
      </c>
      <c r="AF2" s="977"/>
      <c r="AG2" s="977"/>
      <c r="AH2" s="977"/>
      <c r="AI2" s="977"/>
      <c r="AJ2" s="977"/>
      <c r="AK2" s="977"/>
      <c r="AL2" s="977"/>
      <c r="AM2" s="977"/>
      <c r="AN2" s="977"/>
      <c r="AO2" s="977"/>
      <c r="AP2" s="978"/>
      <c r="AQ2" s="567"/>
    </row>
    <row r="3" spans="1:43" s="58" customFormat="1" ht="36.75" customHeight="1">
      <c r="A3" s="969"/>
      <c r="B3" s="976"/>
      <c r="C3" s="976"/>
      <c r="D3" s="976"/>
      <c r="E3" s="973" t="s">
        <v>405</v>
      </c>
      <c r="F3" s="966"/>
      <c r="G3" s="966"/>
      <c r="H3" s="966" t="s">
        <v>261</v>
      </c>
      <c r="I3" s="966"/>
      <c r="J3" s="966"/>
      <c r="K3" s="966" t="s">
        <v>406</v>
      </c>
      <c r="L3" s="966"/>
      <c r="M3" s="966"/>
      <c r="N3" s="966" t="s">
        <v>262</v>
      </c>
      <c r="O3" s="966"/>
      <c r="P3" s="967"/>
      <c r="Q3" s="968" t="s">
        <v>12</v>
      </c>
      <c r="R3" s="970" t="s">
        <v>496</v>
      </c>
      <c r="S3" s="971"/>
      <c r="T3" s="972"/>
      <c r="U3" s="966" t="s">
        <v>263</v>
      </c>
      <c r="V3" s="966"/>
      <c r="W3" s="966"/>
      <c r="X3" s="966" t="s">
        <v>407</v>
      </c>
      <c r="Y3" s="966"/>
      <c r="Z3" s="966"/>
      <c r="AA3" s="965" t="s">
        <v>264</v>
      </c>
      <c r="AB3" s="937"/>
      <c r="AC3" s="938"/>
      <c r="AD3" s="968" t="s">
        <v>12</v>
      </c>
      <c r="AE3" s="965" t="s">
        <v>265</v>
      </c>
      <c r="AF3" s="937"/>
      <c r="AG3" s="973"/>
      <c r="AH3" s="965" t="s">
        <v>408</v>
      </c>
      <c r="AI3" s="937"/>
      <c r="AJ3" s="973"/>
      <c r="AK3" s="965" t="s">
        <v>266</v>
      </c>
      <c r="AL3" s="937"/>
      <c r="AM3" s="973"/>
      <c r="AN3" s="965" t="s">
        <v>267</v>
      </c>
      <c r="AO3" s="937"/>
      <c r="AP3" s="938"/>
      <c r="AQ3" s="648"/>
    </row>
    <row r="4" spans="1:43" ht="45" customHeight="1">
      <c r="A4" s="979"/>
      <c r="B4" s="640" t="s">
        <v>16</v>
      </c>
      <c r="C4" s="640" t="s">
        <v>17</v>
      </c>
      <c r="D4" s="594" t="s">
        <v>18</v>
      </c>
      <c r="E4" s="646" t="s">
        <v>16</v>
      </c>
      <c r="F4" s="640" t="s">
        <v>17</v>
      </c>
      <c r="G4" s="594" t="s">
        <v>18</v>
      </c>
      <c r="H4" s="640" t="s">
        <v>16</v>
      </c>
      <c r="I4" s="640" t="s">
        <v>17</v>
      </c>
      <c r="J4" s="640" t="s">
        <v>18</v>
      </c>
      <c r="K4" s="640" t="s">
        <v>16</v>
      </c>
      <c r="L4" s="647" t="s">
        <v>17</v>
      </c>
      <c r="M4" s="594" t="s">
        <v>18</v>
      </c>
      <c r="N4" s="640" t="s">
        <v>16</v>
      </c>
      <c r="O4" s="640" t="s">
        <v>17</v>
      </c>
      <c r="P4" s="596" t="s">
        <v>18</v>
      </c>
      <c r="Q4" s="969"/>
      <c r="R4" s="640" t="s">
        <v>16</v>
      </c>
      <c r="S4" s="640" t="s">
        <v>17</v>
      </c>
      <c r="T4" s="594" t="s">
        <v>18</v>
      </c>
      <c r="U4" s="640" t="s">
        <v>16</v>
      </c>
      <c r="V4" s="640" t="s">
        <v>17</v>
      </c>
      <c r="W4" s="594" t="s">
        <v>18</v>
      </c>
      <c r="X4" s="640" t="s">
        <v>16</v>
      </c>
      <c r="Y4" s="640" t="s">
        <v>17</v>
      </c>
      <c r="Z4" s="594" t="s">
        <v>18</v>
      </c>
      <c r="AA4" s="640" t="s">
        <v>16</v>
      </c>
      <c r="AB4" s="640" t="s">
        <v>17</v>
      </c>
      <c r="AC4" s="596" t="s">
        <v>18</v>
      </c>
      <c r="AD4" s="969"/>
      <c r="AE4" s="640" t="s">
        <v>16</v>
      </c>
      <c r="AF4" s="640" t="s">
        <v>17</v>
      </c>
      <c r="AG4" s="594" t="s">
        <v>18</v>
      </c>
      <c r="AH4" s="640" t="s">
        <v>16</v>
      </c>
      <c r="AI4" s="640" t="s">
        <v>17</v>
      </c>
      <c r="AJ4" s="594" t="s">
        <v>18</v>
      </c>
      <c r="AK4" s="640" t="s">
        <v>16</v>
      </c>
      <c r="AL4" s="640" t="s">
        <v>17</v>
      </c>
      <c r="AM4" s="594" t="s">
        <v>18</v>
      </c>
      <c r="AN4" s="640" t="s">
        <v>16</v>
      </c>
      <c r="AO4" s="640" t="s">
        <v>17</v>
      </c>
      <c r="AP4" s="596" t="s">
        <v>18</v>
      </c>
    </row>
    <row r="5" spans="1:43" s="59" customFormat="1" ht="17.25" customHeight="1">
      <c r="A5" s="762" t="s">
        <v>61</v>
      </c>
      <c r="B5" s="286">
        <v>4718</v>
      </c>
      <c r="C5" s="287">
        <v>210513</v>
      </c>
      <c r="D5" s="288">
        <v>51062</v>
      </c>
      <c r="E5" s="287">
        <v>19</v>
      </c>
      <c r="F5" s="287">
        <v>6949</v>
      </c>
      <c r="G5" s="288">
        <v>257</v>
      </c>
      <c r="H5" s="287">
        <v>2</v>
      </c>
      <c r="I5" s="287">
        <v>29</v>
      </c>
      <c r="J5" s="288">
        <v>10</v>
      </c>
      <c r="K5" s="287">
        <v>9</v>
      </c>
      <c r="L5" s="287">
        <v>242</v>
      </c>
      <c r="M5" s="288">
        <v>37</v>
      </c>
      <c r="N5" s="287">
        <v>359</v>
      </c>
      <c r="O5" s="287">
        <v>21407</v>
      </c>
      <c r="P5" s="289">
        <v>2976</v>
      </c>
      <c r="Q5" s="762" t="s">
        <v>61</v>
      </c>
      <c r="R5" s="287">
        <v>204</v>
      </c>
      <c r="S5" s="287">
        <v>3062</v>
      </c>
      <c r="T5" s="288">
        <v>1271</v>
      </c>
      <c r="U5" s="287">
        <v>663</v>
      </c>
      <c r="V5" s="287">
        <v>9836</v>
      </c>
      <c r="W5" s="288">
        <v>7781</v>
      </c>
      <c r="X5" s="287">
        <v>401</v>
      </c>
      <c r="Y5" s="287">
        <v>6473</v>
      </c>
      <c r="Z5" s="288">
        <v>3453</v>
      </c>
      <c r="AA5" s="287">
        <v>519</v>
      </c>
      <c r="AB5" s="287">
        <v>14183</v>
      </c>
      <c r="AC5" s="289">
        <v>6333</v>
      </c>
      <c r="AD5" s="762" t="s">
        <v>61</v>
      </c>
      <c r="AE5" s="287">
        <v>49</v>
      </c>
      <c r="AF5" s="287">
        <v>1217</v>
      </c>
      <c r="AG5" s="288">
        <v>313</v>
      </c>
      <c r="AH5" s="287">
        <v>479</v>
      </c>
      <c r="AI5" s="287">
        <v>12105</v>
      </c>
      <c r="AJ5" s="288">
        <v>5337</v>
      </c>
      <c r="AK5" s="287">
        <v>1584</v>
      </c>
      <c r="AL5" s="287">
        <v>127098</v>
      </c>
      <c r="AM5" s="288">
        <v>18815</v>
      </c>
      <c r="AN5" s="287">
        <v>430</v>
      </c>
      <c r="AO5" s="287">
        <v>7912</v>
      </c>
      <c r="AP5" s="289">
        <v>4479</v>
      </c>
      <c r="AQ5" s="649"/>
    </row>
    <row r="6" spans="1:43" s="60" customFormat="1" ht="17.25" customHeight="1">
      <c r="A6" s="763"/>
      <c r="B6" s="290">
        <v>1</v>
      </c>
      <c r="C6" s="291">
        <v>1</v>
      </c>
      <c r="D6" s="292">
        <v>1</v>
      </c>
      <c r="E6" s="68">
        <v>4.0299999999999997E-3</v>
      </c>
      <c r="F6" s="68">
        <v>3.3009999999999998E-2</v>
      </c>
      <c r="G6" s="293">
        <v>5.0299999999999997E-3</v>
      </c>
      <c r="H6" s="68">
        <v>4.2000000000000002E-4</v>
      </c>
      <c r="I6" s="68">
        <v>1.3999999999999999E-4</v>
      </c>
      <c r="J6" s="293">
        <v>2.0000000000000001E-4</v>
      </c>
      <c r="K6" s="68">
        <v>1.91E-3</v>
      </c>
      <c r="L6" s="68">
        <v>1.15E-3</v>
      </c>
      <c r="M6" s="293">
        <v>7.2000000000000005E-4</v>
      </c>
      <c r="N6" s="68">
        <v>7.6090000000000005E-2</v>
      </c>
      <c r="O6" s="68">
        <v>0.10169</v>
      </c>
      <c r="P6" s="294">
        <v>5.8279999999999998E-2</v>
      </c>
      <c r="Q6" s="763"/>
      <c r="R6" s="68">
        <v>4.3240000000000001E-2</v>
      </c>
      <c r="S6" s="68">
        <v>1.455E-2</v>
      </c>
      <c r="T6" s="293">
        <v>2.4889999999999999E-2</v>
      </c>
      <c r="U6" s="68">
        <v>0.14052999999999999</v>
      </c>
      <c r="V6" s="68">
        <v>4.6719999999999998E-2</v>
      </c>
      <c r="W6" s="293">
        <v>0.15237999999999999</v>
      </c>
      <c r="X6" s="68">
        <v>8.4989999999999996E-2</v>
      </c>
      <c r="Y6" s="68">
        <v>3.075E-2</v>
      </c>
      <c r="Z6" s="293">
        <v>6.762E-2</v>
      </c>
      <c r="AA6" s="68">
        <v>0.11</v>
      </c>
      <c r="AB6" s="68">
        <v>6.7369999999999999E-2</v>
      </c>
      <c r="AC6" s="294">
        <v>0.12403</v>
      </c>
      <c r="AD6" s="763"/>
      <c r="AE6" s="68">
        <v>1.039E-2</v>
      </c>
      <c r="AF6" s="68">
        <v>5.7800000000000004E-3</v>
      </c>
      <c r="AG6" s="293">
        <v>6.13E-3</v>
      </c>
      <c r="AH6" s="68">
        <v>0.10153</v>
      </c>
      <c r="AI6" s="68">
        <v>5.7500000000000002E-2</v>
      </c>
      <c r="AJ6" s="293">
        <v>0.10452</v>
      </c>
      <c r="AK6" s="68">
        <v>0.33573999999999998</v>
      </c>
      <c r="AL6" s="68">
        <v>0.60375000000000001</v>
      </c>
      <c r="AM6" s="293">
        <v>0.36847000000000002</v>
      </c>
      <c r="AN6" s="68">
        <v>9.1139999999999999E-2</v>
      </c>
      <c r="AO6" s="68">
        <v>3.7580000000000002E-2</v>
      </c>
      <c r="AP6" s="294">
        <v>8.7720000000000006E-2</v>
      </c>
      <c r="AQ6" s="650"/>
    </row>
    <row r="7" spans="1:43" s="59" customFormat="1" ht="17.25" customHeight="1">
      <c r="A7" s="763" t="s">
        <v>62</v>
      </c>
      <c r="B7" s="295">
        <v>3103</v>
      </c>
      <c r="C7" s="93">
        <v>32571</v>
      </c>
      <c r="D7" s="296">
        <v>37257</v>
      </c>
      <c r="E7" s="93">
        <v>6</v>
      </c>
      <c r="F7" s="93">
        <v>614</v>
      </c>
      <c r="G7" s="296">
        <v>41</v>
      </c>
      <c r="H7" s="93">
        <v>4</v>
      </c>
      <c r="I7" s="93">
        <v>10</v>
      </c>
      <c r="J7" s="296">
        <v>32</v>
      </c>
      <c r="K7" s="93">
        <v>0</v>
      </c>
      <c r="L7" s="93">
        <v>0</v>
      </c>
      <c r="M7" s="296">
        <v>0</v>
      </c>
      <c r="N7" s="93">
        <v>110</v>
      </c>
      <c r="O7" s="93">
        <v>428</v>
      </c>
      <c r="P7" s="297">
        <v>1409</v>
      </c>
      <c r="Q7" s="763" t="s">
        <v>62</v>
      </c>
      <c r="R7" s="93">
        <v>156</v>
      </c>
      <c r="S7" s="93">
        <v>975</v>
      </c>
      <c r="T7" s="296">
        <v>935</v>
      </c>
      <c r="U7" s="93">
        <v>554</v>
      </c>
      <c r="V7" s="93">
        <v>1226</v>
      </c>
      <c r="W7" s="296">
        <v>11027</v>
      </c>
      <c r="X7" s="93">
        <v>426</v>
      </c>
      <c r="Y7" s="93">
        <v>9279</v>
      </c>
      <c r="Z7" s="296">
        <v>3875</v>
      </c>
      <c r="AA7" s="93">
        <v>93</v>
      </c>
      <c r="AB7" s="93">
        <v>179</v>
      </c>
      <c r="AC7" s="297">
        <v>1376</v>
      </c>
      <c r="AD7" s="763" t="s">
        <v>62</v>
      </c>
      <c r="AE7" s="93">
        <v>65</v>
      </c>
      <c r="AF7" s="93">
        <v>482</v>
      </c>
      <c r="AG7" s="296">
        <v>696</v>
      </c>
      <c r="AH7" s="93">
        <v>142</v>
      </c>
      <c r="AI7" s="93">
        <v>2722</v>
      </c>
      <c r="AJ7" s="296">
        <v>1505</v>
      </c>
      <c r="AK7" s="93">
        <v>206</v>
      </c>
      <c r="AL7" s="93">
        <v>5247</v>
      </c>
      <c r="AM7" s="296">
        <v>2580</v>
      </c>
      <c r="AN7" s="93">
        <v>1341</v>
      </c>
      <c r="AO7" s="93">
        <v>11409</v>
      </c>
      <c r="AP7" s="297">
        <v>13781</v>
      </c>
      <c r="AQ7" s="649"/>
    </row>
    <row r="8" spans="1:43" s="60" customFormat="1" ht="17.25" customHeight="1">
      <c r="A8" s="763"/>
      <c r="B8" s="290">
        <v>1</v>
      </c>
      <c r="C8" s="291">
        <v>1</v>
      </c>
      <c r="D8" s="292">
        <v>1</v>
      </c>
      <c r="E8" s="68">
        <v>1.9300000000000001E-3</v>
      </c>
      <c r="F8" s="68">
        <v>1.8849999999999999E-2</v>
      </c>
      <c r="G8" s="293">
        <v>1.1000000000000001E-3</v>
      </c>
      <c r="H8" s="68">
        <v>1.2899999999999999E-3</v>
      </c>
      <c r="I8" s="68">
        <v>3.1E-4</v>
      </c>
      <c r="J8" s="293">
        <v>8.5999999999999998E-4</v>
      </c>
      <c r="K8" s="68" t="s">
        <v>515</v>
      </c>
      <c r="L8" s="68" t="s">
        <v>515</v>
      </c>
      <c r="M8" s="293" t="s">
        <v>515</v>
      </c>
      <c r="N8" s="68">
        <v>3.5450000000000002E-2</v>
      </c>
      <c r="O8" s="68">
        <v>1.3140000000000001E-2</v>
      </c>
      <c r="P8" s="294">
        <v>3.7819999999999999E-2</v>
      </c>
      <c r="Q8" s="763"/>
      <c r="R8" s="68">
        <v>5.0270000000000002E-2</v>
      </c>
      <c r="S8" s="68">
        <v>2.9929999999999998E-2</v>
      </c>
      <c r="T8" s="293">
        <v>2.5100000000000001E-2</v>
      </c>
      <c r="U8" s="68">
        <v>0.17854</v>
      </c>
      <c r="V8" s="68">
        <v>3.764E-2</v>
      </c>
      <c r="W8" s="293">
        <v>0.29597000000000001</v>
      </c>
      <c r="X8" s="68">
        <v>0.13729</v>
      </c>
      <c r="Y8" s="68">
        <v>0.28488999999999998</v>
      </c>
      <c r="Z8" s="293">
        <v>0.10401000000000001</v>
      </c>
      <c r="AA8" s="68">
        <v>2.997E-2</v>
      </c>
      <c r="AB8" s="68">
        <v>5.4999999999999997E-3</v>
      </c>
      <c r="AC8" s="294">
        <v>3.6929999999999998E-2</v>
      </c>
      <c r="AD8" s="763"/>
      <c r="AE8" s="68">
        <v>2.095E-2</v>
      </c>
      <c r="AF8" s="68">
        <v>1.4800000000000001E-2</v>
      </c>
      <c r="AG8" s="293">
        <v>1.8679999999999999E-2</v>
      </c>
      <c r="AH8" s="68">
        <v>4.5760000000000002E-2</v>
      </c>
      <c r="AI8" s="68">
        <v>8.3570000000000005E-2</v>
      </c>
      <c r="AJ8" s="293">
        <v>4.0399999999999998E-2</v>
      </c>
      <c r="AK8" s="68">
        <v>6.6390000000000005E-2</v>
      </c>
      <c r="AL8" s="68">
        <v>0.16109000000000001</v>
      </c>
      <c r="AM8" s="293">
        <v>6.9250000000000006E-2</v>
      </c>
      <c r="AN8" s="68">
        <v>0.43215999999999999</v>
      </c>
      <c r="AO8" s="68">
        <v>0.35027999999999998</v>
      </c>
      <c r="AP8" s="294">
        <v>0.36989</v>
      </c>
      <c r="AQ8" s="650"/>
    </row>
    <row r="9" spans="1:43" s="59" customFormat="1" ht="17.25" customHeight="1">
      <c r="A9" s="763" t="s">
        <v>63</v>
      </c>
      <c r="B9" s="295">
        <v>1116</v>
      </c>
      <c r="C9" s="93">
        <v>88247</v>
      </c>
      <c r="D9" s="296">
        <v>10826</v>
      </c>
      <c r="E9" s="93">
        <v>4</v>
      </c>
      <c r="F9" s="93">
        <v>12</v>
      </c>
      <c r="G9" s="296">
        <v>32</v>
      </c>
      <c r="H9" s="93">
        <v>0</v>
      </c>
      <c r="I9" s="93">
        <v>0</v>
      </c>
      <c r="J9" s="296">
        <v>0</v>
      </c>
      <c r="K9" s="93">
        <v>0</v>
      </c>
      <c r="L9" s="93">
        <v>0</v>
      </c>
      <c r="M9" s="296">
        <v>0</v>
      </c>
      <c r="N9" s="93">
        <v>12</v>
      </c>
      <c r="O9" s="93">
        <v>869</v>
      </c>
      <c r="P9" s="297">
        <v>85</v>
      </c>
      <c r="Q9" s="763" t="s">
        <v>63</v>
      </c>
      <c r="R9" s="93">
        <v>9</v>
      </c>
      <c r="S9" s="93">
        <v>1581</v>
      </c>
      <c r="T9" s="296">
        <v>40</v>
      </c>
      <c r="U9" s="93">
        <v>300</v>
      </c>
      <c r="V9" s="93">
        <v>20832</v>
      </c>
      <c r="W9" s="296">
        <v>4429</v>
      </c>
      <c r="X9" s="93">
        <v>16</v>
      </c>
      <c r="Y9" s="93">
        <v>1868</v>
      </c>
      <c r="Z9" s="296">
        <v>123</v>
      </c>
      <c r="AA9" s="93">
        <v>27</v>
      </c>
      <c r="AB9" s="93">
        <v>888</v>
      </c>
      <c r="AC9" s="297">
        <v>182</v>
      </c>
      <c r="AD9" s="763" t="s">
        <v>63</v>
      </c>
      <c r="AE9" s="93">
        <v>7</v>
      </c>
      <c r="AF9" s="93">
        <v>180</v>
      </c>
      <c r="AG9" s="296">
        <v>84</v>
      </c>
      <c r="AH9" s="93">
        <v>227</v>
      </c>
      <c r="AI9" s="93">
        <v>22075</v>
      </c>
      <c r="AJ9" s="296">
        <v>1551</v>
      </c>
      <c r="AK9" s="93">
        <v>440</v>
      </c>
      <c r="AL9" s="93">
        <v>33811</v>
      </c>
      <c r="AM9" s="296">
        <v>3823</v>
      </c>
      <c r="AN9" s="93">
        <v>74</v>
      </c>
      <c r="AO9" s="93">
        <v>6131</v>
      </c>
      <c r="AP9" s="297">
        <v>477</v>
      </c>
      <c r="AQ9" s="649"/>
    </row>
    <row r="10" spans="1:43" s="60" customFormat="1" ht="17.25" customHeight="1">
      <c r="A10" s="763"/>
      <c r="B10" s="290">
        <v>1</v>
      </c>
      <c r="C10" s="291">
        <v>1</v>
      </c>
      <c r="D10" s="292">
        <v>1</v>
      </c>
      <c r="E10" s="68">
        <v>3.5799999999999998E-3</v>
      </c>
      <c r="F10" s="68">
        <v>1.3999999999999999E-4</v>
      </c>
      <c r="G10" s="293">
        <v>2.96E-3</v>
      </c>
      <c r="H10" s="68" t="s">
        <v>515</v>
      </c>
      <c r="I10" s="68" t="s">
        <v>515</v>
      </c>
      <c r="J10" s="293" t="s">
        <v>515</v>
      </c>
      <c r="K10" s="68" t="s">
        <v>515</v>
      </c>
      <c r="L10" s="68" t="s">
        <v>515</v>
      </c>
      <c r="M10" s="293" t="s">
        <v>515</v>
      </c>
      <c r="N10" s="68">
        <v>1.0749999999999999E-2</v>
      </c>
      <c r="O10" s="68">
        <v>9.8499999999999994E-3</v>
      </c>
      <c r="P10" s="294">
        <v>7.8499999999999993E-3</v>
      </c>
      <c r="Q10" s="763"/>
      <c r="R10" s="68">
        <v>8.0599999999999995E-3</v>
      </c>
      <c r="S10" s="68">
        <v>1.7919999999999998E-2</v>
      </c>
      <c r="T10" s="293">
        <v>3.6900000000000001E-3</v>
      </c>
      <c r="U10" s="68">
        <v>0.26882</v>
      </c>
      <c r="V10" s="68">
        <v>0.23605999999999999</v>
      </c>
      <c r="W10" s="293">
        <v>0.40910999999999997</v>
      </c>
      <c r="X10" s="68">
        <v>1.434E-2</v>
      </c>
      <c r="Y10" s="68">
        <v>2.1170000000000001E-2</v>
      </c>
      <c r="Z10" s="293">
        <v>1.136E-2</v>
      </c>
      <c r="AA10" s="68">
        <v>2.419E-2</v>
      </c>
      <c r="AB10" s="68">
        <v>1.0059999999999999E-2</v>
      </c>
      <c r="AC10" s="294">
        <v>1.6809999999999999E-2</v>
      </c>
      <c r="AD10" s="763"/>
      <c r="AE10" s="68">
        <v>6.2700000000000004E-3</v>
      </c>
      <c r="AF10" s="68">
        <v>2.0400000000000001E-3</v>
      </c>
      <c r="AG10" s="293">
        <v>7.7600000000000004E-3</v>
      </c>
      <c r="AH10" s="68">
        <v>0.20341000000000001</v>
      </c>
      <c r="AI10" s="68">
        <v>0.25014999999999998</v>
      </c>
      <c r="AJ10" s="293">
        <v>0.14327000000000001</v>
      </c>
      <c r="AK10" s="68">
        <v>0.39427000000000001</v>
      </c>
      <c r="AL10" s="68">
        <v>0.38313999999999998</v>
      </c>
      <c r="AM10" s="293">
        <v>0.35313</v>
      </c>
      <c r="AN10" s="68">
        <v>6.6309999999999994E-2</v>
      </c>
      <c r="AO10" s="68">
        <v>6.948E-2</v>
      </c>
      <c r="AP10" s="294">
        <v>4.4060000000000002E-2</v>
      </c>
      <c r="AQ10" s="650"/>
    </row>
    <row r="11" spans="1:43" s="59" customFormat="1" ht="17.25" customHeight="1">
      <c r="A11" s="763" t="s">
        <v>64</v>
      </c>
      <c r="B11" s="295">
        <v>263</v>
      </c>
      <c r="C11" s="93">
        <v>13243</v>
      </c>
      <c r="D11" s="296">
        <v>2190</v>
      </c>
      <c r="E11" s="93">
        <v>3</v>
      </c>
      <c r="F11" s="93">
        <v>409</v>
      </c>
      <c r="G11" s="296">
        <v>26</v>
      </c>
      <c r="H11" s="93">
        <v>0</v>
      </c>
      <c r="I11" s="93">
        <v>0</v>
      </c>
      <c r="J11" s="296">
        <v>0</v>
      </c>
      <c r="K11" s="93">
        <v>0</v>
      </c>
      <c r="L11" s="93">
        <v>0</v>
      </c>
      <c r="M11" s="296">
        <v>0</v>
      </c>
      <c r="N11" s="93">
        <v>46</v>
      </c>
      <c r="O11" s="93">
        <v>1094</v>
      </c>
      <c r="P11" s="297">
        <v>247</v>
      </c>
      <c r="Q11" s="763" t="s">
        <v>64</v>
      </c>
      <c r="R11" s="93">
        <v>2</v>
      </c>
      <c r="S11" s="93">
        <v>16</v>
      </c>
      <c r="T11" s="296">
        <v>18</v>
      </c>
      <c r="U11" s="93">
        <v>42</v>
      </c>
      <c r="V11" s="93">
        <v>1306</v>
      </c>
      <c r="W11" s="296">
        <v>309</v>
      </c>
      <c r="X11" s="93">
        <v>18</v>
      </c>
      <c r="Y11" s="93">
        <v>561</v>
      </c>
      <c r="Z11" s="296">
        <v>103</v>
      </c>
      <c r="AA11" s="93">
        <v>10</v>
      </c>
      <c r="AB11" s="93">
        <v>174</v>
      </c>
      <c r="AC11" s="297">
        <v>81</v>
      </c>
      <c r="AD11" s="763" t="s">
        <v>64</v>
      </c>
      <c r="AE11" s="93">
        <v>18</v>
      </c>
      <c r="AF11" s="93">
        <v>400</v>
      </c>
      <c r="AG11" s="296">
        <v>127</v>
      </c>
      <c r="AH11" s="93">
        <v>1</v>
      </c>
      <c r="AI11" s="93">
        <v>39</v>
      </c>
      <c r="AJ11" s="296">
        <v>8</v>
      </c>
      <c r="AK11" s="93">
        <v>76</v>
      </c>
      <c r="AL11" s="93">
        <v>7838</v>
      </c>
      <c r="AM11" s="296">
        <v>827</v>
      </c>
      <c r="AN11" s="93">
        <v>47</v>
      </c>
      <c r="AO11" s="93">
        <v>1406</v>
      </c>
      <c r="AP11" s="297">
        <v>444</v>
      </c>
      <c r="AQ11" s="649"/>
    </row>
    <row r="12" spans="1:43" s="60" customFormat="1" ht="17.25" customHeight="1">
      <c r="A12" s="763"/>
      <c r="B12" s="290">
        <v>1</v>
      </c>
      <c r="C12" s="291">
        <v>1</v>
      </c>
      <c r="D12" s="292">
        <v>1</v>
      </c>
      <c r="E12" s="68">
        <v>1.141E-2</v>
      </c>
      <c r="F12" s="68">
        <v>3.0880000000000001E-2</v>
      </c>
      <c r="G12" s="293">
        <v>1.187E-2</v>
      </c>
      <c r="H12" s="68" t="s">
        <v>515</v>
      </c>
      <c r="I12" s="68" t="s">
        <v>515</v>
      </c>
      <c r="J12" s="293" t="s">
        <v>515</v>
      </c>
      <c r="K12" s="68" t="s">
        <v>515</v>
      </c>
      <c r="L12" s="68" t="s">
        <v>515</v>
      </c>
      <c r="M12" s="293" t="s">
        <v>515</v>
      </c>
      <c r="N12" s="68">
        <v>0.1749</v>
      </c>
      <c r="O12" s="68">
        <v>8.2610000000000003E-2</v>
      </c>
      <c r="P12" s="294">
        <v>0.11279</v>
      </c>
      <c r="Q12" s="763"/>
      <c r="R12" s="68">
        <v>7.6E-3</v>
      </c>
      <c r="S12" s="68">
        <v>1.2099999999999999E-3</v>
      </c>
      <c r="T12" s="293">
        <v>8.2199999999999999E-3</v>
      </c>
      <c r="U12" s="68">
        <v>0.15970000000000001</v>
      </c>
      <c r="V12" s="68">
        <v>9.8619999999999999E-2</v>
      </c>
      <c r="W12" s="293">
        <v>0.1411</v>
      </c>
      <c r="X12" s="68">
        <v>6.8440000000000001E-2</v>
      </c>
      <c r="Y12" s="68">
        <v>4.2360000000000002E-2</v>
      </c>
      <c r="Z12" s="293">
        <v>4.7030000000000002E-2</v>
      </c>
      <c r="AA12" s="68">
        <v>3.8019999999999998E-2</v>
      </c>
      <c r="AB12" s="68">
        <v>1.3140000000000001E-2</v>
      </c>
      <c r="AC12" s="294">
        <v>3.6990000000000002E-2</v>
      </c>
      <c r="AD12" s="763"/>
      <c r="AE12" s="68">
        <v>6.8440000000000001E-2</v>
      </c>
      <c r="AF12" s="68">
        <v>3.0200000000000001E-2</v>
      </c>
      <c r="AG12" s="293">
        <v>5.799E-2</v>
      </c>
      <c r="AH12" s="68">
        <v>3.8E-3</v>
      </c>
      <c r="AI12" s="68">
        <v>2.9399999999999999E-3</v>
      </c>
      <c r="AJ12" s="293">
        <v>3.65E-3</v>
      </c>
      <c r="AK12" s="68">
        <v>0.28897</v>
      </c>
      <c r="AL12" s="68">
        <v>0.59186000000000005</v>
      </c>
      <c r="AM12" s="293">
        <v>0.37763000000000002</v>
      </c>
      <c r="AN12" s="68">
        <v>0.17871000000000001</v>
      </c>
      <c r="AO12" s="68">
        <v>0.10617</v>
      </c>
      <c r="AP12" s="294">
        <v>0.20274</v>
      </c>
      <c r="AQ12" s="650"/>
    </row>
    <row r="13" spans="1:43" s="59" customFormat="1" ht="17.25" customHeight="1">
      <c r="A13" s="763" t="s">
        <v>65</v>
      </c>
      <c r="B13" s="295">
        <v>249</v>
      </c>
      <c r="C13" s="93">
        <v>22537</v>
      </c>
      <c r="D13" s="296">
        <v>2511</v>
      </c>
      <c r="E13" s="93">
        <v>0</v>
      </c>
      <c r="F13" s="93">
        <v>0</v>
      </c>
      <c r="G13" s="296">
        <v>0</v>
      </c>
      <c r="H13" s="93">
        <v>0</v>
      </c>
      <c r="I13" s="93">
        <v>0</v>
      </c>
      <c r="J13" s="296">
        <v>0</v>
      </c>
      <c r="K13" s="93">
        <v>0</v>
      </c>
      <c r="L13" s="93">
        <v>0</v>
      </c>
      <c r="M13" s="296">
        <v>0</v>
      </c>
      <c r="N13" s="93">
        <v>10</v>
      </c>
      <c r="O13" s="93">
        <v>450</v>
      </c>
      <c r="P13" s="297">
        <v>51</v>
      </c>
      <c r="Q13" s="763" t="s">
        <v>65</v>
      </c>
      <c r="R13" s="93">
        <v>21</v>
      </c>
      <c r="S13" s="93">
        <v>196</v>
      </c>
      <c r="T13" s="296">
        <v>266</v>
      </c>
      <c r="U13" s="93">
        <v>27</v>
      </c>
      <c r="V13" s="93">
        <v>615</v>
      </c>
      <c r="W13" s="296">
        <v>247</v>
      </c>
      <c r="X13" s="93">
        <v>5</v>
      </c>
      <c r="Y13" s="93">
        <v>37</v>
      </c>
      <c r="Z13" s="296">
        <v>73</v>
      </c>
      <c r="AA13" s="93">
        <v>67</v>
      </c>
      <c r="AB13" s="93">
        <v>8721</v>
      </c>
      <c r="AC13" s="297">
        <v>700</v>
      </c>
      <c r="AD13" s="763" t="s">
        <v>65</v>
      </c>
      <c r="AE13" s="93">
        <v>0</v>
      </c>
      <c r="AF13" s="93">
        <v>0</v>
      </c>
      <c r="AG13" s="296">
        <v>0</v>
      </c>
      <c r="AH13" s="93">
        <v>1</v>
      </c>
      <c r="AI13" s="93">
        <v>11</v>
      </c>
      <c r="AJ13" s="296">
        <v>5</v>
      </c>
      <c r="AK13" s="93">
        <v>71</v>
      </c>
      <c r="AL13" s="93">
        <v>10158</v>
      </c>
      <c r="AM13" s="296">
        <v>884</v>
      </c>
      <c r="AN13" s="93">
        <v>47</v>
      </c>
      <c r="AO13" s="93">
        <v>2349</v>
      </c>
      <c r="AP13" s="297">
        <v>285</v>
      </c>
      <c r="AQ13" s="649"/>
    </row>
    <row r="14" spans="1:43" s="60" customFormat="1" ht="17.25" customHeight="1">
      <c r="A14" s="763"/>
      <c r="B14" s="290">
        <v>1</v>
      </c>
      <c r="C14" s="291">
        <v>1</v>
      </c>
      <c r="D14" s="292">
        <v>1</v>
      </c>
      <c r="E14" s="68" t="s">
        <v>515</v>
      </c>
      <c r="F14" s="68" t="s">
        <v>515</v>
      </c>
      <c r="G14" s="293" t="s">
        <v>515</v>
      </c>
      <c r="H14" s="68" t="s">
        <v>515</v>
      </c>
      <c r="I14" s="68" t="s">
        <v>515</v>
      </c>
      <c r="J14" s="293" t="s">
        <v>515</v>
      </c>
      <c r="K14" s="68" t="s">
        <v>515</v>
      </c>
      <c r="L14" s="68" t="s">
        <v>515</v>
      </c>
      <c r="M14" s="293" t="s">
        <v>515</v>
      </c>
      <c r="N14" s="68">
        <v>4.0160000000000001E-2</v>
      </c>
      <c r="O14" s="68">
        <v>1.9970000000000002E-2</v>
      </c>
      <c r="P14" s="294">
        <v>2.0310000000000002E-2</v>
      </c>
      <c r="Q14" s="763"/>
      <c r="R14" s="68">
        <v>8.4339999999999998E-2</v>
      </c>
      <c r="S14" s="68">
        <v>8.6999999999999994E-3</v>
      </c>
      <c r="T14" s="293">
        <v>0.10593</v>
      </c>
      <c r="U14" s="68">
        <v>0.10843</v>
      </c>
      <c r="V14" s="68">
        <v>2.7289999999999998E-2</v>
      </c>
      <c r="W14" s="293">
        <v>9.8369999999999999E-2</v>
      </c>
      <c r="X14" s="68">
        <v>2.0080000000000001E-2</v>
      </c>
      <c r="Y14" s="68">
        <v>1.64E-3</v>
      </c>
      <c r="Z14" s="293">
        <v>2.9069999999999999E-2</v>
      </c>
      <c r="AA14" s="68">
        <v>0.26907999999999999</v>
      </c>
      <c r="AB14" s="68">
        <v>0.38696000000000003</v>
      </c>
      <c r="AC14" s="294">
        <v>0.27877000000000002</v>
      </c>
      <c r="AD14" s="763"/>
      <c r="AE14" s="68" t="s">
        <v>515</v>
      </c>
      <c r="AF14" s="68" t="s">
        <v>515</v>
      </c>
      <c r="AG14" s="293" t="s">
        <v>515</v>
      </c>
      <c r="AH14" s="68">
        <v>4.0200000000000001E-3</v>
      </c>
      <c r="AI14" s="68">
        <v>4.8999999999999998E-4</v>
      </c>
      <c r="AJ14" s="293">
        <v>1.99E-3</v>
      </c>
      <c r="AK14" s="68">
        <v>0.28514</v>
      </c>
      <c r="AL14" s="68">
        <v>0.45073000000000002</v>
      </c>
      <c r="AM14" s="293">
        <v>0.35204999999999997</v>
      </c>
      <c r="AN14" s="68">
        <v>0.18876000000000001</v>
      </c>
      <c r="AO14" s="68">
        <v>0.10423</v>
      </c>
      <c r="AP14" s="294">
        <v>0.1135</v>
      </c>
      <c r="AQ14" s="650"/>
    </row>
    <row r="15" spans="1:43" s="59" customFormat="1" ht="17.25" customHeight="1">
      <c r="A15" s="763" t="s">
        <v>66</v>
      </c>
      <c r="B15" s="295">
        <v>84</v>
      </c>
      <c r="C15" s="93">
        <v>1774</v>
      </c>
      <c r="D15" s="296">
        <v>658</v>
      </c>
      <c r="E15" s="93">
        <v>0</v>
      </c>
      <c r="F15" s="93">
        <v>0</v>
      </c>
      <c r="G15" s="296">
        <v>0</v>
      </c>
      <c r="H15" s="93">
        <v>0</v>
      </c>
      <c r="I15" s="93">
        <v>0</v>
      </c>
      <c r="J15" s="296">
        <v>0</v>
      </c>
      <c r="K15" s="93">
        <v>0</v>
      </c>
      <c r="L15" s="93">
        <v>0</v>
      </c>
      <c r="M15" s="296">
        <v>0</v>
      </c>
      <c r="N15" s="93">
        <v>81</v>
      </c>
      <c r="O15" s="93">
        <v>1714</v>
      </c>
      <c r="P15" s="297">
        <v>637</v>
      </c>
      <c r="Q15" s="763" t="s">
        <v>66</v>
      </c>
      <c r="R15" s="93">
        <v>0</v>
      </c>
      <c r="S15" s="93">
        <v>0</v>
      </c>
      <c r="T15" s="296">
        <v>0</v>
      </c>
      <c r="U15" s="93">
        <v>1</v>
      </c>
      <c r="V15" s="93">
        <v>52</v>
      </c>
      <c r="W15" s="296">
        <v>4</v>
      </c>
      <c r="X15" s="93">
        <v>1</v>
      </c>
      <c r="Y15" s="93">
        <v>4</v>
      </c>
      <c r="Z15" s="296">
        <v>9</v>
      </c>
      <c r="AA15" s="93">
        <v>1</v>
      </c>
      <c r="AB15" s="93">
        <v>4</v>
      </c>
      <c r="AC15" s="297">
        <v>8</v>
      </c>
      <c r="AD15" s="763" t="s">
        <v>66</v>
      </c>
      <c r="AE15" s="93">
        <v>0</v>
      </c>
      <c r="AF15" s="93">
        <v>0</v>
      </c>
      <c r="AG15" s="296">
        <v>0</v>
      </c>
      <c r="AH15" s="93">
        <v>0</v>
      </c>
      <c r="AI15" s="93">
        <v>0</v>
      </c>
      <c r="AJ15" s="296">
        <v>0</v>
      </c>
      <c r="AK15" s="93">
        <v>0</v>
      </c>
      <c r="AL15" s="93">
        <v>0</v>
      </c>
      <c r="AM15" s="296">
        <v>0</v>
      </c>
      <c r="AN15" s="93">
        <v>0</v>
      </c>
      <c r="AO15" s="93">
        <v>0</v>
      </c>
      <c r="AP15" s="297">
        <v>0</v>
      </c>
      <c r="AQ15" s="649"/>
    </row>
    <row r="16" spans="1:43" s="60" customFormat="1" ht="17.25" customHeight="1">
      <c r="A16" s="763"/>
      <c r="B16" s="290">
        <v>1</v>
      </c>
      <c r="C16" s="291">
        <v>1</v>
      </c>
      <c r="D16" s="292">
        <v>1</v>
      </c>
      <c r="E16" s="68" t="s">
        <v>515</v>
      </c>
      <c r="F16" s="68" t="s">
        <v>515</v>
      </c>
      <c r="G16" s="293" t="s">
        <v>515</v>
      </c>
      <c r="H16" s="68" t="s">
        <v>515</v>
      </c>
      <c r="I16" s="68" t="s">
        <v>515</v>
      </c>
      <c r="J16" s="293" t="s">
        <v>515</v>
      </c>
      <c r="K16" s="68" t="s">
        <v>515</v>
      </c>
      <c r="L16" s="68" t="s">
        <v>515</v>
      </c>
      <c r="M16" s="293" t="s">
        <v>515</v>
      </c>
      <c r="N16" s="68">
        <v>0.96428999999999998</v>
      </c>
      <c r="O16" s="68">
        <v>0.96618000000000004</v>
      </c>
      <c r="P16" s="294">
        <v>0.96809000000000001</v>
      </c>
      <c r="Q16" s="763"/>
      <c r="R16" s="68" t="s">
        <v>515</v>
      </c>
      <c r="S16" s="68" t="s">
        <v>515</v>
      </c>
      <c r="T16" s="293" t="s">
        <v>515</v>
      </c>
      <c r="U16" s="68">
        <v>1.1900000000000001E-2</v>
      </c>
      <c r="V16" s="68">
        <v>2.9309999999999999E-2</v>
      </c>
      <c r="W16" s="293">
        <v>6.0800000000000003E-3</v>
      </c>
      <c r="X16" s="68">
        <v>1.1900000000000001E-2</v>
      </c>
      <c r="Y16" s="68">
        <v>2.2499999999999998E-3</v>
      </c>
      <c r="Z16" s="293">
        <v>1.3679999999999999E-2</v>
      </c>
      <c r="AA16" s="68">
        <v>1.1900000000000001E-2</v>
      </c>
      <c r="AB16" s="68">
        <v>2.2499999999999998E-3</v>
      </c>
      <c r="AC16" s="294">
        <v>1.2160000000000001E-2</v>
      </c>
      <c r="AD16" s="763"/>
      <c r="AE16" s="68" t="s">
        <v>515</v>
      </c>
      <c r="AF16" s="68" t="s">
        <v>515</v>
      </c>
      <c r="AG16" s="293" t="s">
        <v>515</v>
      </c>
      <c r="AH16" s="68" t="s">
        <v>515</v>
      </c>
      <c r="AI16" s="68" t="s">
        <v>515</v>
      </c>
      <c r="AJ16" s="293" t="s">
        <v>515</v>
      </c>
      <c r="AK16" s="68" t="s">
        <v>515</v>
      </c>
      <c r="AL16" s="68" t="s">
        <v>515</v>
      </c>
      <c r="AM16" s="293" t="s">
        <v>515</v>
      </c>
      <c r="AN16" s="68" t="s">
        <v>515</v>
      </c>
      <c r="AO16" s="68" t="s">
        <v>515</v>
      </c>
      <c r="AP16" s="294" t="s">
        <v>515</v>
      </c>
      <c r="AQ16" s="650"/>
    </row>
    <row r="17" spans="1:43" s="59" customFormat="1" ht="17.25" customHeight="1">
      <c r="A17" s="763" t="s">
        <v>67</v>
      </c>
      <c r="B17" s="295">
        <v>1257</v>
      </c>
      <c r="C17" s="93">
        <v>67006</v>
      </c>
      <c r="D17" s="296">
        <v>12279</v>
      </c>
      <c r="E17" s="93">
        <v>13</v>
      </c>
      <c r="F17" s="93">
        <v>1320</v>
      </c>
      <c r="G17" s="296">
        <v>82</v>
      </c>
      <c r="H17" s="93">
        <v>2</v>
      </c>
      <c r="I17" s="93">
        <v>33</v>
      </c>
      <c r="J17" s="296">
        <v>15</v>
      </c>
      <c r="K17" s="93">
        <v>1</v>
      </c>
      <c r="L17" s="93">
        <v>15</v>
      </c>
      <c r="M17" s="296">
        <v>10</v>
      </c>
      <c r="N17" s="93">
        <v>126</v>
      </c>
      <c r="O17" s="93">
        <v>10164</v>
      </c>
      <c r="P17" s="297">
        <v>1368</v>
      </c>
      <c r="Q17" s="763" t="s">
        <v>67</v>
      </c>
      <c r="R17" s="93">
        <v>47</v>
      </c>
      <c r="S17" s="93">
        <v>806</v>
      </c>
      <c r="T17" s="296">
        <v>231</v>
      </c>
      <c r="U17" s="93">
        <v>154</v>
      </c>
      <c r="V17" s="93">
        <v>1820</v>
      </c>
      <c r="W17" s="296">
        <v>1705</v>
      </c>
      <c r="X17" s="93">
        <v>102</v>
      </c>
      <c r="Y17" s="93">
        <v>1395</v>
      </c>
      <c r="Z17" s="296">
        <v>586</v>
      </c>
      <c r="AA17" s="93">
        <v>53</v>
      </c>
      <c r="AB17" s="93">
        <v>602</v>
      </c>
      <c r="AC17" s="297">
        <v>475</v>
      </c>
      <c r="AD17" s="763" t="s">
        <v>67</v>
      </c>
      <c r="AE17" s="93">
        <v>5</v>
      </c>
      <c r="AF17" s="93">
        <v>56</v>
      </c>
      <c r="AG17" s="296">
        <v>42</v>
      </c>
      <c r="AH17" s="93">
        <v>48</v>
      </c>
      <c r="AI17" s="93">
        <v>1945</v>
      </c>
      <c r="AJ17" s="296">
        <v>516</v>
      </c>
      <c r="AK17" s="93">
        <v>502</v>
      </c>
      <c r="AL17" s="93">
        <v>36716</v>
      </c>
      <c r="AM17" s="296">
        <v>5358</v>
      </c>
      <c r="AN17" s="93">
        <v>204</v>
      </c>
      <c r="AO17" s="93">
        <v>12134</v>
      </c>
      <c r="AP17" s="297">
        <v>1891</v>
      </c>
      <c r="AQ17" s="649"/>
    </row>
    <row r="18" spans="1:43" s="60" customFormat="1" ht="17.25" customHeight="1">
      <c r="A18" s="763"/>
      <c r="B18" s="290">
        <v>1</v>
      </c>
      <c r="C18" s="291">
        <v>1</v>
      </c>
      <c r="D18" s="292">
        <v>1</v>
      </c>
      <c r="E18" s="68">
        <v>1.034E-2</v>
      </c>
      <c r="F18" s="68">
        <v>1.9699999999999999E-2</v>
      </c>
      <c r="G18" s="293">
        <v>6.6800000000000002E-3</v>
      </c>
      <c r="H18" s="68">
        <v>1.5900000000000001E-3</v>
      </c>
      <c r="I18" s="68">
        <v>4.8999999999999998E-4</v>
      </c>
      <c r="J18" s="293">
        <v>1.2199999999999999E-3</v>
      </c>
      <c r="K18" s="68">
        <v>8.0000000000000004E-4</v>
      </c>
      <c r="L18" s="68">
        <v>2.2000000000000001E-4</v>
      </c>
      <c r="M18" s="293">
        <v>8.0999999999999996E-4</v>
      </c>
      <c r="N18" s="68">
        <v>0.10024</v>
      </c>
      <c r="O18" s="68">
        <v>0.15168999999999999</v>
      </c>
      <c r="P18" s="294">
        <v>0.11141</v>
      </c>
      <c r="Q18" s="763"/>
      <c r="R18" s="68">
        <v>3.739E-2</v>
      </c>
      <c r="S18" s="68">
        <v>1.2030000000000001E-2</v>
      </c>
      <c r="T18" s="293">
        <v>1.881E-2</v>
      </c>
      <c r="U18" s="68">
        <v>0.12250999999999999</v>
      </c>
      <c r="V18" s="68">
        <v>2.716E-2</v>
      </c>
      <c r="W18" s="293">
        <v>0.13885</v>
      </c>
      <c r="X18" s="68">
        <v>8.115E-2</v>
      </c>
      <c r="Y18" s="68">
        <v>2.0820000000000002E-2</v>
      </c>
      <c r="Z18" s="293">
        <v>4.7719999999999999E-2</v>
      </c>
      <c r="AA18" s="68">
        <v>4.2160000000000003E-2</v>
      </c>
      <c r="AB18" s="68">
        <v>8.9800000000000001E-3</v>
      </c>
      <c r="AC18" s="294">
        <v>3.8679999999999999E-2</v>
      </c>
      <c r="AD18" s="763"/>
      <c r="AE18" s="68">
        <v>3.98E-3</v>
      </c>
      <c r="AF18" s="68">
        <v>8.4000000000000003E-4</v>
      </c>
      <c r="AG18" s="293">
        <v>3.4199999999999999E-3</v>
      </c>
      <c r="AH18" s="68">
        <v>3.8190000000000002E-2</v>
      </c>
      <c r="AI18" s="68">
        <v>2.903E-2</v>
      </c>
      <c r="AJ18" s="293">
        <v>4.2020000000000002E-2</v>
      </c>
      <c r="AK18" s="68">
        <v>0.39935999999999999</v>
      </c>
      <c r="AL18" s="68">
        <v>0.54795000000000005</v>
      </c>
      <c r="AM18" s="293">
        <v>0.43635000000000002</v>
      </c>
      <c r="AN18" s="68">
        <v>0.16228999999999999</v>
      </c>
      <c r="AO18" s="68">
        <v>0.18109</v>
      </c>
      <c r="AP18" s="294">
        <v>0.154</v>
      </c>
      <c r="AQ18" s="650"/>
    </row>
    <row r="19" spans="1:43" s="59" customFormat="1" ht="17.25" customHeight="1">
      <c r="A19" s="763" t="s">
        <v>68</v>
      </c>
      <c r="B19" s="295">
        <v>147</v>
      </c>
      <c r="C19" s="93">
        <v>6294</v>
      </c>
      <c r="D19" s="296">
        <v>2017</v>
      </c>
      <c r="E19" s="93">
        <v>0</v>
      </c>
      <c r="F19" s="93">
        <v>0</v>
      </c>
      <c r="G19" s="296">
        <v>0</v>
      </c>
      <c r="H19" s="93">
        <v>0</v>
      </c>
      <c r="I19" s="93">
        <v>0</v>
      </c>
      <c r="J19" s="296">
        <v>0</v>
      </c>
      <c r="K19" s="93">
        <v>0</v>
      </c>
      <c r="L19" s="93">
        <v>0</v>
      </c>
      <c r="M19" s="296">
        <v>0</v>
      </c>
      <c r="N19" s="93">
        <v>4</v>
      </c>
      <c r="O19" s="93">
        <v>265</v>
      </c>
      <c r="P19" s="297">
        <v>16</v>
      </c>
      <c r="Q19" s="763" t="s">
        <v>68</v>
      </c>
      <c r="R19" s="93">
        <v>11</v>
      </c>
      <c r="S19" s="93">
        <v>124</v>
      </c>
      <c r="T19" s="296">
        <v>36</v>
      </c>
      <c r="U19" s="93">
        <v>25</v>
      </c>
      <c r="V19" s="93">
        <v>636</v>
      </c>
      <c r="W19" s="296">
        <v>270</v>
      </c>
      <c r="X19" s="93">
        <v>10</v>
      </c>
      <c r="Y19" s="93">
        <v>249</v>
      </c>
      <c r="Z19" s="296">
        <v>57</v>
      </c>
      <c r="AA19" s="93">
        <v>4</v>
      </c>
      <c r="AB19" s="93">
        <v>85</v>
      </c>
      <c r="AC19" s="297">
        <v>53</v>
      </c>
      <c r="AD19" s="763" t="s">
        <v>68</v>
      </c>
      <c r="AE19" s="93">
        <v>2</v>
      </c>
      <c r="AF19" s="93">
        <v>6</v>
      </c>
      <c r="AG19" s="296">
        <v>25</v>
      </c>
      <c r="AH19" s="93">
        <v>10</v>
      </c>
      <c r="AI19" s="93">
        <v>521</v>
      </c>
      <c r="AJ19" s="296">
        <v>69</v>
      </c>
      <c r="AK19" s="93">
        <v>56</v>
      </c>
      <c r="AL19" s="93">
        <v>3693</v>
      </c>
      <c r="AM19" s="296">
        <v>1120</v>
      </c>
      <c r="AN19" s="93">
        <v>25</v>
      </c>
      <c r="AO19" s="93">
        <v>715</v>
      </c>
      <c r="AP19" s="297">
        <v>371</v>
      </c>
      <c r="AQ19" s="649"/>
    </row>
    <row r="20" spans="1:43" s="60" customFormat="1" ht="17.25" customHeight="1">
      <c r="A20" s="763"/>
      <c r="B20" s="290">
        <v>1</v>
      </c>
      <c r="C20" s="291">
        <v>1</v>
      </c>
      <c r="D20" s="292">
        <v>1</v>
      </c>
      <c r="E20" s="68" t="s">
        <v>515</v>
      </c>
      <c r="F20" s="68" t="s">
        <v>515</v>
      </c>
      <c r="G20" s="293" t="s">
        <v>515</v>
      </c>
      <c r="H20" s="68" t="s">
        <v>515</v>
      </c>
      <c r="I20" s="68" t="s">
        <v>515</v>
      </c>
      <c r="J20" s="293" t="s">
        <v>515</v>
      </c>
      <c r="K20" s="68" t="s">
        <v>515</v>
      </c>
      <c r="L20" s="68" t="s">
        <v>515</v>
      </c>
      <c r="M20" s="293" t="s">
        <v>515</v>
      </c>
      <c r="N20" s="68">
        <v>2.7210000000000002E-2</v>
      </c>
      <c r="O20" s="68">
        <v>4.2099999999999999E-2</v>
      </c>
      <c r="P20" s="294">
        <v>7.9299999999999995E-3</v>
      </c>
      <c r="Q20" s="763"/>
      <c r="R20" s="68">
        <v>7.4829999999999994E-2</v>
      </c>
      <c r="S20" s="68">
        <v>1.9699999999999999E-2</v>
      </c>
      <c r="T20" s="293">
        <v>1.7850000000000001E-2</v>
      </c>
      <c r="U20" s="68">
        <v>0.17007</v>
      </c>
      <c r="V20" s="68">
        <v>0.10105</v>
      </c>
      <c r="W20" s="293">
        <v>0.13386000000000001</v>
      </c>
      <c r="X20" s="68">
        <v>6.8029999999999993E-2</v>
      </c>
      <c r="Y20" s="68">
        <v>3.9559999999999998E-2</v>
      </c>
      <c r="Z20" s="293">
        <v>2.826E-2</v>
      </c>
      <c r="AA20" s="68">
        <v>2.7210000000000002E-2</v>
      </c>
      <c r="AB20" s="68">
        <v>1.35E-2</v>
      </c>
      <c r="AC20" s="294">
        <v>2.6280000000000001E-2</v>
      </c>
      <c r="AD20" s="763"/>
      <c r="AE20" s="68">
        <v>1.3610000000000001E-2</v>
      </c>
      <c r="AF20" s="68">
        <v>9.5E-4</v>
      </c>
      <c r="AG20" s="293">
        <v>1.239E-2</v>
      </c>
      <c r="AH20" s="68">
        <v>6.8029999999999993E-2</v>
      </c>
      <c r="AI20" s="68">
        <v>8.2780000000000006E-2</v>
      </c>
      <c r="AJ20" s="293">
        <v>3.4209999999999997E-2</v>
      </c>
      <c r="AK20" s="68">
        <v>0.38095000000000001</v>
      </c>
      <c r="AL20" s="68">
        <v>0.58674999999999999</v>
      </c>
      <c r="AM20" s="293">
        <v>0.55528</v>
      </c>
      <c r="AN20" s="68">
        <v>0.17007</v>
      </c>
      <c r="AO20" s="68">
        <v>0.11360000000000001</v>
      </c>
      <c r="AP20" s="294">
        <v>0.18393999999999999</v>
      </c>
      <c r="AQ20" s="650"/>
    </row>
    <row r="21" spans="1:43" s="59" customFormat="1" ht="17.25" customHeight="1">
      <c r="A21" s="763" t="s">
        <v>69</v>
      </c>
      <c r="B21" s="295">
        <v>2626</v>
      </c>
      <c r="C21" s="93">
        <v>169764</v>
      </c>
      <c r="D21" s="296">
        <v>25444</v>
      </c>
      <c r="E21" s="93">
        <v>42</v>
      </c>
      <c r="F21" s="93">
        <v>13612</v>
      </c>
      <c r="G21" s="296">
        <v>438</v>
      </c>
      <c r="H21" s="93">
        <v>0</v>
      </c>
      <c r="I21" s="93">
        <v>0</v>
      </c>
      <c r="J21" s="296">
        <v>0</v>
      </c>
      <c r="K21" s="93">
        <v>1</v>
      </c>
      <c r="L21" s="93">
        <v>4</v>
      </c>
      <c r="M21" s="296">
        <v>53</v>
      </c>
      <c r="N21" s="93">
        <v>111</v>
      </c>
      <c r="O21" s="93">
        <v>9555</v>
      </c>
      <c r="P21" s="297">
        <v>969</v>
      </c>
      <c r="Q21" s="763" t="s">
        <v>69</v>
      </c>
      <c r="R21" s="93">
        <v>92</v>
      </c>
      <c r="S21" s="93">
        <v>1766</v>
      </c>
      <c r="T21" s="296">
        <v>437</v>
      </c>
      <c r="U21" s="93">
        <v>245</v>
      </c>
      <c r="V21" s="93">
        <v>5309</v>
      </c>
      <c r="W21" s="296">
        <v>2476</v>
      </c>
      <c r="X21" s="93">
        <v>105</v>
      </c>
      <c r="Y21" s="93">
        <v>9092</v>
      </c>
      <c r="Z21" s="296">
        <v>918</v>
      </c>
      <c r="AA21" s="93">
        <v>221</v>
      </c>
      <c r="AB21" s="93">
        <v>6754</v>
      </c>
      <c r="AC21" s="297">
        <v>1852</v>
      </c>
      <c r="AD21" s="763" t="s">
        <v>69</v>
      </c>
      <c r="AE21" s="93">
        <v>213</v>
      </c>
      <c r="AF21" s="93">
        <v>6595</v>
      </c>
      <c r="AG21" s="296">
        <v>1752</v>
      </c>
      <c r="AH21" s="93">
        <v>417</v>
      </c>
      <c r="AI21" s="93">
        <v>15311</v>
      </c>
      <c r="AJ21" s="296">
        <v>4347</v>
      </c>
      <c r="AK21" s="93">
        <v>643</v>
      </c>
      <c r="AL21" s="93">
        <v>62061</v>
      </c>
      <c r="AM21" s="296">
        <v>7095</v>
      </c>
      <c r="AN21" s="93">
        <v>536</v>
      </c>
      <c r="AO21" s="93">
        <v>39705</v>
      </c>
      <c r="AP21" s="297">
        <v>5107</v>
      </c>
      <c r="AQ21" s="649"/>
    </row>
    <row r="22" spans="1:43" s="60" customFormat="1" ht="17.25" customHeight="1">
      <c r="A22" s="763"/>
      <c r="B22" s="290">
        <v>1</v>
      </c>
      <c r="C22" s="291">
        <v>1</v>
      </c>
      <c r="D22" s="292">
        <v>1</v>
      </c>
      <c r="E22" s="68">
        <v>1.5990000000000001E-2</v>
      </c>
      <c r="F22" s="68">
        <v>8.0180000000000001E-2</v>
      </c>
      <c r="G22" s="293">
        <v>1.721E-2</v>
      </c>
      <c r="H22" s="68" t="s">
        <v>515</v>
      </c>
      <c r="I22" s="68" t="s">
        <v>515</v>
      </c>
      <c r="J22" s="293" t="s">
        <v>515</v>
      </c>
      <c r="K22" s="68">
        <v>3.8000000000000002E-4</v>
      </c>
      <c r="L22" s="68">
        <v>2.0000000000000002E-5</v>
      </c>
      <c r="M22" s="293">
        <v>2.0799999999999998E-3</v>
      </c>
      <c r="N22" s="68">
        <v>4.2270000000000002E-2</v>
      </c>
      <c r="O22" s="68">
        <v>5.6279999999999997E-2</v>
      </c>
      <c r="P22" s="294">
        <v>3.8080000000000003E-2</v>
      </c>
      <c r="Q22" s="763"/>
      <c r="R22" s="68">
        <v>3.5029999999999999E-2</v>
      </c>
      <c r="S22" s="68">
        <v>1.04E-2</v>
      </c>
      <c r="T22" s="293">
        <v>1.7170000000000001E-2</v>
      </c>
      <c r="U22" s="68">
        <v>9.3299999999999994E-2</v>
      </c>
      <c r="V22" s="68">
        <v>3.1269999999999999E-2</v>
      </c>
      <c r="W22" s="293">
        <v>9.7309999999999994E-2</v>
      </c>
      <c r="X22" s="68">
        <v>3.9980000000000002E-2</v>
      </c>
      <c r="Y22" s="68">
        <v>5.3560000000000003E-2</v>
      </c>
      <c r="Z22" s="293">
        <v>3.6080000000000001E-2</v>
      </c>
      <c r="AA22" s="68">
        <v>8.4159999999999999E-2</v>
      </c>
      <c r="AB22" s="68">
        <v>3.9780000000000003E-2</v>
      </c>
      <c r="AC22" s="294">
        <v>7.2789999999999994E-2</v>
      </c>
      <c r="AD22" s="763"/>
      <c r="AE22" s="68">
        <v>8.1110000000000002E-2</v>
      </c>
      <c r="AF22" s="68">
        <v>3.8850000000000003E-2</v>
      </c>
      <c r="AG22" s="293">
        <v>6.8860000000000005E-2</v>
      </c>
      <c r="AH22" s="68">
        <v>0.1588</v>
      </c>
      <c r="AI22" s="68">
        <v>9.0190000000000006E-2</v>
      </c>
      <c r="AJ22" s="293">
        <v>0.17085</v>
      </c>
      <c r="AK22" s="68">
        <v>0.24485999999999999</v>
      </c>
      <c r="AL22" s="68">
        <v>0.36557000000000001</v>
      </c>
      <c r="AM22" s="293">
        <v>0.27884999999999999</v>
      </c>
      <c r="AN22" s="68">
        <v>0.20411000000000001</v>
      </c>
      <c r="AO22" s="68">
        <v>0.23388</v>
      </c>
      <c r="AP22" s="294">
        <v>0.20072000000000001</v>
      </c>
      <c r="AQ22" s="650"/>
    </row>
    <row r="23" spans="1:43" s="59" customFormat="1" ht="17.25" customHeight="1">
      <c r="A23" s="763" t="s">
        <v>70</v>
      </c>
      <c r="B23" s="295">
        <v>3979</v>
      </c>
      <c r="C23" s="93">
        <v>231794</v>
      </c>
      <c r="D23" s="296">
        <v>43552</v>
      </c>
      <c r="E23" s="93">
        <v>19</v>
      </c>
      <c r="F23" s="93">
        <v>3488</v>
      </c>
      <c r="G23" s="296">
        <v>141</v>
      </c>
      <c r="H23" s="93">
        <v>3</v>
      </c>
      <c r="I23" s="93">
        <v>163</v>
      </c>
      <c r="J23" s="296">
        <v>37</v>
      </c>
      <c r="K23" s="93">
        <v>1</v>
      </c>
      <c r="L23" s="93">
        <v>4</v>
      </c>
      <c r="M23" s="296">
        <v>30</v>
      </c>
      <c r="N23" s="93">
        <v>322</v>
      </c>
      <c r="O23" s="93">
        <v>9545</v>
      </c>
      <c r="P23" s="297">
        <v>2708</v>
      </c>
      <c r="Q23" s="763" t="s">
        <v>70</v>
      </c>
      <c r="R23" s="93">
        <v>330</v>
      </c>
      <c r="S23" s="93">
        <v>8829</v>
      </c>
      <c r="T23" s="296">
        <v>2179</v>
      </c>
      <c r="U23" s="93">
        <v>505</v>
      </c>
      <c r="V23" s="93">
        <v>12264</v>
      </c>
      <c r="W23" s="296">
        <v>6046</v>
      </c>
      <c r="X23" s="93">
        <v>186</v>
      </c>
      <c r="Y23" s="93">
        <v>3140</v>
      </c>
      <c r="Z23" s="296">
        <v>2322</v>
      </c>
      <c r="AA23" s="93">
        <v>149</v>
      </c>
      <c r="AB23" s="93">
        <v>2497</v>
      </c>
      <c r="AC23" s="297">
        <v>1562</v>
      </c>
      <c r="AD23" s="763" t="s">
        <v>70</v>
      </c>
      <c r="AE23" s="93">
        <v>14</v>
      </c>
      <c r="AF23" s="93">
        <v>147</v>
      </c>
      <c r="AG23" s="296">
        <v>117</v>
      </c>
      <c r="AH23" s="93">
        <v>270</v>
      </c>
      <c r="AI23" s="93">
        <v>8307</v>
      </c>
      <c r="AJ23" s="296">
        <v>3115</v>
      </c>
      <c r="AK23" s="93">
        <v>1716</v>
      </c>
      <c r="AL23" s="93">
        <v>163335</v>
      </c>
      <c r="AM23" s="296">
        <v>20276</v>
      </c>
      <c r="AN23" s="93">
        <v>464</v>
      </c>
      <c r="AO23" s="93">
        <v>20075</v>
      </c>
      <c r="AP23" s="297">
        <v>5019</v>
      </c>
      <c r="AQ23" s="649"/>
    </row>
    <row r="24" spans="1:43" s="60" customFormat="1" ht="17.25" customHeight="1">
      <c r="A24" s="763"/>
      <c r="B24" s="290">
        <v>1</v>
      </c>
      <c r="C24" s="291">
        <v>1</v>
      </c>
      <c r="D24" s="292">
        <v>1</v>
      </c>
      <c r="E24" s="68">
        <v>4.7800000000000004E-3</v>
      </c>
      <c r="F24" s="68">
        <v>1.5049999999999999E-2</v>
      </c>
      <c r="G24" s="293">
        <v>3.2399999999999998E-3</v>
      </c>
      <c r="H24" s="68">
        <v>7.5000000000000002E-4</v>
      </c>
      <c r="I24" s="68">
        <v>6.9999999999999999E-4</v>
      </c>
      <c r="J24" s="293">
        <v>8.4999999999999995E-4</v>
      </c>
      <c r="K24" s="68">
        <v>2.5000000000000001E-4</v>
      </c>
      <c r="L24" s="68">
        <v>2.0000000000000002E-5</v>
      </c>
      <c r="M24" s="293">
        <v>6.8999999999999997E-4</v>
      </c>
      <c r="N24" s="68">
        <v>8.0920000000000006E-2</v>
      </c>
      <c r="O24" s="68">
        <v>4.1180000000000001E-2</v>
      </c>
      <c r="P24" s="294">
        <v>6.2179999999999999E-2</v>
      </c>
      <c r="Q24" s="763"/>
      <c r="R24" s="68">
        <v>8.294E-2</v>
      </c>
      <c r="S24" s="68">
        <v>3.8089999999999999E-2</v>
      </c>
      <c r="T24" s="293">
        <v>5.0029999999999998E-2</v>
      </c>
      <c r="U24" s="68">
        <v>0.12692000000000001</v>
      </c>
      <c r="V24" s="68">
        <v>5.2909999999999999E-2</v>
      </c>
      <c r="W24" s="293">
        <v>0.13882</v>
      </c>
      <c r="X24" s="68">
        <v>4.675E-2</v>
      </c>
      <c r="Y24" s="68">
        <v>1.355E-2</v>
      </c>
      <c r="Z24" s="293">
        <v>5.3319999999999999E-2</v>
      </c>
      <c r="AA24" s="68">
        <v>3.7449999999999997E-2</v>
      </c>
      <c r="AB24" s="68">
        <v>1.077E-2</v>
      </c>
      <c r="AC24" s="294">
        <v>3.5869999999999999E-2</v>
      </c>
      <c r="AD24" s="763"/>
      <c r="AE24" s="68">
        <v>3.5200000000000001E-3</v>
      </c>
      <c r="AF24" s="68">
        <v>6.3000000000000003E-4</v>
      </c>
      <c r="AG24" s="293">
        <v>2.6900000000000001E-3</v>
      </c>
      <c r="AH24" s="68">
        <v>6.7860000000000004E-2</v>
      </c>
      <c r="AI24" s="68">
        <v>3.5839999999999997E-2</v>
      </c>
      <c r="AJ24" s="293">
        <v>7.152E-2</v>
      </c>
      <c r="AK24" s="68">
        <v>0.43125999999999998</v>
      </c>
      <c r="AL24" s="68">
        <v>0.70465999999999995</v>
      </c>
      <c r="AM24" s="293">
        <v>0.46555999999999997</v>
      </c>
      <c r="AN24" s="68">
        <v>0.11661000000000001</v>
      </c>
      <c r="AO24" s="68">
        <v>8.6610000000000006E-2</v>
      </c>
      <c r="AP24" s="294">
        <v>0.11524</v>
      </c>
      <c r="AQ24" s="650"/>
    </row>
    <row r="25" spans="1:43" s="59" customFormat="1" ht="17.25" customHeight="1">
      <c r="A25" s="763" t="s">
        <v>71</v>
      </c>
      <c r="B25" s="295">
        <v>2041</v>
      </c>
      <c r="C25" s="93">
        <v>82835</v>
      </c>
      <c r="D25" s="296">
        <v>19821</v>
      </c>
      <c r="E25" s="93">
        <v>2</v>
      </c>
      <c r="F25" s="93">
        <v>505</v>
      </c>
      <c r="G25" s="296">
        <v>12</v>
      </c>
      <c r="H25" s="93">
        <v>0</v>
      </c>
      <c r="I25" s="93">
        <v>0</v>
      </c>
      <c r="J25" s="296">
        <v>0</v>
      </c>
      <c r="K25" s="93">
        <v>0</v>
      </c>
      <c r="L25" s="93">
        <v>0</v>
      </c>
      <c r="M25" s="296">
        <v>0</v>
      </c>
      <c r="N25" s="93">
        <v>23</v>
      </c>
      <c r="O25" s="93">
        <v>569</v>
      </c>
      <c r="P25" s="297">
        <v>132</v>
      </c>
      <c r="Q25" s="763" t="s">
        <v>71</v>
      </c>
      <c r="R25" s="93">
        <v>30</v>
      </c>
      <c r="S25" s="93">
        <v>1864</v>
      </c>
      <c r="T25" s="296">
        <v>270</v>
      </c>
      <c r="U25" s="93">
        <v>107</v>
      </c>
      <c r="V25" s="93">
        <v>1587</v>
      </c>
      <c r="W25" s="296">
        <v>1041</v>
      </c>
      <c r="X25" s="93">
        <v>105</v>
      </c>
      <c r="Y25" s="93">
        <v>2204</v>
      </c>
      <c r="Z25" s="296">
        <v>1090</v>
      </c>
      <c r="AA25" s="93">
        <v>95</v>
      </c>
      <c r="AB25" s="93">
        <v>4910</v>
      </c>
      <c r="AC25" s="297">
        <v>1237</v>
      </c>
      <c r="AD25" s="763" t="s">
        <v>71</v>
      </c>
      <c r="AE25" s="93">
        <v>11</v>
      </c>
      <c r="AF25" s="93">
        <v>366</v>
      </c>
      <c r="AG25" s="296">
        <v>74</v>
      </c>
      <c r="AH25" s="93">
        <v>846</v>
      </c>
      <c r="AI25" s="93">
        <v>19773</v>
      </c>
      <c r="AJ25" s="296">
        <v>7288</v>
      </c>
      <c r="AK25" s="93">
        <v>725</v>
      </c>
      <c r="AL25" s="93">
        <v>47385</v>
      </c>
      <c r="AM25" s="296">
        <v>7501</v>
      </c>
      <c r="AN25" s="93">
        <v>97</v>
      </c>
      <c r="AO25" s="93">
        <v>3672</v>
      </c>
      <c r="AP25" s="297">
        <v>1176</v>
      </c>
      <c r="AQ25" s="649"/>
    </row>
    <row r="26" spans="1:43" s="60" customFormat="1" ht="17.25" customHeight="1">
      <c r="A26" s="763"/>
      <c r="B26" s="290">
        <v>1</v>
      </c>
      <c r="C26" s="291">
        <v>1</v>
      </c>
      <c r="D26" s="292">
        <v>1</v>
      </c>
      <c r="E26" s="68">
        <v>9.7999999999999997E-4</v>
      </c>
      <c r="F26" s="68">
        <v>6.1000000000000004E-3</v>
      </c>
      <c r="G26" s="293">
        <v>6.0999999999999997E-4</v>
      </c>
      <c r="H26" s="68" t="s">
        <v>515</v>
      </c>
      <c r="I26" s="68" t="s">
        <v>515</v>
      </c>
      <c r="J26" s="293" t="s">
        <v>515</v>
      </c>
      <c r="K26" s="68" t="s">
        <v>515</v>
      </c>
      <c r="L26" s="68" t="s">
        <v>515</v>
      </c>
      <c r="M26" s="293" t="s">
        <v>515</v>
      </c>
      <c r="N26" s="68">
        <v>1.1270000000000001E-2</v>
      </c>
      <c r="O26" s="68">
        <v>6.8700000000000002E-3</v>
      </c>
      <c r="P26" s="294">
        <v>6.6600000000000001E-3</v>
      </c>
      <c r="Q26" s="763"/>
      <c r="R26" s="68">
        <v>1.47E-2</v>
      </c>
      <c r="S26" s="68">
        <v>2.2499999999999999E-2</v>
      </c>
      <c r="T26" s="293">
        <v>1.362E-2</v>
      </c>
      <c r="U26" s="68">
        <v>5.2429999999999997E-2</v>
      </c>
      <c r="V26" s="68">
        <v>1.916E-2</v>
      </c>
      <c r="W26" s="293">
        <v>5.2519999999999997E-2</v>
      </c>
      <c r="X26" s="68">
        <v>5.1450000000000003E-2</v>
      </c>
      <c r="Y26" s="68">
        <v>2.6610000000000002E-2</v>
      </c>
      <c r="Z26" s="293">
        <v>5.4989999999999997E-2</v>
      </c>
      <c r="AA26" s="68">
        <v>4.6550000000000001E-2</v>
      </c>
      <c r="AB26" s="68">
        <v>5.9270000000000003E-2</v>
      </c>
      <c r="AC26" s="294">
        <v>6.241E-2</v>
      </c>
      <c r="AD26" s="763"/>
      <c r="AE26" s="68">
        <v>5.3899999999999998E-3</v>
      </c>
      <c r="AF26" s="68">
        <v>4.4200000000000003E-3</v>
      </c>
      <c r="AG26" s="293">
        <v>3.7299999999999998E-3</v>
      </c>
      <c r="AH26" s="68">
        <v>0.41449999999999998</v>
      </c>
      <c r="AI26" s="68">
        <v>0.2387</v>
      </c>
      <c r="AJ26" s="293">
        <v>0.36769000000000002</v>
      </c>
      <c r="AK26" s="68">
        <v>0.35521999999999998</v>
      </c>
      <c r="AL26" s="68">
        <v>0.57203999999999999</v>
      </c>
      <c r="AM26" s="293">
        <v>0.37844</v>
      </c>
      <c r="AN26" s="68">
        <v>4.7530000000000003E-2</v>
      </c>
      <c r="AO26" s="68">
        <v>4.4330000000000001E-2</v>
      </c>
      <c r="AP26" s="294">
        <v>5.9330000000000001E-2</v>
      </c>
      <c r="AQ26" s="650"/>
    </row>
    <row r="27" spans="1:43" s="59" customFormat="1" ht="17.25" customHeight="1">
      <c r="A27" s="763" t="s">
        <v>72</v>
      </c>
      <c r="B27" s="295">
        <v>736</v>
      </c>
      <c r="C27" s="93">
        <v>25381</v>
      </c>
      <c r="D27" s="296">
        <v>8456</v>
      </c>
      <c r="E27" s="93">
        <v>0</v>
      </c>
      <c r="F27" s="93">
        <v>0</v>
      </c>
      <c r="G27" s="296">
        <v>0</v>
      </c>
      <c r="H27" s="93">
        <v>0</v>
      </c>
      <c r="I27" s="93">
        <v>0</v>
      </c>
      <c r="J27" s="296">
        <v>0</v>
      </c>
      <c r="K27" s="93">
        <v>0</v>
      </c>
      <c r="L27" s="93">
        <v>0</v>
      </c>
      <c r="M27" s="296">
        <v>0</v>
      </c>
      <c r="N27" s="93">
        <v>4</v>
      </c>
      <c r="O27" s="93">
        <v>91</v>
      </c>
      <c r="P27" s="297">
        <v>8</v>
      </c>
      <c r="Q27" s="763" t="s">
        <v>72</v>
      </c>
      <c r="R27" s="93">
        <v>14</v>
      </c>
      <c r="S27" s="93">
        <v>169</v>
      </c>
      <c r="T27" s="296">
        <v>132</v>
      </c>
      <c r="U27" s="93">
        <v>41</v>
      </c>
      <c r="V27" s="93">
        <v>1334</v>
      </c>
      <c r="W27" s="296">
        <v>950</v>
      </c>
      <c r="X27" s="93">
        <v>19</v>
      </c>
      <c r="Y27" s="93">
        <v>313</v>
      </c>
      <c r="Z27" s="296">
        <v>209</v>
      </c>
      <c r="AA27" s="93">
        <v>9</v>
      </c>
      <c r="AB27" s="93">
        <v>168</v>
      </c>
      <c r="AC27" s="297">
        <v>126</v>
      </c>
      <c r="AD27" s="763" t="s">
        <v>72</v>
      </c>
      <c r="AE27" s="93">
        <v>0</v>
      </c>
      <c r="AF27" s="93">
        <v>0</v>
      </c>
      <c r="AG27" s="296">
        <v>0</v>
      </c>
      <c r="AH27" s="93">
        <v>303</v>
      </c>
      <c r="AI27" s="93">
        <v>7047</v>
      </c>
      <c r="AJ27" s="296">
        <v>3392</v>
      </c>
      <c r="AK27" s="93">
        <v>298</v>
      </c>
      <c r="AL27" s="93">
        <v>13845</v>
      </c>
      <c r="AM27" s="296">
        <v>3377</v>
      </c>
      <c r="AN27" s="93">
        <v>48</v>
      </c>
      <c r="AO27" s="93">
        <v>2414</v>
      </c>
      <c r="AP27" s="297">
        <v>262</v>
      </c>
      <c r="AQ27" s="649"/>
    </row>
    <row r="28" spans="1:43" s="60" customFormat="1" ht="17.25" customHeight="1">
      <c r="A28" s="763"/>
      <c r="B28" s="290">
        <v>1</v>
      </c>
      <c r="C28" s="291">
        <v>1</v>
      </c>
      <c r="D28" s="292">
        <v>1</v>
      </c>
      <c r="E28" s="68" t="s">
        <v>515</v>
      </c>
      <c r="F28" s="68" t="s">
        <v>515</v>
      </c>
      <c r="G28" s="293" t="s">
        <v>515</v>
      </c>
      <c r="H28" s="68" t="s">
        <v>515</v>
      </c>
      <c r="I28" s="68" t="s">
        <v>515</v>
      </c>
      <c r="J28" s="293" t="s">
        <v>515</v>
      </c>
      <c r="K28" s="68" t="s">
        <v>515</v>
      </c>
      <c r="L28" s="68" t="s">
        <v>515</v>
      </c>
      <c r="M28" s="293" t="s">
        <v>515</v>
      </c>
      <c r="N28" s="68">
        <v>5.4299999999999999E-3</v>
      </c>
      <c r="O28" s="68">
        <v>3.5899999999999999E-3</v>
      </c>
      <c r="P28" s="294">
        <v>9.5E-4</v>
      </c>
      <c r="Q28" s="763"/>
      <c r="R28" s="68">
        <v>1.9019999999999999E-2</v>
      </c>
      <c r="S28" s="68">
        <v>6.6600000000000001E-3</v>
      </c>
      <c r="T28" s="293">
        <v>1.5610000000000001E-2</v>
      </c>
      <c r="U28" s="68">
        <v>5.5710000000000003E-2</v>
      </c>
      <c r="V28" s="68">
        <v>5.2560000000000003E-2</v>
      </c>
      <c r="W28" s="293">
        <v>0.11235000000000001</v>
      </c>
      <c r="X28" s="68">
        <v>2.5819999999999999E-2</v>
      </c>
      <c r="Y28" s="68">
        <v>1.2330000000000001E-2</v>
      </c>
      <c r="Z28" s="293">
        <v>2.4719999999999999E-2</v>
      </c>
      <c r="AA28" s="68">
        <v>1.223E-2</v>
      </c>
      <c r="AB28" s="68">
        <v>6.62E-3</v>
      </c>
      <c r="AC28" s="294">
        <v>1.49E-2</v>
      </c>
      <c r="AD28" s="763"/>
      <c r="AE28" s="68" t="s">
        <v>515</v>
      </c>
      <c r="AF28" s="68" t="s">
        <v>515</v>
      </c>
      <c r="AG28" s="293" t="s">
        <v>515</v>
      </c>
      <c r="AH28" s="68">
        <v>0.41167999999999999</v>
      </c>
      <c r="AI28" s="68">
        <v>0.27765000000000001</v>
      </c>
      <c r="AJ28" s="293">
        <v>0.40114</v>
      </c>
      <c r="AK28" s="68">
        <v>0.40489000000000003</v>
      </c>
      <c r="AL28" s="68">
        <v>0.54549000000000003</v>
      </c>
      <c r="AM28" s="293">
        <v>0.39935999999999999</v>
      </c>
      <c r="AN28" s="68">
        <v>6.522E-2</v>
      </c>
      <c r="AO28" s="68">
        <v>9.511E-2</v>
      </c>
      <c r="AP28" s="294">
        <v>3.0980000000000001E-2</v>
      </c>
      <c r="AQ28" s="650"/>
    </row>
    <row r="29" spans="1:43" s="59" customFormat="1" ht="17.25" customHeight="1">
      <c r="A29" s="763" t="s">
        <v>73</v>
      </c>
      <c r="B29" s="295">
        <v>393</v>
      </c>
      <c r="C29" s="93">
        <v>30215</v>
      </c>
      <c r="D29" s="296">
        <v>4593</v>
      </c>
      <c r="E29" s="93">
        <v>1</v>
      </c>
      <c r="F29" s="93">
        <v>5</v>
      </c>
      <c r="G29" s="296">
        <v>3</v>
      </c>
      <c r="H29" s="93">
        <v>0</v>
      </c>
      <c r="I29" s="93">
        <v>0</v>
      </c>
      <c r="J29" s="296">
        <v>0</v>
      </c>
      <c r="K29" s="93">
        <v>0</v>
      </c>
      <c r="L29" s="93">
        <v>0</v>
      </c>
      <c r="M29" s="296">
        <v>0</v>
      </c>
      <c r="N29" s="93">
        <v>2</v>
      </c>
      <c r="O29" s="93">
        <v>12</v>
      </c>
      <c r="P29" s="297">
        <v>19</v>
      </c>
      <c r="Q29" s="763" t="s">
        <v>73</v>
      </c>
      <c r="R29" s="93">
        <v>0</v>
      </c>
      <c r="S29" s="93">
        <v>0</v>
      </c>
      <c r="T29" s="296">
        <v>0</v>
      </c>
      <c r="U29" s="93">
        <v>45</v>
      </c>
      <c r="V29" s="93">
        <v>1093</v>
      </c>
      <c r="W29" s="296">
        <v>506</v>
      </c>
      <c r="X29" s="93">
        <v>52</v>
      </c>
      <c r="Y29" s="93">
        <v>1904</v>
      </c>
      <c r="Z29" s="296">
        <v>238</v>
      </c>
      <c r="AA29" s="93">
        <v>14</v>
      </c>
      <c r="AB29" s="93">
        <v>83</v>
      </c>
      <c r="AC29" s="297">
        <v>139</v>
      </c>
      <c r="AD29" s="763" t="s">
        <v>73</v>
      </c>
      <c r="AE29" s="93">
        <v>4</v>
      </c>
      <c r="AF29" s="93">
        <v>463</v>
      </c>
      <c r="AG29" s="296">
        <v>48</v>
      </c>
      <c r="AH29" s="93">
        <v>41</v>
      </c>
      <c r="AI29" s="93">
        <v>675</v>
      </c>
      <c r="AJ29" s="296">
        <v>522</v>
      </c>
      <c r="AK29" s="93">
        <v>219</v>
      </c>
      <c r="AL29" s="93">
        <v>25504</v>
      </c>
      <c r="AM29" s="296">
        <v>3019</v>
      </c>
      <c r="AN29" s="93">
        <v>15</v>
      </c>
      <c r="AO29" s="93">
        <v>476</v>
      </c>
      <c r="AP29" s="297">
        <v>99</v>
      </c>
      <c r="AQ29" s="649"/>
    </row>
    <row r="30" spans="1:43" s="60" customFormat="1" ht="17.25" customHeight="1">
      <c r="A30" s="763"/>
      <c r="B30" s="290">
        <v>1</v>
      </c>
      <c r="C30" s="291">
        <v>1</v>
      </c>
      <c r="D30" s="292">
        <v>1</v>
      </c>
      <c r="E30" s="68">
        <v>2.5400000000000002E-3</v>
      </c>
      <c r="F30" s="68">
        <v>1.7000000000000001E-4</v>
      </c>
      <c r="G30" s="293">
        <v>6.4999999999999997E-4</v>
      </c>
      <c r="H30" s="68" t="s">
        <v>515</v>
      </c>
      <c r="I30" s="68" t="s">
        <v>515</v>
      </c>
      <c r="J30" s="293" t="s">
        <v>515</v>
      </c>
      <c r="K30" s="68" t="s">
        <v>515</v>
      </c>
      <c r="L30" s="68" t="s">
        <v>515</v>
      </c>
      <c r="M30" s="293" t="s">
        <v>515</v>
      </c>
      <c r="N30" s="68">
        <v>5.0899999999999999E-3</v>
      </c>
      <c r="O30" s="68">
        <v>4.0000000000000002E-4</v>
      </c>
      <c r="P30" s="294">
        <v>4.1399999999999996E-3</v>
      </c>
      <c r="Q30" s="763"/>
      <c r="R30" s="68" t="s">
        <v>515</v>
      </c>
      <c r="S30" s="68" t="s">
        <v>515</v>
      </c>
      <c r="T30" s="293" t="s">
        <v>515</v>
      </c>
      <c r="U30" s="68">
        <v>0.1145</v>
      </c>
      <c r="V30" s="68">
        <v>3.6170000000000001E-2</v>
      </c>
      <c r="W30" s="293">
        <v>0.11017</v>
      </c>
      <c r="X30" s="68">
        <v>0.13231999999999999</v>
      </c>
      <c r="Y30" s="68">
        <v>6.3020000000000007E-2</v>
      </c>
      <c r="Z30" s="293">
        <v>5.1819999999999998E-2</v>
      </c>
      <c r="AA30" s="68">
        <v>3.5619999999999999E-2</v>
      </c>
      <c r="AB30" s="68">
        <v>2.7499999999999998E-3</v>
      </c>
      <c r="AC30" s="294">
        <v>3.0259999999999999E-2</v>
      </c>
      <c r="AD30" s="763"/>
      <c r="AE30" s="68">
        <v>1.018E-2</v>
      </c>
      <c r="AF30" s="68">
        <v>1.532E-2</v>
      </c>
      <c r="AG30" s="293">
        <v>1.0449999999999999E-2</v>
      </c>
      <c r="AH30" s="68">
        <v>0.10433000000000001</v>
      </c>
      <c r="AI30" s="68">
        <v>2.2339999999999999E-2</v>
      </c>
      <c r="AJ30" s="293">
        <v>0.11365</v>
      </c>
      <c r="AK30" s="68">
        <v>0.55725000000000002</v>
      </c>
      <c r="AL30" s="68">
        <v>0.84408000000000005</v>
      </c>
      <c r="AM30" s="293">
        <v>0.6573</v>
      </c>
      <c r="AN30" s="68">
        <v>3.8170000000000003E-2</v>
      </c>
      <c r="AO30" s="68">
        <v>1.575E-2</v>
      </c>
      <c r="AP30" s="294">
        <v>2.155E-2</v>
      </c>
      <c r="AQ30" s="650"/>
    </row>
    <row r="31" spans="1:43" s="59" customFormat="1" ht="17.25" customHeight="1">
      <c r="A31" s="763" t="s">
        <v>74</v>
      </c>
      <c r="B31" s="295">
        <v>364</v>
      </c>
      <c r="C31" s="93">
        <v>24864</v>
      </c>
      <c r="D31" s="296">
        <v>3380</v>
      </c>
      <c r="E31" s="93">
        <v>0</v>
      </c>
      <c r="F31" s="93">
        <v>0</v>
      </c>
      <c r="G31" s="296">
        <v>0</v>
      </c>
      <c r="H31" s="93">
        <v>0</v>
      </c>
      <c r="I31" s="93">
        <v>0</v>
      </c>
      <c r="J31" s="296">
        <v>0</v>
      </c>
      <c r="K31" s="93">
        <v>0</v>
      </c>
      <c r="L31" s="93">
        <v>0</v>
      </c>
      <c r="M31" s="296">
        <v>0</v>
      </c>
      <c r="N31" s="93">
        <v>11</v>
      </c>
      <c r="O31" s="93">
        <v>440</v>
      </c>
      <c r="P31" s="297">
        <v>21</v>
      </c>
      <c r="Q31" s="763" t="s">
        <v>74</v>
      </c>
      <c r="R31" s="93">
        <v>53</v>
      </c>
      <c r="S31" s="93">
        <v>376</v>
      </c>
      <c r="T31" s="296">
        <v>182</v>
      </c>
      <c r="U31" s="93">
        <v>15</v>
      </c>
      <c r="V31" s="93">
        <v>176</v>
      </c>
      <c r="W31" s="296">
        <v>227</v>
      </c>
      <c r="X31" s="93">
        <v>4</v>
      </c>
      <c r="Y31" s="93">
        <v>168</v>
      </c>
      <c r="Z31" s="296">
        <v>43</v>
      </c>
      <c r="AA31" s="93">
        <v>8</v>
      </c>
      <c r="AB31" s="93">
        <v>73</v>
      </c>
      <c r="AC31" s="297">
        <v>172</v>
      </c>
      <c r="AD31" s="763" t="s">
        <v>74</v>
      </c>
      <c r="AE31" s="93">
        <v>1</v>
      </c>
      <c r="AF31" s="93">
        <v>6</v>
      </c>
      <c r="AG31" s="296">
        <v>16</v>
      </c>
      <c r="AH31" s="93">
        <v>39</v>
      </c>
      <c r="AI31" s="93">
        <v>480</v>
      </c>
      <c r="AJ31" s="296">
        <v>263</v>
      </c>
      <c r="AK31" s="93">
        <v>216</v>
      </c>
      <c r="AL31" s="93">
        <v>22359</v>
      </c>
      <c r="AM31" s="296">
        <v>2268</v>
      </c>
      <c r="AN31" s="93">
        <v>17</v>
      </c>
      <c r="AO31" s="93">
        <v>786</v>
      </c>
      <c r="AP31" s="297">
        <v>188</v>
      </c>
      <c r="AQ31" s="649"/>
    </row>
    <row r="32" spans="1:43" s="60" customFormat="1" ht="17.25" customHeight="1">
      <c r="A32" s="763"/>
      <c r="B32" s="290">
        <v>1</v>
      </c>
      <c r="C32" s="291">
        <v>1</v>
      </c>
      <c r="D32" s="292">
        <v>1</v>
      </c>
      <c r="E32" s="68" t="s">
        <v>515</v>
      </c>
      <c r="F32" s="68" t="s">
        <v>515</v>
      </c>
      <c r="G32" s="293" t="s">
        <v>515</v>
      </c>
      <c r="H32" s="68" t="s">
        <v>515</v>
      </c>
      <c r="I32" s="68" t="s">
        <v>515</v>
      </c>
      <c r="J32" s="293" t="s">
        <v>515</v>
      </c>
      <c r="K32" s="68" t="s">
        <v>515</v>
      </c>
      <c r="L32" s="68" t="s">
        <v>515</v>
      </c>
      <c r="M32" s="293" t="s">
        <v>515</v>
      </c>
      <c r="N32" s="68">
        <v>3.022E-2</v>
      </c>
      <c r="O32" s="68">
        <v>1.77E-2</v>
      </c>
      <c r="P32" s="294">
        <v>6.2100000000000002E-3</v>
      </c>
      <c r="Q32" s="763"/>
      <c r="R32" s="68">
        <v>0.14560000000000001</v>
      </c>
      <c r="S32" s="68">
        <v>1.512E-2</v>
      </c>
      <c r="T32" s="293">
        <v>5.3850000000000002E-2</v>
      </c>
      <c r="U32" s="68">
        <v>4.1209999999999997E-2</v>
      </c>
      <c r="V32" s="68">
        <v>7.0800000000000004E-3</v>
      </c>
      <c r="W32" s="293">
        <v>6.7159999999999997E-2</v>
      </c>
      <c r="X32" s="68">
        <v>1.099E-2</v>
      </c>
      <c r="Y32" s="68">
        <v>6.7600000000000004E-3</v>
      </c>
      <c r="Z32" s="293">
        <v>1.272E-2</v>
      </c>
      <c r="AA32" s="68">
        <v>2.198E-2</v>
      </c>
      <c r="AB32" s="68">
        <v>2.9399999999999999E-3</v>
      </c>
      <c r="AC32" s="294">
        <v>5.0889999999999998E-2</v>
      </c>
      <c r="AD32" s="763"/>
      <c r="AE32" s="68">
        <v>2.7499999999999998E-3</v>
      </c>
      <c r="AF32" s="68">
        <v>2.4000000000000001E-4</v>
      </c>
      <c r="AG32" s="293">
        <v>4.7299999999999998E-3</v>
      </c>
      <c r="AH32" s="68">
        <v>0.10714</v>
      </c>
      <c r="AI32" s="68">
        <v>1.9310000000000001E-2</v>
      </c>
      <c r="AJ32" s="293">
        <v>7.7810000000000004E-2</v>
      </c>
      <c r="AK32" s="68">
        <v>0.59340999999999999</v>
      </c>
      <c r="AL32" s="68">
        <v>0.89924999999999999</v>
      </c>
      <c r="AM32" s="293">
        <v>0.67101</v>
      </c>
      <c r="AN32" s="68">
        <v>4.6699999999999998E-2</v>
      </c>
      <c r="AO32" s="68">
        <v>3.1609999999999999E-2</v>
      </c>
      <c r="AP32" s="294">
        <v>5.5620000000000003E-2</v>
      </c>
      <c r="AQ32" s="650"/>
    </row>
    <row r="33" spans="1:43" s="59" customFormat="1" ht="17.25" customHeight="1">
      <c r="A33" s="763" t="s">
        <v>75</v>
      </c>
      <c r="B33" s="295">
        <v>815</v>
      </c>
      <c r="C33" s="93">
        <v>57632</v>
      </c>
      <c r="D33" s="296">
        <v>7641</v>
      </c>
      <c r="E33" s="93">
        <v>5</v>
      </c>
      <c r="F33" s="93">
        <v>2269</v>
      </c>
      <c r="G33" s="296">
        <v>73</v>
      </c>
      <c r="H33" s="93">
        <v>2</v>
      </c>
      <c r="I33" s="93">
        <v>89</v>
      </c>
      <c r="J33" s="296">
        <v>19</v>
      </c>
      <c r="K33" s="93">
        <v>0</v>
      </c>
      <c r="L33" s="93">
        <v>0</v>
      </c>
      <c r="M33" s="296">
        <v>0</v>
      </c>
      <c r="N33" s="93">
        <v>55</v>
      </c>
      <c r="O33" s="93">
        <v>1036</v>
      </c>
      <c r="P33" s="297">
        <v>569</v>
      </c>
      <c r="Q33" s="763" t="s">
        <v>75</v>
      </c>
      <c r="R33" s="93">
        <v>41</v>
      </c>
      <c r="S33" s="93">
        <v>564</v>
      </c>
      <c r="T33" s="296">
        <v>189</v>
      </c>
      <c r="U33" s="93">
        <v>121</v>
      </c>
      <c r="V33" s="93">
        <v>1662</v>
      </c>
      <c r="W33" s="296">
        <v>933</v>
      </c>
      <c r="X33" s="93">
        <v>94</v>
      </c>
      <c r="Y33" s="93">
        <v>4814</v>
      </c>
      <c r="Z33" s="296">
        <v>385</v>
      </c>
      <c r="AA33" s="93">
        <v>41</v>
      </c>
      <c r="AB33" s="93">
        <v>2483</v>
      </c>
      <c r="AC33" s="297">
        <v>395</v>
      </c>
      <c r="AD33" s="763" t="s">
        <v>75</v>
      </c>
      <c r="AE33" s="93">
        <v>14</v>
      </c>
      <c r="AF33" s="93">
        <v>1759</v>
      </c>
      <c r="AG33" s="296">
        <v>173</v>
      </c>
      <c r="AH33" s="93">
        <v>16</v>
      </c>
      <c r="AI33" s="93">
        <v>1867</v>
      </c>
      <c r="AJ33" s="296">
        <v>191</v>
      </c>
      <c r="AK33" s="93">
        <v>325</v>
      </c>
      <c r="AL33" s="93">
        <v>37923</v>
      </c>
      <c r="AM33" s="296">
        <v>3754</v>
      </c>
      <c r="AN33" s="93">
        <v>101</v>
      </c>
      <c r="AO33" s="93">
        <v>3166</v>
      </c>
      <c r="AP33" s="297">
        <v>960</v>
      </c>
      <c r="AQ33" s="649"/>
    </row>
    <row r="34" spans="1:43" s="60" customFormat="1" ht="17.25" customHeight="1">
      <c r="A34" s="763"/>
      <c r="B34" s="290">
        <v>1</v>
      </c>
      <c r="C34" s="291">
        <v>1</v>
      </c>
      <c r="D34" s="292">
        <v>1</v>
      </c>
      <c r="E34" s="68">
        <v>6.13E-3</v>
      </c>
      <c r="F34" s="68">
        <v>3.9370000000000002E-2</v>
      </c>
      <c r="G34" s="293">
        <v>9.5499999999999995E-3</v>
      </c>
      <c r="H34" s="68">
        <v>2.4499999999999999E-3</v>
      </c>
      <c r="I34" s="68">
        <v>1.5399999999999999E-3</v>
      </c>
      <c r="J34" s="293">
        <v>2.49E-3</v>
      </c>
      <c r="K34" s="68" t="s">
        <v>515</v>
      </c>
      <c r="L34" s="68" t="s">
        <v>515</v>
      </c>
      <c r="M34" s="293" t="s">
        <v>515</v>
      </c>
      <c r="N34" s="68">
        <v>6.7479999999999998E-2</v>
      </c>
      <c r="O34" s="68">
        <v>1.7979999999999999E-2</v>
      </c>
      <c r="P34" s="294">
        <v>7.4469999999999995E-2</v>
      </c>
      <c r="Q34" s="763"/>
      <c r="R34" s="68">
        <v>5.0310000000000001E-2</v>
      </c>
      <c r="S34" s="68">
        <v>9.7900000000000001E-3</v>
      </c>
      <c r="T34" s="293">
        <v>2.4729999999999999E-2</v>
      </c>
      <c r="U34" s="68">
        <v>0.14846999999999999</v>
      </c>
      <c r="V34" s="68">
        <v>2.8840000000000001E-2</v>
      </c>
      <c r="W34" s="293">
        <v>0.1221</v>
      </c>
      <c r="X34" s="68">
        <v>0.11534</v>
      </c>
      <c r="Y34" s="68">
        <v>8.3529999999999993E-2</v>
      </c>
      <c r="Z34" s="293">
        <v>5.0389999999999997E-2</v>
      </c>
      <c r="AA34" s="68">
        <v>5.0310000000000001E-2</v>
      </c>
      <c r="AB34" s="68">
        <v>4.308E-2</v>
      </c>
      <c r="AC34" s="294">
        <v>5.169E-2</v>
      </c>
      <c r="AD34" s="763"/>
      <c r="AE34" s="68">
        <v>1.7180000000000001E-2</v>
      </c>
      <c r="AF34" s="68">
        <v>3.0519999999999999E-2</v>
      </c>
      <c r="AG34" s="293">
        <v>2.264E-2</v>
      </c>
      <c r="AH34" s="68">
        <v>1.9630000000000002E-2</v>
      </c>
      <c r="AI34" s="68">
        <v>3.2399999999999998E-2</v>
      </c>
      <c r="AJ34" s="293">
        <v>2.5000000000000001E-2</v>
      </c>
      <c r="AK34" s="68">
        <v>0.39877000000000001</v>
      </c>
      <c r="AL34" s="68">
        <v>0.65802000000000005</v>
      </c>
      <c r="AM34" s="293">
        <v>0.49130000000000001</v>
      </c>
      <c r="AN34" s="68">
        <v>0.12393</v>
      </c>
      <c r="AO34" s="68">
        <v>5.493E-2</v>
      </c>
      <c r="AP34" s="294">
        <v>0.12564</v>
      </c>
      <c r="AQ34" s="650"/>
    </row>
    <row r="35" spans="1:43" s="59" customFormat="1" ht="17.25" customHeight="1">
      <c r="A35" s="763" t="s">
        <v>76</v>
      </c>
      <c r="B35" s="295">
        <v>346</v>
      </c>
      <c r="C35" s="93">
        <v>21381</v>
      </c>
      <c r="D35" s="296">
        <v>4900</v>
      </c>
      <c r="E35" s="93">
        <v>3</v>
      </c>
      <c r="F35" s="93">
        <v>1325</v>
      </c>
      <c r="G35" s="296">
        <v>31</v>
      </c>
      <c r="H35" s="93">
        <v>0</v>
      </c>
      <c r="I35" s="93">
        <v>0</v>
      </c>
      <c r="J35" s="296">
        <v>0</v>
      </c>
      <c r="K35" s="93">
        <v>0</v>
      </c>
      <c r="L35" s="93">
        <v>0</v>
      </c>
      <c r="M35" s="296">
        <v>0</v>
      </c>
      <c r="N35" s="93">
        <v>17</v>
      </c>
      <c r="O35" s="93">
        <v>2290</v>
      </c>
      <c r="P35" s="297">
        <v>157</v>
      </c>
      <c r="Q35" s="764" t="s">
        <v>76</v>
      </c>
      <c r="R35" s="93">
        <v>0</v>
      </c>
      <c r="S35" s="93">
        <v>0</v>
      </c>
      <c r="T35" s="296">
        <v>0</v>
      </c>
      <c r="U35" s="93">
        <v>48</v>
      </c>
      <c r="V35" s="93">
        <v>696</v>
      </c>
      <c r="W35" s="296">
        <v>589</v>
      </c>
      <c r="X35" s="93">
        <v>14</v>
      </c>
      <c r="Y35" s="93">
        <v>1175</v>
      </c>
      <c r="Z35" s="296">
        <v>150</v>
      </c>
      <c r="AA35" s="93">
        <v>25</v>
      </c>
      <c r="AB35" s="93">
        <v>527</v>
      </c>
      <c r="AC35" s="297">
        <v>361</v>
      </c>
      <c r="AD35" s="764" t="s">
        <v>76</v>
      </c>
      <c r="AE35" s="93">
        <v>12</v>
      </c>
      <c r="AF35" s="93">
        <v>240</v>
      </c>
      <c r="AG35" s="296">
        <v>81</v>
      </c>
      <c r="AH35" s="93">
        <v>50</v>
      </c>
      <c r="AI35" s="93">
        <v>1766</v>
      </c>
      <c r="AJ35" s="296">
        <v>700</v>
      </c>
      <c r="AK35" s="93">
        <v>83</v>
      </c>
      <c r="AL35" s="93">
        <v>9059</v>
      </c>
      <c r="AM35" s="296">
        <v>853</v>
      </c>
      <c r="AN35" s="93">
        <v>94</v>
      </c>
      <c r="AO35" s="93">
        <v>4303</v>
      </c>
      <c r="AP35" s="297">
        <v>1978</v>
      </c>
      <c r="AQ35" s="649"/>
    </row>
    <row r="36" spans="1:43" s="60" customFormat="1" ht="17.25" customHeight="1">
      <c r="A36" s="981"/>
      <c r="B36" s="298">
        <v>1</v>
      </c>
      <c r="C36" s="299">
        <v>1</v>
      </c>
      <c r="D36" s="300">
        <v>1</v>
      </c>
      <c r="E36" s="301">
        <v>8.6700000000000006E-3</v>
      </c>
      <c r="F36" s="301">
        <v>6.1969999999999997E-2</v>
      </c>
      <c r="G36" s="302">
        <v>6.3299999999999997E-3</v>
      </c>
      <c r="H36" s="301" t="s">
        <v>515</v>
      </c>
      <c r="I36" s="301" t="s">
        <v>515</v>
      </c>
      <c r="J36" s="302" t="s">
        <v>515</v>
      </c>
      <c r="K36" s="301" t="s">
        <v>515</v>
      </c>
      <c r="L36" s="301" t="s">
        <v>515</v>
      </c>
      <c r="M36" s="302" t="s">
        <v>515</v>
      </c>
      <c r="N36" s="301">
        <v>4.913E-2</v>
      </c>
      <c r="O36" s="301">
        <v>0.1071</v>
      </c>
      <c r="P36" s="303">
        <v>3.2039999999999999E-2</v>
      </c>
      <c r="Q36" s="767"/>
      <c r="R36" s="301" t="s">
        <v>515</v>
      </c>
      <c r="S36" s="301" t="s">
        <v>515</v>
      </c>
      <c r="T36" s="302" t="s">
        <v>515</v>
      </c>
      <c r="U36" s="301">
        <v>0.13872999999999999</v>
      </c>
      <c r="V36" s="301">
        <v>3.2550000000000003E-2</v>
      </c>
      <c r="W36" s="302">
        <v>0.1202</v>
      </c>
      <c r="X36" s="301">
        <v>4.0460000000000003E-2</v>
      </c>
      <c r="Y36" s="301">
        <v>5.4960000000000002E-2</v>
      </c>
      <c r="Z36" s="302">
        <v>3.0609999999999998E-2</v>
      </c>
      <c r="AA36" s="301">
        <v>7.2249999999999995E-2</v>
      </c>
      <c r="AB36" s="301">
        <v>2.4649999999999998E-2</v>
      </c>
      <c r="AC36" s="303">
        <v>7.3669999999999999E-2</v>
      </c>
      <c r="AD36" s="767"/>
      <c r="AE36" s="301">
        <v>3.4680000000000002E-2</v>
      </c>
      <c r="AF36" s="301">
        <v>1.1220000000000001E-2</v>
      </c>
      <c r="AG36" s="302">
        <v>1.653E-2</v>
      </c>
      <c r="AH36" s="301">
        <v>0.14451</v>
      </c>
      <c r="AI36" s="301">
        <v>8.2600000000000007E-2</v>
      </c>
      <c r="AJ36" s="302">
        <v>0.14285999999999999</v>
      </c>
      <c r="AK36" s="301">
        <v>0.23988000000000001</v>
      </c>
      <c r="AL36" s="301">
        <v>0.42369000000000001</v>
      </c>
      <c r="AM36" s="302">
        <v>0.17408000000000001</v>
      </c>
      <c r="AN36" s="301">
        <v>0.27167999999999998</v>
      </c>
      <c r="AO36" s="301">
        <v>0.20125000000000001</v>
      </c>
      <c r="AP36" s="303">
        <v>0.40366999999999997</v>
      </c>
      <c r="AQ36" s="650"/>
    </row>
    <row r="37" spans="1:43" s="59" customFormat="1" ht="17.25" customHeight="1">
      <c r="A37" s="980" t="s">
        <v>85</v>
      </c>
      <c r="B37" s="304">
        <v>22237</v>
      </c>
      <c r="C37" s="305">
        <v>1086051</v>
      </c>
      <c r="D37" s="71">
        <v>236587</v>
      </c>
      <c r="E37" s="305">
        <v>117</v>
      </c>
      <c r="F37" s="305">
        <v>30508</v>
      </c>
      <c r="G37" s="71">
        <v>1136</v>
      </c>
      <c r="H37" s="305">
        <v>13</v>
      </c>
      <c r="I37" s="305">
        <v>324</v>
      </c>
      <c r="J37" s="71">
        <v>113</v>
      </c>
      <c r="K37" s="305">
        <v>12</v>
      </c>
      <c r="L37" s="305">
        <v>265</v>
      </c>
      <c r="M37" s="71">
        <v>130</v>
      </c>
      <c r="N37" s="305">
        <v>1293</v>
      </c>
      <c r="O37" s="305">
        <v>59929</v>
      </c>
      <c r="P37" s="306">
        <v>11372</v>
      </c>
      <c r="Q37" s="980" t="s">
        <v>85</v>
      </c>
      <c r="R37" s="305">
        <v>1010</v>
      </c>
      <c r="S37" s="305">
        <v>20328</v>
      </c>
      <c r="T37" s="71">
        <v>6186</v>
      </c>
      <c r="U37" s="305">
        <v>2893</v>
      </c>
      <c r="V37" s="305">
        <v>60444</v>
      </c>
      <c r="W37" s="71">
        <v>38540</v>
      </c>
      <c r="X37" s="305">
        <v>1558</v>
      </c>
      <c r="Y37" s="305">
        <v>42676</v>
      </c>
      <c r="Z37" s="71">
        <v>13634</v>
      </c>
      <c r="AA37" s="305">
        <v>1336</v>
      </c>
      <c r="AB37" s="305">
        <v>42331</v>
      </c>
      <c r="AC37" s="306">
        <v>15052</v>
      </c>
      <c r="AD37" s="980" t="s">
        <v>85</v>
      </c>
      <c r="AE37" s="305">
        <v>415</v>
      </c>
      <c r="AF37" s="305">
        <v>11917</v>
      </c>
      <c r="AG37" s="71">
        <v>3548</v>
      </c>
      <c r="AH37" s="305">
        <v>2890</v>
      </c>
      <c r="AI37" s="305">
        <v>94644</v>
      </c>
      <c r="AJ37" s="71">
        <v>28809</v>
      </c>
      <c r="AK37" s="305">
        <v>7160</v>
      </c>
      <c r="AL37" s="305">
        <v>606032</v>
      </c>
      <c r="AM37" s="71">
        <v>81550</v>
      </c>
      <c r="AN37" s="305">
        <v>3540</v>
      </c>
      <c r="AO37" s="305">
        <v>116653</v>
      </c>
      <c r="AP37" s="306">
        <v>36517</v>
      </c>
      <c r="AQ37" s="649"/>
    </row>
    <row r="38" spans="1:43" s="61" customFormat="1" ht="17.25" customHeight="1" thickBot="1">
      <c r="A38" s="776"/>
      <c r="B38" s="307">
        <v>1</v>
      </c>
      <c r="C38" s="308">
        <v>1</v>
      </c>
      <c r="D38" s="309">
        <v>1</v>
      </c>
      <c r="E38" s="310">
        <v>5.2599999999999999E-3</v>
      </c>
      <c r="F38" s="310">
        <v>2.809E-2</v>
      </c>
      <c r="G38" s="311">
        <v>4.7999999999999996E-3</v>
      </c>
      <c r="H38" s="310">
        <v>5.8E-4</v>
      </c>
      <c r="I38" s="310">
        <v>2.9999999999999997E-4</v>
      </c>
      <c r="J38" s="311">
        <v>4.8000000000000001E-4</v>
      </c>
      <c r="K38" s="310">
        <v>5.4000000000000001E-4</v>
      </c>
      <c r="L38" s="310">
        <v>2.4000000000000001E-4</v>
      </c>
      <c r="M38" s="311">
        <v>5.5000000000000003E-4</v>
      </c>
      <c r="N38" s="310">
        <v>5.815E-2</v>
      </c>
      <c r="O38" s="310">
        <v>5.518E-2</v>
      </c>
      <c r="P38" s="133">
        <v>4.8070000000000002E-2</v>
      </c>
      <c r="Q38" s="776"/>
      <c r="R38" s="310">
        <v>4.5420000000000002E-2</v>
      </c>
      <c r="S38" s="310">
        <v>1.8720000000000001E-2</v>
      </c>
      <c r="T38" s="311">
        <v>2.615E-2</v>
      </c>
      <c r="U38" s="310">
        <v>0.13009999999999999</v>
      </c>
      <c r="V38" s="310">
        <v>5.5649999999999998E-2</v>
      </c>
      <c r="W38" s="311">
        <v>0.16289999999999999</v>
      </c>
      <c r="X38" s="310">
        <v>7.0059999999999997E-2</v>
      </c>
      <c r="Y38" s="310">
        <v>3.9289999999999999E-2</v>
      </c>
      <c r="Z38" s="311">
        <v>5.7630000000000001E-2</v>
      </c>
      <c r="AA38" s="310">
        <v>6.0080000000000001E-2</v>
      </c>
      <c r="AB38" s="310">
        <v>3.8980000000000001E-2</v>
      </c>
      <c r="AC38" s="133">
        <v>6.3619999999999996E-2</v>
      </c>
      <c r="AD38" s="776"/>
      <c r="AE38" s="310">
        <v>1.866E-2</v>
      </c>
      <c r="AF38" s="310">
        <v>1.0970000000000001E-2</v>
      </c>
      <c r="AG38" s="311">
        <v>1.4999999999999999E-2</v>
      </c>
      <c r="AH38" s="310">
        <v>0.12995999999999999</v>
      </c>
      <c r="AI38" s="310">
        <v>8.7150000000000005E-2</v>
      </c>
      <c r="AJ38" s="311">
        <v>0.12177</v>
      </c>
      <c r="AK38" s="310">
        <v>0.32199</v>
      </c>
      <c r="AL38" s="310">
        <v>0.55801000000000001</v>
      </c>
      <c r="AM38" s="311">
        <v>0.34469</v>
      </c>
      <c r="AN38" s="310">
        <v>0.15919</v>
      </c>
      <c r="AO38" s="310">
        <v>0.10741000000000001</v>
      </c>
      <c r="AP38" s="133">
        <v>0.15434999999999999</v>
      </c>
      <c r="AQ38" s="651"/>
    </row>
    <row r="39" spans="1:43" s="572" customFormat="1"/>
    <row r="40" spans="1:43" s="574" customFormat="1" ht="11.25">
      <c r="A40" s="574" t="str">
        <f>"Anmerkungen. Datengrundlage: Volkshochschul-Statistik "&amp;Hilfswerte!B1&amp;"; Basis: "&amp;Tabelle1!$C$36&amp;" vhs."</f>
        <v>Anmerkungen. Datengrundlage: Volkshochschul-Statistik 2021; Basis: 843 vhs.</v>
      </c>
      <c r="Q40" s="574" t="str">
        <f>"Anmerkungen. Datengrundlage: Volkshochschul-Statistik "&amp;Hilfswerte!B1&amp;"; Basis: "&amp;Tabelle1!$C$36&amp;" vhs."</f>
        <v>Anmerkungen. Datengrundlage: Volkshochschul-Statistik 2021; Basis: 843 vhs.</v>
      </c>
      <c r="AD40" s="574" t="str">
        <f>"Anmerkungen. Datengrundlage: Volkshochschul-Statistik "&amp;Hilfswerte!B1&amp;"; Basis: "&amp;Tabelle1!$C$36&amp;" vhs."</f>
        <v>Anmerkungen. Datengrundlage: Volkshochschul-Statistik 2021; Basis: 843 vhs.</v>
      </c>
    </row>
    <row r="41" spans="1:43" s="572" customFormat="1"/>
    <row r="42" spans="1:43" s="572" customFormat="1">
      <c r="A42" s="574" t="s">
        <v>532</v>
      </c>
      <c r="Q42" s="574" t="s">
        <v>532</v>
      </c>
      <c r="AD42" s="574" t="s">
        <v>532</v>
      </c>
    </row>
    <row r="43" spans="1:43" s="572" customFormat="1">
      <c r="A43" s="574" t="s">
        <v>533</v>
      </c>
      <c r="E43" s="758" t="s">
        <v>528</v>
      </c>
      <c r="F43" s="758"/>
      <c r="G43" s="758"/>
      <c r="Q43" s="574" t="s">
        <v>533</v>
      </c>
      <c r="U43" s="758" t="s">
        <v>528</v>
      </c>
      <c r="V43" s="758"/>
      <c r="W43" s="758"/>
      <c r="AD43" s="574" t="s">
        <v>533</v>
      </c>
      <c r="AH43" s="758" t="s">
        <v>528</v>
      </c>
      <c r="AI43" s="758"/>
      <c r="AJ43" s="758"/>
    </row>
    <row r="44" spans="1:43" s="572" customFormat="1">
      <c r="A44" s="575"/>
      <c r="Q44" s="575"/>
      <c r="AD44" s="575"/>
    </row>
    <row r="45" spans="1:43" s="572" customFormat="1">
      <c r="A45" s="1169" t="s">
        <v>535</v>
      </c>
      <c r="B45" s="1169"/>
      <c r="C45" s="1169"/>
      <c r="Q45" s="1169" t="s">
        <v>535</v>
      </c>
      <c r="R45" s="1169"/>
      <c r="S45" s="1169"/>
      <c r="AD45" s="1169" t="s">
        <v>535</v>
      </c>
      <c r="AE45" s="1169"/>
      <c r="AF45" s="1169"/>
    </row>
  </sheetData>
  <mergeCells count="76">
    <mergeCell ref="A37:A38"/>
    <mergeCell ref="Q37:Q38"/>
    <mergeCell ref="AD37:AD38"/>
    <mergeCell ref="A33:A34"/>
    <mergeCell ref="Q33:Q34"/>
    <mergeCell ref="AD33:AD34"/>
    <mergeCell ref="A35:A36"/>
    <mergeCell ref="Q35:Q36"/>
    <mergeCell ref="AD35:AD36"/>
    <mergeCell ref="A31:A32"/>
    <mergeCell ref="Q31:Q32"/>
    <mergeCell ref="A27:A28"/>
    <mergeCell ref="Q27:Q28"/>
    <mergeCell ref="AD27:AD28"/>
    <mergeCell ref="A29:A30"/>
    <mergeCell ref="Q29:Q30"/>
    <mergeCell ref="AD29:AD30"/>
    <mergeCell ref="AD31:AD32"/>
    <mergeCell ref="A23:A24"/>
    <mergeCell ref="Q23:Q24"/>
    <mergeCell ref="AD23:AD24"/>
    <mergeCell ref="A25:A26"/>
    <mergeCell ref="Q25:Q26"/>
    <mergeCell ref="AD25:AD26"/>
    <mergeCell ref="A19:A20"/>
    <mergeCell ref="Q19:Q20"/>
    <mergeCell ref="AD19:AD20"/>
    <mergeCell ref="A21:A22"/>
    <mergeCell ref="Q21:Q22"/>
    <mergeCell ref="AD21:AD22"/>
    <mergeCell ref="A15:A16"/>
    <mergeCell ref="Q15:Q16"/>
    <mergeCell ref="AD15:AD16"/>
    <mergeCell ref="A17:A18"/>
    <mergeCell ref="Q17:Q18"/>
    <mergeCell ref="AD17:AD18"/>
    <mergeCell ref="A7:A8"/>
    <mergeCell ref="Q7:Q8"/>
    <mergeCell ref="AD7:AD8"/>
    <mergeCell ref="A13:A14"/>
    <mergeCell ref="Q13:Q14"/>
    <mergeCell ref="AD13:AD14"/>
    <mergeCell ref="A9:A10"/>
    <mergeCell ref="Q9:Q10"/>
    <mergeCell ref="AD9:AD10"/>
    <mergeCell ref="A11:A12"/>
    <mergeCell ref="Q11:Q12"/>
    <mergeCell ref="AD11:AD12"/>
    <mergeCell ref="A5:A6"/>
    <mergeCell ref="Q5:Q6"/>
    <mergeCell ref="AD5:AD6"/>
    <mergeCell ref="A2:A4"/>
    <mergeCell ref="X3:Z3"/>
    <mergeCell ref="AA3:AC3"/>
    <mergeCell ref="AD3:AD4"/>
    <mergeCell ref="A1:O1"/>
    <mergeCell ref="Q1:AC1"/>
    <mergeCell ref="AD1:AP1"/>
    <mergeCell ref="B2:D3"/>
    <mergeCell ref="E2:P2"/>
    <mergeCell ref="R2:AC2"/>
    <mergeCell ref="AE2:AP2"/>
    <mergeCell ref="E3:G3"/>
    <mergeCell ref="H3:J3"/>
    <mergeCell ref="AE3:AG3"/>
    <mergeCell ref="AH3:AJ3"/>
    <mergeCell ref="E43:G43"/>
    <mergeCell ref="U43:W43"/>
    <mergeCell ref="AH43:AJ43"/>
    <mergeCell ref="AN3:AP3"/>
    <mergeCell ref="K3:M3"/>
    <mergeCell ref="N3:P3"/>
    <mergeCell ref="Q3:Q4"/>
    <mergeCell ref="R3:T3"/>
    <mergeCell ref="U3:W3"/>
    <mergeCell ref="AK3:AM3"/>
  </mergeCells>
  <conditionalFormatting sqref="A6:Q6 A8:Q8 A10:Q10 A12:Q12 A14:Q14 A16:Q16 A18:Q18 A20:Q20 A22:Q22 A24:Q24 A26:Q26 A28:Q28 A30:Q30 A32:Q32 A34:Q34 A36:Q36">
    <cfRule type="cellIs" dxfId="340" priority="12" stopIfTrue="1" operator="lessThan">
      <formula>0.0005</formula>
    </cfRule>
  </conditionalFormatting>
  <conditionalFormatting sqref="A5:IV5 A9:IV9 A11:IV11 A13:IV13 A15:IV15 A17:IV17 A19:IV19 A21:IV21 A23:IV23 A25:IV25 A27:IV27 A29:IV29 A31:IV31 A33:IV33 A35:IV35 A37:IV37">
    <cfRule type="cellIs" dxfId="339" priority="3" stopIfTrue="1" operator="equal">
      <formula>0</formula>
    </cfRule>
  </conditionalFormatting>
  <conditionalFormatting sqref="B7:P7">
    <cfRule type="cellIs" dxfId="338" priority="7" stopIfTrue="1" operator="equal">
      <formula>0</formula>
    </cfRule>
  </conditionalFormatting>
  <conditionalFormatting sqref="Q6 Q8 Q10 Q12 Q14 Q16 Q18 Q20 Q22 Q24 Q26 Q28 Q30 Q32 Q34 Q36">
    <cfRule type="cellIs" dxfId="337" priority="11" stopIfTrue="1" operator="equal">
      <formula>1</formula>
    </cfRule>
  </conditionalFormatting>
  <conditionalFormatting sqref="R6:AC6 R8:AC8 R10:AC10 R12:AC12 R14:AC14 R16:AC16 R18:AC18 R20:AC20 R22:AC22 R24:AC24 R26:AC26 R28:AC28 R30:AC30 R32:AC32 R34:AC34 R36:AC36">
    <cfRule type="cellIs" dxfId="336" priority="5" stopIfTrue="1" operator="lessThan">
      <formula>0.0005</formula>
    </cfRule>
  </conditionalFormatting>
  <conditionalFormatting sqref="R7:AC7">
    <cfRule type="cellIs" dxfId="335" priority="4" stopIfTrue="1" operator="equal">
      <formula>0</formula>
    </cfRule>
  </conditionalFormatting>
  <conditionalFormatting sqref="AD6 AD8 AD10 AD12 AD14 AD16 AD18 AD20 AD22 AD24 AD26 AD28 AD30 AD32 AD34 AD36">
    <cfRule type="cellIs" dxfId="334" priority="8" stopIfTrue="1" operator="equal">
      <formula>1</formula>
    </cfRule>
    <cfRule type="cellIs" dxfId="333" priority="9" stopIfTrue="1" operator="lessThan">
      <formula>0.0005</formula>
    </cfRule>
  </conditionalFormatting>
  <conditionalFormatting sqref="AE7:AP7">
    <cfRule type="cellIs" dxfId="332" priority="1" stopIfTrue="1" operator="equal">
      <formula>0</formula>
    </cfRule>
  </conditionalFormatting>
  <conditionalFormatting sqref="AE6:IV6 AE8:IV8 AE10:IV10 AE12:IV12 AE14:IV14 AE16:IV16 AE18:IV18 AE20:IV20 AE22:IV22 AE24:IV24 AE26:IV26 AE28:IV28 AE30:IV30 AE32:IV32 AE34:IV34 AE36:IV36 A38:IV38">
    <cfRule type="cellIs" dxfId="331" priority="2" stopIfTrue="1" operator="lessThan">
      <formula>0.0005</formula>
    </cfRule>
  </conditionalFormatting>
  <hyperlinks>
    <hyperlink ref="E43" r:id="rId1" xr:uid="{8C415954-34E1-4E2C-AA11-C0D738A95154}"/>
    <hyperlink ref="E43:G43" r:id="rId2" display="http://dx.doi.org/10.4232/1.14582 " xr:uid="{036FEFB7-F7A8-43F7-B644-A13AE5D849FE}"/>
    <hyperlink ref="A45" r:id="rId3" display="Publikation und Tabellen stehen unter der Lizenz CC BY-SA DEED 4.0." xr:uid="{7341FCAC-A08E-4AFF-8A72-28F246FDC3BA}"/>
    <hyperlink ref="U43" r:id="rId4" xr:uid="{569BC959-ABA2-4DFA-B0B7-D804DC1AF47F}"/>
    <hyperlink ref="U43:W43" r:id="rId5" display="http://dx.doi.org/10.4232/1.14582 " xr:uid="{23819F4A-D2EE-4651-92B1-3FFB80D271D0}"/>
    <hyperlink ref="Q45" r:id="rId6" display="Publikation und Tabellen stehen unter der Lizenz CC BY-SA DEED 4.0." xr:uid="{38AFCBC1-8EE4-47C0-A300-06B87362D570}"/>
    <hyperlink ref="AH43" r:id="rId7" xr:uid="{92EC6B0C-BE57-437D-AFE4-0823F022019D}"/>
    <hyperlink ref="AH43:AJ43" r:id="rId8" display="http://dx.doi.org/10.4232/1.14582 " xr:uid="{4225BD65-1B70-4785-93F9-1E328B392BD5}"/>
    <hyperlink ref="AD45" r:id="rId9" display="Publikation und Tabellen stehen unter der Lizenz CC BY-SA DEED 4.0." xr:uid="{67B6FF04-BAAD-4A9E-AE54-B63514C7318D}"/>
  </hyperlinks>
  <pageMargins left="0.78740157480314965" right="0.78740157480314965" top="0.98425196850393704" bottom="0.98425196850393704" header="0.51181102362204722" footer="0.51181102362204722"/>
  <pageSetup paperSize="9" scale="72" orientation="portrait" r:id="rId10"/>
  <headerFooter scaleWithDoc="0" alignWithMargins="0"/>
  <colBreaks count="2" manualBreakCount="2">
    <brk id="16" max="1048575" man="1"/>
    <brk id="29" max="1048575" man="1"/>
  </colBreaks>
  <legacyDrawingHF r:id="rId1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B1A60-30F0-4F60-80CA-6027E4B7B25A}">
  <sheetPr>
    <pageSetUpPr fitToPage="1"/>
  </sheetPr>
  <dimension ref="A1:O26"/>
  <sheetViews>
    <sheetView view="pageBreakPreview" topLeftCell="A6" zoomScaleNormal="120" zoomScaleSheetLayoutView="100" workbookViewId="0">
      <selection activeCell="A23" sqref="A23:G26"/>
    </sheetView>
  </sheetViews>
  <sheetFormatPr baseColWidth="10" defaultRowHeight="12.75"/>
  <cols>
    <col min="1" max="1" width="17.7109375" style="9" customWidth="1"/>
    <col min="2" max="2" width="12.28515625" style="9" customWidth="1"/>
    <col min="3" max="4" width="12.42578125" style="9" customWidth="1"/>
    <col min="5" max="5" width="13.140625" style="9" customWidth="1"/>
    <col min="6" max="12" width="12.42578125" style="9" customWidth="1"/>
    <col min="13" max="13" width="0.140625" style="9" customWidth="1"/>
    <col min="14" max="14" width="2.7109375" style="572" customWidth="1"/>
    <col min="15" max="16384" width="11.42578125" style="9"/>
  </cols>
  <sheetData>
    <row r="1" spans="1:15" ht="39.950000000000003" customHeight="1" thickBot="1">
      <c r="A1" s="779" t="str">
        <f>"Tabelle 12: Kurse für besondere Adressaten nach Programmbereichen " &amp;Hilfswerte!B1</f>
        <v>Tabelle 12: Kurse für besondere Adressaten nach Programmbereichen 2021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982"/>
    </row>
    <row r="2" spans="1:15" ht="40.5" customHeight="1">
      <c r="A2" s="983" t="s">
        <v>255</v>
      </c>
      <c r="B2" s="985" t="s">
        <v>379</v>
      </c>
      <c r="C2" s="934" t="s">
        <v>15</v>
      </c>
      <c r="D2" s="934"/>
      <c r="E2" s="934"/>
      <c r="F2" s="934"/>
      <c r="G2" s="934"/>
      <c r="H2" s="934"/>
      <c r="I2" s="934"/>
      <c r="J2" s="934"/>
      <c r="K2" s="934"/>
      <c r="L2" s="987"/>
      <c r="M2" s="448"/>
    </row>
    <row r="3" spans="1:15" s="62" customFormat="1" ht="39.75" customHeight="1">
      <c r="A3" s="984"/>
      <c r="B3" s="986"/>
      <c r="C3" s="647" t="s">
        <v>268</v>
      </c>
      <c r="D3" s="647" t="s">
        <v>364</v>
      </c>
      <c r="E3" s="647" t="s">
        <v>506</v>
      </c>
      <c r="F3" s="647" t="s">
        <v>269</v>
      </c>
      <c r="G3" s="647" t="s">
        <v>270</v>
      </c>
      <c r="H3" s="647" t="s">
        <v>271</v>
      </c>
      <c r="I3" s="647" t="s">
        <v>272</v>
      </c>
      <c r="J3" s="647" t="s">
        <v>273</v>
      </c>
      <c r="K3" s="647" t="s">
        <v>274</v>
      </c>
      <c r="L3" s="659" t="s">
        <v>447</v>
      </c>
      <c r="M3" s="449"/>
      <c r="N3" s="654"/>
      <c r="O3" s="63"/>
    </row>
    <row r="4" spans="1:15" ht="27" customHeight="1">
      <c r="A4" s="777" t="s">
        <v>89</v>
      </c>
      <c r="B4" s="462">
        <v>6772</v>
      </c>
      <c r="C4" s="269">
        <v>1124</v>
      </c>
      <c r="D4" s="269">
        <v>17</v>
      </c>
      <c r="E4" s="269">
        <v>2</v>
      </c>
      <c r="F4" s="269">
        <v>285</v>
      </c>
      <c r="G4" s="269">
        <v>179</v>
      </c>
      <c r="H4" s="269">
        <v>667</v>
      </c>
      <c r="I4" s="269">
        <v>134</v>
      </c>
      <c r="J4" s="269">
        <v>448</v>
      </c>
      <c r="K4" s="269">
        <v>1772</v>
      </c>
      <c r="L4" s="270">
        <v>2144</v>
      </c>
      <c r="M4" s="450"/>
    </row>
    <row r="5" spans="1:15" ht="27" customHeight="1">
      <c r="A5" s="988"/>
      <c r="B5" s="488">
        <v>7.868E-2</v>
      </c>
      <c r="C5" s="489">
        <v>9.7509999999999999E-2</v>
      </c>
      <c r="D5" s="489">
        <v>7.4099999999999999E-3</v>
      </c>
      <c r="E5" s="489">
        <v>4.45E-3</v>
      </c>
      <c r="F5" s="489">
        <v>8.6199999999999992E-3</v>
      </c>
      <c r="G5" s="489">
        <v>0.15967999999999999</v>
      </c>
      <c r="H5" s="489">
        <v>0.11552</v>
      </c>
      <c r="I5" s="489">
        <v>0.12594</v>
      </c>
      <c r="J5" s="489">
        <v>8.0549999999999997E-2</v>
      </c>
      <c r="K5" s="489">
        <v>0.14759</v>
      </c>
      <c r="L5" s="490">
        <v>0.16225999999999999</v>
      </c>
      <c r="M5" s="450"/>
    </row>
    <row r="6" spans="1:15" ht="27" customHeight="1">
      <c r="A6" s="766" t="s">
        <v>113</v>
      </c>
      <c r="B6" s="463">
        <v>8916</v>
      </c>
      <c r="C6" s="312">
        <v>1179</v>
      </c>
      <c r="D6" s="312">
        <v>7</v>
      </c>
      <c r="E6" s="312">
        <v>0</v>
      </c>
      <c r="F6" s="312">
        <v>66</v>
      </c>
      <c r="G6" s="312">
        <v>254</v>
      </c>
      <c r="H6" s="312">
        <v>949</v>
      </c>
      <c r="I6" s="312">
        <v>74</v>
      </c>
      <c r="J6" s="312">
        <v>1092</v>
      </c>
      <c r="K6" s="312">
        <v>3756</v>
      </c>
      <c r="L6" s="313">
        <v>1539</v>
      </c>
      <c r="M6" s="450"/>
    </row>
    <row r="7" spans="1:15" ht="27" customHeight="1">
      <c r="A7" s="988"/>
      <c r="B7" s="488">
        <v>0.10359</v>
      </c>
      <c r="C7" s="489">
        <v>0.10228</v>
      </c>
      <c r="D7" s="489">
        <v>3.0500000000000002E-3</v>
      </c>
      <c r="E7" s="489" t="s">
        <v>515</v>
      </c>
      <c r="F7" s="489">
        <v>2E-3</v>
      </c>
      <c r="G7" s="489">
        <v>0.22658</v>
      </c>
      <c r="H7" s="489">
        <v>0.16436000000000001</v>
      </c>
      <c r="I7" s="489">
        <v>6.9550000000000001E-2</v>
      </c>
      <c r="J7" s="489">
        <v>0.19633</v>
      </c>
      <c r="K7" s="489">
        <v>0.31284000000000001</v>
      </c>
      <c r="L7" s="490">
        <v>0.11648</v>
      </c>
      <c r="M7" s="450"/>
    </row>
    <row r="8" spans="1:15" ht="27" customHeight="1">
      <c r="A8" s="766" t="s">
        <v>19</v>
      </c>
      <c r="B8" s="463">
        <v>14923</v>
      </c>
      <c r="C8" s="312">
        <v>4217</v>
      </c>
      <c r="D8" s="312">
        <v>22</v>
      </c>
      <c r="E8" s="312">
        <v>19</v>
      </c>
      <c r="F8" s="312">
        <v>108</v>
      </c>
      <c r="G8" s="312">
        <v>243</v>
      </c>
      <c r="H8" s="312">
        <v>3124</v>
      </c>
      <c r="I8" s="312">
        <v>714</v>
      </c>
      <c r="J8" s="312">
        <v>398</v>
      </c>
      <c r="K8" s="312">
        <v>3049</v>
      </c>
      <c r="L8" s="313">
        <v>3029</v>
      </c>
      <c r="M8" s="450"/>
    </row>
    <row r="9" spans="1:15" ht="27" customHeight="1">
      <c r="A9" s="988"/>
      <c r="B9" s="488">
        <v>0.17338000000000001</v>
      </c>
      <c r="C9" s="489">
        <v>0.36584</v>
      </c>
      <c r="D9" s="489">
        <v>9.5899999999999996E-3</v>
      </c>
      <c r="E9" s="489">
        <v>4.2320000000000003E-2</v>
      </c>
      <c r="F9" s="489">
        <v>3.2699999999999999E-3</v>
      </c>
      <c r="G9" s="489">
        <v>0.21676999999999999</v>
      </c>
      <c r="H9" s="489">
        <v>0.54105000000000003</v>
      </c>
      <c r="I9" s="489">
        <v>0.67105000000000004</v>
      </c>
      <c r="J9" s="489">
        <v>7.1559999999999999E-2</v>
      </c>
      <c r="K9" s="489">
        <v>0.25396000000000002</v>
      </c>
      <c r="L9" s="490">
        <v>0.22924</v>
      </c>
      <c r="M9" s="450"/>
    </row>
    <row r="10" spans="1:15" ht="27" customHeight="1">
      <c r="A10" s="766" t="s">
        <v>20</v>
      </c>
      <c r="B10" s="463">
        <v>42215</v>
      </c>
      <c r="C10" s="312">
        <v>3258</v>
      </c>
      <c r="D10" s="312">
        <v>868</v>
      </c>
      <c r="E10" s="312">
        <v>21</v>
      </c>
      <c r="F10" s="312">
        <v>32032</v>
      </c>
      <c r="G10" s="312">
        <v>93</v>
      </c>
      <c r="H10" s="312">
        <v>688</v>
      </c>
      <c r="I10" s="312">
        <v>18</v>
      </c>
      <c r="J10" s="312">
        <v>805</v>
      </c>
      <c r="K10" s="312">
        <v>1590</v>
      </c>
      <c r="L10" s="313">
        <v>2842</v>
      </c>
      <c r="M10" s="450"/>
    </row>
    <row r="11" spans="1:15" ht="27" customHeight="1">
      <c r="A11" s="988"/>
      <c r="B11" s="488">
        <v>0.49047000000000002</v>
      </c>
      <c r="C11" s="489">
        <v>0.28264</v>
      </c>
      <c r="D11" s="489">
        <v>0.37837999999999999</v>
      </c>
      <c r="E11" s="489">
        <v>4.6769999999999999E-2</v>
      </c>
      <c r="F11" s="489">
        <v>0.96891000000000005</v>
      </c>
      <c r="G11" s="489">
        <v>8.2960000000000006E-2</v>
      </c>
      <c r="H11" s="489">
        <v>0.11915000000000001</v>
      </c>
      <c r="I11" s="489">
        <v>1.6920000000000001E-2</v>
      </c>
      <c r="J11" s="489">
        <v>0.14473</v>
      </c>
      <c r="K11" s="489">
        <v>0.13242999999999999</v>
      </c>
      <c r="L11" s="490">
        <v>0.21509</v>
      </c>
      <c r="M11" s="450"/>
    </row>
    <row r="12" spans="1:15" ht="27" customHeight="1">
      <c r="A12" s="766" t="s">
        <v>387</v>
      </c>
      <c r="B12" s="463">
        <v>7038</v>
      </c>
      <c r="C12" s="312">
        <v>1696</v>
      </c>
      <c r="D12" s="312">
        <v>1</v>
      </c>
      <c r="E12" s="312">
        <v>319</v>
      </c>
      <c r="F12" s="312">
        <v>114</v>
      </c>
      <c r="G12" s="312">
        <v>61</v>
      </c>
      <c r="H12" s="312">
        <v>265</v>
      </c>
      <c r="I12" s="312">
        <v>103</v>
      </c>
      <c r="J12" s="312">
        <v>879</v>
      </c>
      <c r="K12" s="312">
        <v>504</v>
      </c>
      <c r="L12" s="313">
        <v>3096</v>
      </c>
      <c r="M12" s="450"/>
    </row>
    <row r="13" spans="1:15" ht="27" customHeight="1">
      <c r="A13" s="988">
        <v>0</v>
      </c>
      <c r="B13" s="488">
        <v>8.1769999999999995E-2</v>
      </c>
      <c r="C13" s="489">
        <v>0.14713000000000001</v>
      </c>
      <c r="D13" s="489">
        <v>4.4000000000000002E-4</v>
      </c>
      <c r="E13" s="489">
        <v>0.71047000000000005</v>
      </c>
      <c r="F13" s="489">
        <v>3.4499999999999999E-3</v>
      </c>
      <c r="G13" s="489">
        <v>5.4420000000000003E-2</v>
      </c>
      <c r="H13" s="489">
        <v>4.5900000000000003E-2</v>
      </c>
      <c r="I13" s="489">
        <v>9.6799999999999997E-2</v>
      </c>
      <c r="J13" s="489">
        <v>0.15804000000000001</v>
      </c>
      <c r="K13" s="489">
        <v>4.1980000000000003E-2</v>
      </c>
      <c r="L13" s="490">
        <v>0.23430999999999999</v>
      </c>
      <c r="M13" s="450"/>
    </row>
    <row r="14" spans="1:15" ht="27" customHeight="1">
      <c r="A14" s="766" t="s">
        <v>398</v>
      </c>
      <c r="B14" s="463">
        <v>3129</v>
      </c>
      <c r="C14" s="312">
        <v>4</v>
      </c>
      <c r="D14" s="312">
        <v>43</v>
      </c>
      <c r="E14" s="312">
        <v>50</v>
      </c>
      <c r="F14" s="312">
        <v>65</v>
      </c>
      <c r="G14" s="312">
        <v>11</v>
      </c>
      <c r="H14" s="312">
        <v>18</v>
      </c>
      <c r="I14" s="312">
        <v>21</v>
      </c>
      <c r="J14" s="312">
        <v>1503</v>
      </c>
      <c r="K14" s="312">
        <v>1093</v>
      </c>
      <c r="L14" s="313">
        <v>321</v>
      </c>
      <c r="M14" s="450"/>
    </row>
    <row r="15" spans="1:15" ht="27" customHeight="1">
      <c r="A15" s="988">
        <v>0</v>
      </c>
      <c r="B15" s="488">
        <v>3.635E-2</v>
      </c>
      <c r="C15" s="489">
        <v>3.5E-4</v>
      </c>
      <c r="D15" s="489">
        <v>1.874E-2</v>
      </c>
      <c r="E15" s="489">
        <v>0.11136</v>
      </c>
      <c r="F15" s="489">
        <v>1.97E-3</v>
      </c>
      <c r="G15" s="489">
        <v>9.8099999999999993E-3</v>
      </c>
      <c r="H15" s="489">
        <v>3.1199999999999999E-3</v>
      </c>
      <c r="I15" s="489">
        <v>1.9740000000000001E-2</v>
      </c>
      <c r="J15" s="489">
        <v>0.27023000000000003</v>
      </c>
      <c r="K15" s="489">
        <v>9.1039999999999996E-2</v>
      </c>
      <c r="L15" s="490">
        <v>2.4289999999999999E-2</v>
      </c>
      <c r="M15" s="450"/>
    </row>
    <row r="16" spans="1:15" ht="27" customHeight="1">
      <c r="A16" s="766" t="s">
        <v>39</v>
      </c>
      <c r="B16" s="463">
        <v>3077</v>
      </c>
      <c r="C16" s="312">
        <v>49</v>
      </c>
      <c r="D16" s="312">
        <v>1336</v>
      </c>
      <c r="E16" s="312">
        <v>38</v>
      </c>
      <c r="F16" s="312">
        <v>390</v>
      </c>
      <c r="G16" s="312">
        <v>280</v>
      </c>
      <c r="H16" s="312">
        <v>63</v>
      </c>
      <c r="I16" s="312">
        <v>0</v>
      </c>
      <c r="J16" s="312">
        <v>437</v>
      </c>
      <c r="K16" s="312">
        <v>242</v>
      </c>
      <c r="L16" s="313">
        <v>242</v>
      </c>
      <c r="M16" s="450"/>
    </row>
    <row r="17" spans="1:13" ht="27" customHeight="1">
      <c r="A17" s="766"/>
      <c r="B17" s="491">
        <v>3.5749999999999997E-2</v>
      </c>
      <c r="C17" s="492">
        <v>4.2500000000000003E-3</v>
      </c>
      <c r="D17" s="492">
        <v>0.58238999999999996</v>
      </c>
      <c r="E17" s="492">
        <v>8.4629999999999997E-2</v>
      </c>
      <c r="F17" s="492">
        <v>1.18E-2</v>
      </c>
      <c r="G17" s="492">
        <v>0.24978</v>
      </c>
      <c r="H17" s="492">
        <v>1.091E-2</v>
      </c>
      <c r="I17" s="492" t="s">
        <v>515</v>
      </c>
      <c r="J17" s="492">
        <v>7.8570000000000001E-2</v>
      </c>
      <c r="K17" s="492">
        <v>2.0160000000000001E-2</v>
      </c>
      <c r="L17" s="493">
        <v>1.8319999999999999E-2</v>
      </c>
      <c r="M17" s="450"/>
    </row>
    <row r="18" spans="1:13" ht="27" customHeight="1">
      <c r="A18" s="777" t="s">
        <v>24</v>
      </c>
      <c r="B18" s="462">
        <v>86070</v>
      </c>
      <c r="C18" s="269">
        <v>11527</v>
      </c>
      <c r="D18" s="269">
        <v>2294</v>
      </c>
      <c r="E18" s="269">
        <v>449</v>
      </c>
      <c r="F18" s="269">
        <v>33060</v>
      </c>
      <c r="G18" s="269">
        <v>1121</v>
      </c>
      <c r="H18" s="269">
        <v>5774</v>
      </c>
      <c r="I18" s="269">
        <v>1064</v>
      </c>
      <c r="J18" s="269">
        <v>5562</v>
      </c>
      <c r="K18" s="269">
        <v>12006</v>
      </c>
      <c r="L18" s="270">
        <v>13213</v>
      </c>
      <c r="M18" s="450"/>
    </row>
    <row r="19" spans="1:13" ht="27" customHeight="1" thickBot="1">
      <c r="A19" s="989"/>
      <c r="B19" s="464">
        <v>1</v>
      </c>
      <c r="C19" s="314">
        <v>1</v>
      </c>
      <c r="D19" s="314">
        <v>1</v>
      </c>
      <c r="E19" s="314">
        <v>1</v>
      </c>
      <c r="F19" s="314">
        <v>1</v>
      </c>
      <c r="G19" s="314">
        <v>1</v>
      </c>
      <c r="H19" s="314">
        <v>1</v>
      </c>
      <c r="I19" s="314">
        <v>1</v>
      </c>
      <c r="J19" s="314">
        <v>1</v>
      </c>
      <c r="K19" s="314">
        <v>1</v>
      </c>
      <c r="L19" s="315">
        <v>1</v>
      </c>
      <c r="M19" s="450"/>
    </row>
    <row r="20" spans="1:13" s="572" customFormat="1">
      <c r="A20" s="652"/>
      <c r="M20" s="653" t="s">
        <v>9</v>
      </c>
    </row>
    <row r="21" spans="1:13" s="574" customFormat="1" ht="11.25">
      <c r="A21" s="574" t="str">
        <f>'Tabelle 1.1'!A38</f>
        <v>Anmerkungen. Datengrundlage: Volkshochschul-Statistik 2021; Basis: 843 vhs.</v>
      </c>
    </row>
    <row r="22" spans="1:13" s="572" customFormat="1"/>
    <row r="23" spans="1:13" s="572" customFormat="1">
      <c r="A23" s="574" t="s">
        <v>532</v>
      </c>
    </row>
    <row r="24" spans="1:13" s="572" customFormat="1">
      <c r="A24" s="574" t="s">
        <v>533</v>
      </c>
      <c r="E24" s="758" t="s">
        <v>528</v>
      </c>
      <c r="F24" s="758"/>
      <c r="G24" s="758"/>
    </row>
    <row r="25" spans="1:13" s="572" customFormat="1">
      <c r="A25" s="575"/>
    </row>
    <row r="26" spans="1:13" s="572" customFormat="1">
      <c r="A26" s="1169" t="s">
        <v>535</v>
      </c>
      <c r="B26" s="1169"/>
      <c r="C26" s="1169"/>
    </row>
  </sheetData>
  <mergeCells count="13">
    <mergeCell ref="A12:A13"/>
    <mergeCell ref="A14:A15"/>
    <mergeCell ref="A16:A17"/>
    <mergeCell ref="E24:G24"/>
    <mergeCell ref="A6:A7"/>
    <mergeCell ref="A18:A19"/>
    <mergeCell ref="A8:A9"/>
    <mergeCell ref="A10:A11"/>
    <mergeCell ref="A1:M1"/>
    <mergeCell ref="A2:A3"/>
    <mergeCell ref="B2:B3"/>
    <mergeCell ref="C2:L2"/>
    <mergeCell ref="A4:A5"/>
  </mergeCells>
  <conditionalFormatting sqref="A4:L4 A6:L6">
    <cfRule type="cellIs" dxfId="330" priority="7" stopIfTrue="1" operator="equal">
      <formula>0</formula>
    </cfRule>
  </conditionalFormatting>
  <conditionalFormatting sqref="A5:L5 A7:L7 A17:L19">
    <cfRule type="cellIs" dxfId="329" priority="5" stopIfTrue="1" operator="equal">
      <formula>1</formula>
    </cfRule>
    <cfRule type="cellIs" dxfId="328" priority="6" stopIfTrue="1" operator="lessThanOrEqual">
      <formula>0.004</formula>
    </cfRule>
  </conditionalFormatting>
  <conditionalFormatting sqref="A8:L8 A10:L10 A12:L12 A14:L14">
    <cfRule type="cellIs" dxfId="327" priority="4" stopIfTrue="1" operator="equal">
      <formula>0</formula>
    </cfRule>
  </conditionalFormatting>
  <conditionalFormatting sqref="A9:L9 A11:L11 A13:L13 A15:L15">
    <cfRule type="cellIs" dxfId="326" priority="2" stopIfTrue="1" operator="equal">
      <formula>1</formula>
    </cfRule>
    <cfRule type="cellIs" dxfId="325" priority="3" stopIfTrue="1" operator="lessThanOrEqual">
      <formula>0.004</formula>
    </cfRule>
  </conditionalFormatting>
  <conditionalFormatting sqref="A16:L16">
    <cfRule type="cellIs" dxfId="324" priority="1" stopIfTrue="1" operator="equal">
      <formula>0</formula>
    </cfRule>
  </conditionalFormatting>
  <conditionalFormatting sqref="N4:IV4 N6:IV6 N8:IV8 N10:IV10 N12:IV12 N14:IV14 N16:IV16">
    <cfRule type="cellIs" dxfId="323" priority="16" stopIfTrue="1" operator="equal">
      <formula>0</formula>
    </cfRule>
  </conditionalFormatting>
  <conditionalFormatting sqref="N5:IV5 N7:IV7 N9:IV9 N11:IV11 N13:IV13 N15:IV15 N17:IV19">
    <cfRule type="cellIs" dxfId="322" priority="14" stopIfTrue="1" operator="equal">
      <formula>1</formula>
    </cfRule>
    <cfRule type="cellIs" dxfId="321" priority="15" stopIfTrue="1" operator="lessThanOrEqual">
      <formula>0.004</formula>
    </cfRule>
  </conditionalFormatting>
  <conditionalFormatting sqref="O3">
    <cfRule type="cellIs" dxfId="320" priority="12" stopIfTrue="1" operator="equal">
      <formula>1</formula>
    </cfRule>
    <cfRule type="cellIs" dxfId="319" priority="13" stopIfTrue="1" operator="lessThan">
      <formula>0.0005</formula>
    </cfRule>
  </conditionalFormatting>
  <hyperlinks>
    <hyperlink ref="E24" r:id="rId1" xr:uid="{AA903B29-10BB-4FCD-B88D-1BEBD5D1BB32}"/>
    <hyperlink ref="E24:G24" r:id="rId2" display="http://dx.doi.org/10.4232/1.14582 " xr:uid="{EB2B0F3F-F4F9-413B-AEAD-D79F374C4766}"/>
    <hyperlink ref="A26" r:id="rId3" display="Publikation und Tabellen stehen unter der Lizenz CC BY-SA DEED 4.0." xr:uid="{763E210B-A174-4D3E-AE94-40561ACE462A}"/>
  </hyperlinks>
  <pageMargins left="0.78740157480314965" right="0.78740157480314965" top="0.98425196850393704" bottom="0.98425196850393704" header="0.51181102362204722" footer="0.51181102362204722"/>
  <pageSetup paperSize="9" scale="55" orientation="portrait" r:id="rId4"/>
  <headerFooter scaleWithDoc="0" alignWithMargins="0"/>
  <legacyDrawingHF r:id="rId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C1B4E-03BF-4BEE-AE75-755B40B0122D}">
  <dimension ref="A1:V28"/>
  <sheetViews>
    <sheetView view="pageBreakPreview" zoomScaleNormal="100" zoomScaleSheetLayoutView="100" workbookViewId="0">
      <selection sqref="A1:K1"/>
    </sheetView>
  </sheetViews>
  <sheetFormatPr baseColWidth="10" defaultRowHeight="12.75"/>
  <cols>
    <col min="1" max="1" width="15.28515625" style="9" customWidth="1"/>
    <col min="2" max="3" width="11.7109375" style="9" customWidth="1"/>
    <col min="4" max="11" width="9.7109375" style="9" customWidth="1"/>
    <col min="12" max="12" width="15.28515625" style="9" customWidth="1"/>
    <col min="13" max="18" width="11.28515625" style="9" customWidth="1"/>
    <col min="19" max="20" width="11.28515625" style="4" customWidth="1"/>
    <col min="21" max="21" width="2.7109375" style="572" customWidth="1"/>
    <col min="22" max="16384" width="11.42578125" style="9"/>
  </cols>
  <sheetData>
    <row r="1" spans="1:22" s="3" customFormat="1" ht="37.5" customHeight="1" thickBot="1">
      <c r="A1" s="768" t="str">
        <f>"Tabelle 13: Geschlechtsverteilung in Kursen nach Ländern und Programmbereichen " &amp;Hilfswerte!B1</f>
        <v>Tabelle 13: Geschlechtsverteilung in Kursen nach Ländern und Programmbereichen 2021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 t="str">
        <f>"noch Tabelle 13: Geschlechtsverteilung in Kursen nach Ländern und Programmbereichen " &amp;Hilfswerte!B1</f>
        <v>noch Tabelle 13: Geschlechtsverteilung in Kursen nach Ländern und Programmbereichen 2021</v>
      </c>
      <c r="M1" s="768"/>
      <c r="N1" s="768"/>
      <c r="O1" s="768"/>
      <c r="P1" s="768"/>
      <c r="Q1" s="768"/>
      <c r="R1" s="768"/>
      <c r="S1" s="768"/>
      <c r="T1" s="768"/>
      <c r="U1" s="644"/>
      <c r="V1" s="55"/>
    </row>
    <row r="2" spans="1:22" s="3" customFormat="1" ht="25.5" customHeight="1">
      <c r="A2" s="769" t="s">
        <v>12</v>
      </c>
      <c r="B2" s="933" t="s">
        <v>275</v>
      </c>
      <c r="C2" s="990"/>
      <c r="D2" s="965" t="s">
        <v>276</v>
      </c>
      <c r="E2" s="937"/>
      <c r="F2" s="937"/>
      <c r="G2" s="937"/>
      <c r="H2" s="937"/>
      <c r="I2" s="937"/>
      <c r="J2" s="937"/>
      <c r="K2" s="973"/>
      <c r="L2" s="991" t="s">
        <v>12</v>
      </c>
      <c r="M2" s="965" t="s">
        <v>276</v>
      </c>
      <c r="N2" s="937"/>
      <c r="O2" s="937"/>
      <c r="P2" s="937"/>
      <c r="Q2" s="937"/>
      <c r="R2" s="937"/>
      <c r="S2" s="937"/>
      <c r="T2" s="938"/>
      <c r="U2" s="567"/>
    </row>
    <row r="3" spans="1:22" s="58" customFormat="1" ht="58.5" customHeight="1">
      <c r="A3" s="770"/>
      <c r="B3" s="943"/>
      <c r="C3" s="945"/>
      <c r="D3" s="993" t="s">
        <v>24</v>
      </c>
      <c r="E3" s="994"/>
      <c r="F3" s="993" t="s">
        <v>277</v>
      </c>
      <c r="G3" s="994"/>
      <c r="H3" s="995" t="s">
        <v>278</v>
      </c>
      <c r="I3" s="996"/>
      <c r="J3" s="993" t="s">
        <v>19</v>
      </c>
      <c r="K3" s="994"/>
      <c r="L3" s="992"/>
      <c r="M3" s="993" t="s">
        <v>20</v>
      </c>
      <c r="N3" s="994"/>
      <c r="O3" s="993" t="s">
        <v>387</v>
      </c>
      <c r="P3" s="994"/>
      <c r="Q3" s="993" t="s">
        <v>398</v>
      </c>
      <c r="R3" s="994"/>
      <c r="S3" s="993" t="s">
        <v>39</v>
      </c>
      <c r="T3" s="997"/>
      <c r="U3" s="648"/>
    </row>
    <row r="4" spans="1:22" ht="50.25" customHeight="1">
      <c r="A4" s="770"/>
      <c r="B4" s="658" t="s">
        <v>6</v>
      </c>
      <c r="C4" s="658" t="s">
        <v>279</v>
      </c>
      <c r="D4" s="594" t="s">
        <v>271</v>
      </c>
      <c r="E4" s="594" t="s">
        <v>272</v>
      </c>
      <c r="F4" s="646" t="s">
        <v>271</v>
      </c>
      <c r="G4" s="594" t="s">
        <v>272</v>
      </c>
      <c r="H4" s="594" t="s">
        <v>271</v>
      </c>
      <c r="I4" s="594" t="s">
        <v>272</v>
      </c>
      <c r="J4" s="594" t="s">
        <v>271</v>
      </c>
      <c r="K4" s="594" t="s">
        <v>272</v>
      </c>
      <c r="L4" s="992"/>
      <c r="M4" s="594" t="s">
        <v>271</v>
      </c>
      <c r="N4" s="594" t="s">
        <v>272</v>
      </c>
      <c r="O4" s="594" t="s">
        <v>271</v>
      </c>
      <c r="P4" s="594" t="s">
        <v>272</v>
      </c>
      <c r="Q4" s="594" t="s">
        <v>271</v>
      </c>
      <c r="R4" s="640" t="s">
        <v>272</v>
      </c>
      <c r="S4" s="594" t="s">
        <v>271</v>
      </c>
      <c r="T4" s="596" t="s">
        <v>272</v>
      </c>
    </row>
    <row r="5" spans="1:22" s="59" customFormat="1" ht="24.75" customHeight="1">
      <c r="A5" s="379" t="s">
        <v>61</v>
      </c>
      <c r="B5" s="316">
        <v>481959</v>
      </c>
      <c r="C5" s="70">
        <v>0.92018999999999995</v>
      </c>
      <c r="D5" s="65">
        <v>0.75229999999999997</v>
      </c>
      <c r="E5" s="69">
        <v>0.2477</v>
      </c>
      <c r="F5" s="70">
        <v>0.68761000000000005</v>
      </c>
      <c r="G5" s="69">
        <v>0.31239</v>
      </c>
      <c r="H5" s="70">
        <v>0.79825999999999997</v>
      </c>
      <c r="I5" s="69">
        <v>0.20174</v>
      </c>
      <c r="J5" s="70">
        <v>0.85572999999999999</v>
      </c>
      <c r="K5" s="69">
        <v>0.14427000000000001</v>
      </c>
      <c r="L5" s="465" t="s">
        <v>61</v>
      </c>
      <c r="M5" s="65">
        <v>0.65364999999999995</v>
      </c>
      <c r="N5" s="69">
        <v>0.34634999999999999</v>
      </c>
      <c r="O5" s="70">
        <v>0.68491000000000002</v>
      </c>
      <c r="P5" s="69">
        <v>0.31508999999999998</v>
      </c>
      <c r="Q5" s="70">
        <v>0.51654</v>
      </c>
      <c r="R5" s="69">
        <v>0.48346</v>
      </c>
      <c r="S5" s="70">
        <v>0.55778000000000005</v>
      </c>
      <c r="T5" s="66">
        <v>0.44222</v>
      </c>
      <c r="U5" s="649"/>
    </row>
    <row r="6" spans="1:22" s="59" customFormat="1" ht="24.95" customHeight="1">
      <c r="A6" s="454" t="s">
        <v>62</v>
      </c>
      <c r="B6" s="324">
        <v>463747</v>
      </c>
      <c r="C6" s="317">
        <v>0.76956999999999998</v>
      </c>
      <c r="D6" s="68">
        <v>0.77797000000000005</v>
      </c>
      <c r="E6" s="317">
        <v>0.22203000000000001</v>
      </c>
      <c r="F6" s="68">
        <v>0.70169999999999999</v>
      </c>
      <c r="G6" s="317">
        <v>0.29830000000000001</v>
      </c>
      <c r="H6" s="68">
        <v>0.81703000000000003</v>
      </c>
      <c r="I6" s="317">
        <v>0.18296999999999999</v>
      </c>
      <c r="J6" s="68">
        <v>0.86421000000000003</v>
      </c>
      <c r="K6" s="293">
        <v>0.13578999999999999</v>
      </c>
      <c r="L6" s="466" t="s">
        <v>62</v>
      </c>
      <c r="M6" s="68">
        <v>0.68925000000000003</v>
      </c>
      <c r="N6" s="317">
        <v>0.31075000000000003</v>
      </c>
      <c r="O6" s="68">
        <v>0.66634000000000004</v>
      </c>
      <c r="P6" s="317">
        <v>0.33366000000000001</v>
      </c>
      <c r="Q6" s="68">
        <v>0.48248999999999997</v>
      </c>
      <c r="R6" s="317">
        <v>0.51751000000000003</v>
      </c>
      <c r="S6" s="68">
        <v>0.59618000000000004</v>
      </c>
      <c r="T6" s="294">
        <v>0.40382000000000001</v>
      </c>
      <c r="U6" s="649"/>
    </row>
    <row r="7" spans="1:22" s="59" customFormat="1" ht="24.95" customHeight="1">
      <c r="A7" s="376" t="s">
        <v>63</v>
      </c>
      <c r="B7" s="324">
        <v>78334</v>
      </c>
      <c r="C7" s="317">
        <v>0.69776000000000005</v>
      </c>
      <c r="D7" s="68">
        <v>0.72236999999999996</v>
      </c>
      <c r="E7" s="317">
        <v>0.27762999999999999</v>
      </c>
      <c r="F7" s="68">
        <v>0.78091999999999995</v>
      </c>
      <c r="G7" s="317">
        <v>0.21908</v>
      </c>
      <c r="H7" s="68">
        <v>0.83011999999999997</v>
      </c>
      <c r="I7" s="317">
        <v>0.16988</v>
      </c>
      <c r="J7" s="68">
        <v>0.86387000000000003</v>
      </c>
      <c r="K7" s="293">
        <v>0.13613</v>
      </c>
      <c r="L7" s="466" t="s">
        <v>63</v>
      </c>
      <c r="M7" s="68">
        <v>0.66059999999999997</v>
      </c>
      <c r="N7" s="317">
        <v>0.33939999999999998</v>
      </c>
      <c r="O7" s="68">
        <v>0.75005999999999995</v>
      </c>
      <c r="P7" s="317">
        <v>0.24994</v>
      </c>
      <c r="Q7" s="68">
        <v>0.65734000000000004</v>
      </c>
      <c r="R7" s="317">
        <v>0.34266000000000002</v>
      </c>
      <c r="S7" s="68">
        <v>0.69472999999999996</v>
      </c>
      <c r="T7" s="294">
        <v>0.30526999999999999</v>
      </c>
      <c r="U7" s="649"/>
    </row>
    <row r="8" spans="1:22" s="59" customFormat="1" ht="24.95" customHeight="1">
      <c r="A8" s="376" t="s">
        <v>64</v>
      </c>
      <c r="B8" s="324">
        <v>31370</v>
      </c>
      <c r="C8" s="317">
        <v>0.97323000000000004</v>
      </c>
      <c r="D8" s="68">
        <v>0.77080000000000004</v>
      </c>
      <c r="E8" s="317">
        <v>0.22919999999999999</v>
      </c>
      <c r="F8" s="68">
        <v>0.69747000000000003</v>
      </c>
      <c r="G8" s="317">
        <v>0.30253000000000002</v>
      </c>
      <c r="H8" s="68">
        <v>0.86834</v>
      </c>
      <c r="I8" s="317">
        <v>0.13166</v>
      </c>
      <c r="J8" s="68">
        <v>0.91944999999999999</v>
      </c>
      <c r="K8" s="293">
        <v>8.0549999999999997E-2</v>
      </c>
      <c r="L8" s="466" t="s">
        <v>64</v>
      </c>
      <c r="M8" s="68">
        <v>0.67335999999999996</v>
      </c>
      <c r="N8" s="317">
        <v>0.32663999999999999</v>
      </c>
      <c r="O8" s="68">
        <v>0.68508999999999998</v>
      </c>
      <c r="P8" s="317">
        <v>0.31491000000000002</v>
      </c>
      <c r="Q8" s="68">
        <v>0.44491000000000003</v>
      </c>
      <c r="R8" s="317">
        <v>0.55508999999999997</v>
      </c>
      <c r="S8" s="68">
        <v>0.50468999999999997</v>
      </c>
      <c r="T8" s="294">
        <v>0.49530999999999997</v>
      </c>
      <c r="U8" s="649"/>
    </row>
    <row r="9" spans="1:22" s="59" customFormat="1" ht="24.95" customHeight="1">
      <c r="A9" s="376" t="s">
        <v>65</v>
      </c>
      <c r="B9" s="324">
        <v>18033</v>
      </c>
      <c r="C9" s="317">
        <v>0.97802999999999995</v>
      </c>
      <c r="D9" s="68">
        <v>0.69484000000000001</v>
      </c>
      <c r="E9" s="317">
        <v>0.30515999999999999</v>
      </c>
      <c r="F9" s="68">
        <v>0.62880000000000003</v>
      </c>
      <c r="G9" s="317">
        <v>0.37119999999999997</v>
      </c>
      <c r="H9" s="68">
        <v>0.78237999999999996</v>
      </c>
      <c r="I9" s="317">
        <v>0.21762000000000001</v>
      </c>
      <c r="J9" s="68">
        <v>0.77903999999999995</v>
      </c>
      <c r="K9" s="293">
        <v>0.22095999999999999</v>
      </c>
      <c r="L9" s="466" t="s">
        <v>65</v>
      </c>
      <c r="M9" s="68">
        <v>0.66322000000000003</v>
      </c>
      <c r="N9" s="317">
        <v>0.33678000000000002</v>
      </c>
      <c r="O9" s="68">
        <v>0.72738999999999998</v>
      </c>
      <c r="P9" s="317">
        <v>0.27261000000000002</v>
      </c>
      <c r="Q9" s="68">
        <v>0.74256999999999995</v>
      </c>
      <c r="R9" s="317">
        <v>0.25742999999999999</v>
      </c>
      <c r="S9" s="68">
        <v>0.59570999999999996</v>
      </c>
      <c r="T9" s="294">
        <v>0.40428999999999998</v>
      </c>
      <c r="U9" s="649"/>
    </row>
    <row r="10" spans="1:22" s="59" customFormat="1" ht="24.95" customHeight="1">
      <c r="A10" s="376" t="s">
        <v>66</v>
      </c>
      <c r="B10" s="324">
        <v>62557</v>
      </c>
      <c r="C10" s="317">
        <v>0.99643000000000004</v>
      </c>
      <c r="D10" s="68">
        <v>0.76898</v>
      </c>
      <c r="E10" s="317">
        <v>0.23102</v>
      </c>
      <c r="F10" s="68">
        <v>0.81077999999999995</v>
      </c>
      <c r="G10" s="317">
        <v>0.18922</v>
      </c>
      <c r="H10" s="68">
        <v>0.85904000000000003</v>
      </c>
      <c r="I10" s="317">
        <v>0.14096</v>
      </c>
      <c r="J10" s="68">
        <v>0.90419000000000005</v>
      </c>
      <c r="K10" s="293">
        <v>9.5810000000000006E-2</v>
      </c>
      <c r="L10" s="466" t="s">
        <v>66</v>
      </c>
      <c r="M10" s="68">
        <v>0.68220999999999998</v>
      </c>
      <c r="N10" s="317">
        <v>0.31779000000000002</v>
      </c>
      <c r="O10" s="68">
        <v>0.78366000000000002</v>
      </c>
      <c r="P10" s="317">
        <v>0.21634</v>
      </c>
      <c r="Q10" s="68" t="s">
        <v>515</v>
      </c>
      <c r="R10" s="317" t="s">
        <v>515</v>
      </c>
      <c r="S10" s="68">
        <v>0.67932999999999999</v>
      </c>
      <c r="T10" s="294">
        <v>0.32067000000000001</v>
      </c>
      <c r="U10" s="649"/>
    </row>
    <row r="11" spans="1:22" s="59" customFormat="1" ht="24.95" customHeight="1">
      <c r="A11" s="376" t="s">
        <v>67</v>
      </c>
      <c r="B11" s="324">
        <v>165043</v>
      </c>
      <c r="C11" s="317">
        <v>0.92813000000000001</v>
      </c>
      <c r="D11" s="68">
        <v>0.72748999999999997</v>
      </c>
      <c r="E11" s="317">
        <v>0.27250999999999997</v>
      </c>
      <c r="F11" s="68">
        <v>0.66771999999999998</v>
      </c>
      <c r="G11" s="317">
        <v>0.33228000000000002</v>
      </c>
      <c r="H11" s="68">
        <v>0.78088999999999997</v>
      </c>
      <c r="I11" s="317">
        <v>0.21911</v>
      </c>
      <c r="J11" s="68">
        <v>0.85877000000000003</v>
      </c>
      <c r="K11" s="293">
        <v>0.14122999999999999</v>
      </c>
      <c r="L11" s="466" t="s">
        <v>67</v>
      </c>
      <c r="M11" s="68">
        <v>0.64946000000000004</v>
      </c>
      <c r="N11" s="317">
        <v>0.35054000000000002</v>
      </c>
      <c r="O11" s="68">
        <v>0.68791999999999998</v>
      </c>
      <c r="P11" s="317">
        <v>0.31208000000000002</v>
      </c>
      <c r="Q11" s="68">
        <v>0.62104999999999999</v>
      </c>
      <c r="R11" s="317">
        <v>0.37895000000000001</v>
      </c>
      <c r="S11" s="68">
        <v>0.54835</v>
      </c>
      <c r="T11" s="294">
        <v>0.45165</v>
      </c>
      <c r="U11" s="649"/>
    </row>
    <row r="12" spans="1:22" s="59" customFormat="1" ht="24.95" customHeight="1">
      <c r="A12" s="376" t="s">
        <v>68</v>
      </c>
      <c r="B12" s="324">
        <v>15855</v>
      </c>
      <c r="C12" s="317">
        <v>0.90985000000000005</v>
      </c>
      <c r="D12" s="68">
        <v>0.76815</v>
      </c>
      <c r="E12" s="317">
        <v>0.23185</v>
      </c>
      <c r="F12" s="68">
        <v>0.83133000000000001</v>
      </c>
      <c r="G12" s="317">
        <v>0.16866999999999999</v>
      </c>
      <c r="H12" s="68">
        <v>0.86909000000000003</v>
      </c>
      <c r="I12" s="317">
        <v>0.13091</v>
      </c>
      <c r="J12" s="68">
        <v>0.91639000000000004</v>
      </c>
      <c r="K12" s="293">
        <v>8.3610000000000004E-2</v>
      </c>
      <c r="L12" s="466" t="s">
        <v>68</v>
      </c>
      <c r="M12" s="68">
        <v>0.66</v>
      </c>
      <c r="N12" s="317">
        <v>0.34</v>
      </c>
      <c r="O12" s="68">
        <v>0.74685999999999997</v>
      </c>
      <c r="P12" s="317">
        <v>0.25313999999999998</v>
      </c>
      <c r="Q12" s="68">
        <v>0.43420999999999998</v>
      </c>
      <c r="R12" s="317">
        <v>0.56579000000000002</v>
      </c>
      <c r="S12" s="68">
        <v>0.51790999999999998</v>
      </c>
      <c r="T12" s="294">
        <v>0.48209000000000002</v>
      </c>
      <c r="U12" s="649"/>
    </row>
    <row r="13" spans="1:22" s="59" customFormat="1" ht="24.95" customHeight="1">
      <c r="A13" s="376" t="s">
        <v>69</v>
      </c>
      <c r="B13" s="324">
        <v>220862</v>
      </c>
      <c r="C13" s="317">
        <v>0.92605000000000004</v>
      </c>
      <c r="D13" s="68">
        <v>0.72274000000000005</v>
      </c>
      <c r="E13" s="317">
        <v>0.27726000000000001</v>
      </c>
      <c r="F13" s="68">
        <v>0.75302000000000002</v>
      </c>
      <c r="G13" s="317">
        <v>0.24698000000000001</v>
      </c>
      <c r="H13" s="68">
        <v>0.80569000000000002</v>
      </c>
      <c r="I13" s="317">
        <v>0.19431000000000001</v>
      </c>
      <c r="J13" s="68">
        <v>0.85833999999999999</v>
      </c>
      <c r="K13" s="293">
        <v>0.14166000000000001</v>
      </c>
      <c r="L13" s="466" t="s">
        <v>69</v>
      </c>
      <c r="M13" s="68">
        <v>0.64924999999999999</v>
      </c>
      <c r="N13" s="317">
        <v>0.35075000000000001</v>
      </c>
      <c r="O13" s="68">
        <v>0.62170999999999998</v>
      </c>
      <c r="P13" s="317">
        <v>0.37829000000000002</v>
      </c>
      <c r="Q13" s="68">
        <v>0.45643</v>
      </c>
      <c r="R13" s="317">
        <v>0.54357</v>
      </c>
      <c r="S13" s="68">
        <v>0.49691000000000002</v>
      </c>
      <c r="T13" s="294">
        <v>0.50309000000000004</v>
      </c>
      <c r="U13" s="649"/>
    </row>
    <row r="14" spans="1:22" s="59" customFormat="1" ht="24.95" customHeight="1">
      <c r="A14" s="376" t="s">
        <v>70</v>
      </c>
      <c r="B14" s="324">
        <v>353995</v>
      </c>
      <c r="C14" s="317">
        <v>0.90086999999999995</v>
      </c>
      <c r="D14" s="68">
        <v>0.72411000000000003</v>
      </c>
      <c r="E14" s="317">
        <v>0.27589000000000002</v>
      </c>
      <c r="F14" s="68">
        <v>0.65192000000000005</v>
      </c>
      <c r="G14" s="317">
        <v>0.34808</v>
      </c>
      <c r="H14" s="68">
        <v>0.79461000000000004</v>
      </c>
      <c r="I14" s="317">
        <v>0.20538999999999999</v>
      </c>
      <c r="J14" s="68">
        <v>0.84504999999999997</v>
      </c>
      <c r="K14" s="293">
        <v>0.15495</v>
      </c>
      <c r="L14" s="466" t="s">
        <v>70</v>
      </c>
      <c r="M14" s="68">
        <v>0.66917000000000004</v>
      </c>
      <c r="N14" s="317">
        <v>0.33083000000000001</v>
      </c>
      <c r="O14" s="68">
        <v>0.64917999999999998</v>
      </c>
      <c r="P14" s="317">
        <v>0.35082000000000002</v>
      </c>
      <c r="Q14" s="68">
        <v>0.50588999999999995</v>
      </c>
      <c r="R14" s="317">
        <v>0.49410999999999999</v>
      </c>
      <c r="S14" s="68">
        <v>0.56754000000000004</v>
      </c>
      <c r="T14" s="294">
        <v>0.43246000000000001</v>
      </c>
      <c r="U14" s="649"/>
    </row>
    <row r="15" spans="1:22" s="59" customFormat="1" ht="24.95" customHeight="1">
      <c r="A15" s="376" t="s">
        <v>71</v>
      </c>
      <c r="B15" s="324">
        <v>114547</v>
      </c>
      <c r="C15" s="317">
        <v>0.91981999999999997</v>
      </c>
      <c r="D15" s="68">
        <v>0.71653</v>
      </c>
      <c r="E15" s="317">
        <v>0.28347</v>
      </c>
      <c r="F15" s="68">
        <v>0.62795000000000001</v>
      </c>
      <c r="G15" s="317">
        <v>0.37204999999999999</v>
      </c>
      <c r="H15" s="68">
        <v>0.79042000000000001</v>
      </c>
      <c r="I15" s="317">
        <v>0.20957999999999999</v>
      </c>
      <c r="J15" s="68">
        <v>0.8458</v>
      </c>
      <c r="K15" s="293">
        <v>0.1542</v>
      </c>
      <c r="L15" s="466" t="s">
        <v>71</v>
      </c>
      <c r="M15" s="68">
        <v>0.63410999999999995</v>
      </c>
      <c r="N15" s="317">
        <v>0.36588999999999999</v>
      </c>
      <c r="O15" s="68">
        <v>0.77364999999999995</v>
      </c>
      <c r="P15" s="317">
        <v>0.22635</v>
      </c>
      <c r="Q15" s="68">
        <v>0.49184</v>
      </c>
      <c r="R15" s="317">
        <v>0.50815999999999995</v>
      </c>
      <c r="S15" s="68">
        <v>0.55562999999999996</v>
      </c>
      <c r="T15" s="294">
        <v>0.44436999999999999</v>
      </c>
      <c r="U15" s="649"/>
    </row>
    <row r="16" spans="1:22" s="59" customFormat="1" ht="24.95" customHeight="1">
      <c r="A16" s="376" t="s">
        <v>72</v>
      </c>
      <c r="B16" s="324">
        <v>19100</v>
      </c>
      <c r="C16" s="317">
        <v>0.46106999999999998</v>
      </c>
      <c r="D16" s="68">
        <v>0.62339999999999995</v>
      </c>
      <c r="E16" s="317">
        <v>0.37659999999999999</v>
      </c>
      <c r="F16" s="68">
        <v>0.50736999999999999</v>
      </c>
      <c r="G16" s="317">
        <v>0.49263000000000001</v>
      </c>
      <c r="H16" s="68">
        <v>0.65583999999999998</v>
      </c>
      <c r="I16" s="317">
        <v>0.34416000000000002</v>
      </c>
      <c r="J16" s="68">
        <v>0.6996</v>
      </c>
      <c r="K16" s="293">
        <v>0.3004</v>
      </c>
      <c r="L16" s="466" t="s">
        <v>72</v>
      </c>
      <c r="M16" s="68">
        <v>0.60118000000000005</v>
      </c>
      <c r="N16" s="317">
        <v>0.39882000000000001</v>
      </c>
      <c r="O16" s="68">
        <v>0.51695999999999998</v>
      </c>
      <c r="P16" s="317">
        <v>0.48304000000000002</v>
      </c>
      <c r="Q16" s="68">
        <v>0.38821</v>
      </c>
      <c r="R16" s="317">
        <v>0.61178999999999994</v>
      </c>
      <c r="S16" s="68">
        <v>0.46503</v>
      </c>
      <c r="T16" s="294">
        <v>0.53496999999999995</v>
      </c>
      <c r="U16" s="649"/>
    </row>
    <row r="17" spans="1:21" s="59" customFormat="1" ht="24.95" customHeight="1">
      <c r="A17" s="376" t="s">
        <v>73</v>
      </c>
      <c r="B17" s="324">
        <v>51795</v>
      </c>
      <c r="C17" s="317">
        <v>0.94713000000000003</v>
      </c>
      <c r="D17" s="68">
        <v>0.75677000000000005</v>
      </c>
      <c r="E17" s="317">
        <v>0.24323</v>
      </c>
      <c r="F17" s="68">
        <v>0.70699000000000001</v>
      </c>
      <c r="G17" s="317">
        <v>0.29300999999999999</v>
      </c>
      <c r="H17" s="68">
        <v>0.84814999999999996</v>
      </c>
      <c r="I17" s="317">
        <v>0.15185000000000001</v>
      </c>
      <c r="J17" s="68">
        <v>0.88249999999999995</v>
      </c>
      <c r="K17" s="293">
        <v>0.11749999999999999</v>
      </c>
      <c r="L17" s="466" t="s">
        <v>73</v>
      </c>
      <c r="M17" s="68">
        <v>0.64829000000000003</v>
      </c>
      <c r="N17" s="317">
        <v>0.35171000000000002</v>
      </c>
      <c r="O17" s="68">
        <v>0.70362999999999998</v>
      </c>
      <c r="P17" s="317">
        <v>0.29637000000000002</v>
      </c>
      <c r="Q17" s="68">
        <v>0.5</v>
      </c>
      <c r="R17" s="317">
        <v>0.5</v>
      </c>
      <c r="S17" s="68">
        <v>0.51507999999999998</v>
      </c>
      <c r="T17" s="294">
        <v>0.48492000000000002</v>
      </c>
      <c r="U17" s="649"/>
    </row>
    <row r="18" spans="1:21" s="59" customFormat="1" ht="24.95" customHeight="1">
      <c r="A18" s="376" t="s">
        <v>74</v>
      </c>
      <c r="B18" s="324">
        <v>27289</v>
      </c>
      <c r="C18" s="317">
        <v>0.98836999999999997</v>
      </c>
      <c r="D18" s="68">
        <v>0.75597999999999999</v>
      </c>
      <c r="E18" s="317">
        <v>0.24401999999999999</v>
      </c>
      <c r="F18" s="68">
        <v>0.58887</v>
      </c>
      <c r="G18" s="317">
        <v>0.41113</v>
      </c>
      <c r="H18" s="68">
        <v>0.86255999999999999</v>
      </c>
      <c r="I18" s="317">
        <v>0.13744000000000001</v>
      </c>
      <c r="J18" s="68">
        <v>0.91176000000000001</v>
      </c>
      <c r="K18" s="293">
        <v>8.8239999999999999E-2</v>
      </c>
      <c r="L18" s="466" t="s">
        <v>74</v>
      </c>
      <c r="M18" s="68">
        <v>0.64678000000000002</v>
      </c>
      <c r="N18" s="317">
        <v>0.35321999999999998</v>
      </c>
      <c r="O18" s="68">
        <v>0.67966000000000004</v>
      </c>
      <c r="P18" s="317">
        <v>0.32034000000000001</v>
      </c>
      <c r="Q18" s="68">
        <v>0.53439000000000003</v>
      </c>
      <c r="R18" s="317">
        <v>0.46561000000000002</v>
      </c>
      <c r="S18" s="68">
        <v>0.47760999999999998</v>
      </c>
      <c r="T18" s="294">
        <v>0.52239000000000002</v>
      </c>
      <c r="U18" s="649"/>
    </row>
    <row r="19" spans="1:21" s="59" customFormat="1" ht="24.95" customHeight="1">
      <c r="A19" s="376" t="s">
        <v>75</v>
      </c>
      <c r="B19" s="324">
        <v>82935</v>
      </c>
      <c r="C19" s="317">
        <v>0.88898999999999995</v>
      </c>
      <c r="D19" s="68">
        <v>0.74468999999999996</v>
      </c>
      <c r="E19" s="317">
        <v>0.25530999999999998</v>
      </c>
      <c r="F19" s="68">
        <v>0.63070000000000004</v>
      </c>
      <c r="G19" s="317">
        <v>0.36930000000000002</v>
      </c>
      <c r="H19" s="68">
        <v>0.82335000000000003</v>
      </c>
      <c r="I19" s="317">
        <v>0.17665</v>
      </c>
      <c r="J19" s="68">
        <v>0.84657000000000004</v>
      </c>
      <c r="K19" s="293">
        <v>0.15343000000000001</v>
      </c>
      <c r="L19" s="466" t="s">
        <v>75</v>
      </c>
      <c r="M19" s="68">
        <v>0.67215999999999998</v>
      </c>
      <c r="N19" s="317">
        <v>0.32784000000000002</v>
      </c>
      <c r="O19" s="68">
        <v>0.58848999999999996</v>
      </c>
      <c r="P19" s="317">
        <v>0.41150999999999999</v>
      </c>
      <c r="Q19" s="68">
        <v>0.51343000000000005</v>
      </c>
      <c r="R19" s="317">
        <v>0.48657</v>
      </c>
      <c r="S19" s="68">
        <v>0.50494000000000006</v>
      </c>
      <c r="T19" s="294">
        <v>0.49506</v>
      </c>
      <c r="U19" s="649"/>
    </row>
    <row r="20" spans="1:21" s="59" customFormat="1" ht="24.95" customHeight="1">
      <c r="A20" s="453" t="s">
        <v>76</v>
      </c>
      <c r="B20" s="318">
        <v>32157</v>
      </c>
      <c r="C20" s="319">
        <v>0.96419999999999995</v>
      </c>
      <c r="D20" s="301">
        <v>0.72304999999999997</v>
      </c>
      <c r="E20" s="319">
        <v>0.27694999999999997</v>
      </c>
      <c r="F20" s="301">
        <v>0.60368999999999995</v>
      </c>
      <c r="G20" s="319">
        <v>0.39631</v>
      </c>
      <c r="H20" s="301">
        <v>0.80757000000000001</v>
      </c>
      <c r="I20" s="319">
        <v>0.19242999999999999</v>
      </c>
      <c r="J20" s="301">
        <v>0.91281999999999996</v>
      </c>
      <c r="K20" s="302">
        <v>8.7179999999999994E-2</v>
      </c>
      <c r="L20" s="467" t="s">
        <v>76</v>
      </c>
      <c r="M20" s="301">
        <v>0.60657000000000005</v>
      </c>
      <c r="N20" s="319">
        <v>0.39343</v>
      </c>
      <c r="O20" s="301">
        <v>0.65212000000000003</v>
      </c>
      <c r="P20" s="319">
        <v>0.34788000000000002</v>
      </c>
      <c r="Q20" s="301">
        <v>0.44169000000000003</v>
      </c>
      <c r="R20" s="319">
        <v>0.55830999999999997</v>
      </c>
      <c r="S20" s="301">
        <v>0.48387000000000002</v>
      </c>
      <c r="T20" s="303">
        <v>0.51612999999999998</v>
      </c>
      <c r="U20" s="649"/>
    </row>
    <row r="21" spans="1:21" s="67" customFormat="1" ht="24.95" customHeight="1" thickBot="1">
      <c r="A21" s="262" t="s">
        <v>85</v>
      </c>
      <c r="B21" s="320">
        <v>2219578</v>
      </c>
      <c r="C21" s="322">
        <v>0.86917</v>
      </c>
      <c r="D21" s="321">
        <v>0.74419000000000002</v>
      </c>
      <c r="E21" s="322">
        <v>0.25580999999999998</v>
      </c>
      <c r="F21" s="321">
        <v>0.69311</v>
      </c>
      <c r="G21" s="322">
        <v>0.30689</v>
      </c>
      <c r="H21" s="321">
        <v>0.80847999999999998</v>
      </c>
      <c r="I21" s="322">
        <v>0.19152</v>
      </c>
      <c r="J21" s="321">
        <v>0.85845000000000005</v>
      </c>
      <c r="K21" s="322">
        <v>0.14155000000000001</v>
      </c>
      <c r="L21" s="468" t="s">
        <v>85</v>
      </c>
      <c r="M21" s="321">
        <v>0.6623</v>
      </c>
      <c r="N21" s="322">
        <v>0.3377</v>
      </c>
      <c r="O21" s="321">
        <v>0.67166999999999999</v>
      </c>
      <c r="P21" s="322">
        <v>0.32833000000000001</v>
      </c>
      <c r="Q21" s="321">
        <v>0.49297000000000002</v>
      </c>
      <c r="R21" s="322">
        <v>0.50702999999999998</v>
      </c>
      <c r="S21" s="321">
        <v>0.54779</v>
      </c>
      <c r="T21" s="323">
        <v>0.45221</v>
      </c>
      <c r="U21" s="657"/>
    </row>
    <row r="22" spans="1:21" s="572" customFormat="1">
      <c r="S22" s="655"/>
      <c r="T22" s="655"/>
    </row>
    <row r="23" spans="1:21" s="574" customFormat="1" ht="11.25">
      <c r="A23" s="574" t="str">
        <f>"Anmerkungen. Datengrundlage: Volkshochschul-Statistik "&amp;Hilfswerte!B1&amp;"; Basis: "&amp;Tabelle1!$C$36&amp;" vhs."</f>
        <v>Anmerkungen. Datengrundlage: Volkshochschul-Statistik 2021; Basis: 843 vhs.</v>
      </c>
      <c r="L23" s="574" t="str">
        <f>"Anmerkungen. Datengrundlage: Volkshochschul-Statistik "&amp;Hilfswerte!M1&amp;"; Basis: "&amp;Tabelle1!$C$36&amp;" vhs."</f>
        <v>Anmerkungen. Datengrundlage: Volkshochschul-Statistik ; Basis: 843 vhs.</v>
      </c>
      <c r="S23" s="656"/>
      <c r="T23" s="656"/>
    </row>
    <row r="24" spans="1:21" s="572" customFormat="1">
      <c r="S24" s="655"/>
      <c r="T24" s="655"/>
    </row>
    <row r="25" spans="1:21" s="572" customFormat="1">
      <c r="A25" s="574" t="s">
        <v>532</v>
      </c>
      <c r="L25" s="574" t="s">
        <v>532</v>
      </c>
      <c r="S25" s="655"/>
      <c r="T25" s="655"/>
    </row>
    <row r="26" spans="1:21" s="572" customFormat="1">
      <c r="A26" s="574" t="s">
        <v>533</v>
      </c>
      <c r="E26" s="758" t="s">
        <v>528</v>
      </c>
      <c r="F26" s="758"/>
      <c r="G26" s="758"/>
      <c r="L26" s="574" t="s">
        <v>533</v>
      </c>
      <c r="P26" s="758" t="s">
        <v>528</v>
      </c>
      <c r="Q26" s="758"/>
      <c r="R26" s="758"/>
      <c r="S26" s="655"/>
      <c r="T26" s="655"/>
    </row>
    <row r="27" spans="1:21" s="572" customFormat="1">
      <c r="A27" s="575"/>
      <c r="L27" s="575"/>
      <c r="S27" s="655"/>
      <c r="T27" s="655"/>
    </row>
    <row r="28" spans="1:21" s="572" customFormat="1">
      <c r="A28" s="1169" t="s">
        <v>535</v>
      </c>
      <c r="B28" s="1169"/>
      <c r="C28" s="1169"/>
      <c r="L28" s="1169" t="s">
        <v>535</v>
      </c>
      <c r="M28" s="1169"/>
      <c r="N28" s="1169"/>
      <c r="S28" s="655"/>
      <c r="T28" s="655"/>
    </row>
  </sheetData>
  <mergeCells count="17">
    <mergeCell ref="S3:T3"/>
    <mergeCell ref="E26:G26"/>
    <mergeCell ref="P26:R26"/>
    <mergeCell ref="A1:K1"/>
    <mergeCell ref="L1:T1"/>
    <mergeCell ref="A2:A4"/>
    <mergeCell ref="B2:C3"/>
    <mergeCell ref="D2:K2"/>
    <mergeCell ref="L2:L4"/>
    <mergeCell ref="M2:T2"/>
    <mergeCell ref="D3:E3"/>
    <mergeCell ref="F3:G3"/>
    <mergeCell ref="H3:I3"/>
    <mergeCell ref="J3:K3"/>
    <mergeCell ref="M3:N3"/>
    <mergeCell ref="O3:P3"/>
    <mergeCell ref="Q3:R3"/>
  </mergeCells>
  <conditionalFormatting sqref="B5:B21">
    <cfRule type="cellIs" dxfId="318" priority="1" stopIfTrue="1" operator="equal">
      <formula>0</formula>
    </cfRule>
  </conditionalFormatting>
  <hyperlinks>
    <hyperlink ref="E26" r:id="rId1" xr:uid="{383758A4-2422-4851-A36D-9DECE8231A2A}"/>
    <hyperlink ref="E26:G26" r:id="rId2" display="http://dx.doi.org/10.4232/1.14582 " xr:uid="{57E30636-491C-4EE2-B2E5-151088058D8E}"/>
    <hyperlink ref="A28" r:id="rId3" display="Publikation und Tabellen stehen unter der Lizenz CC BY-SA DEED 4.0." xr:uid="{49A6046F-B81D-49C9-8522-756283D7F37C}"/>
    <hyperlink ref="P26" r:id="rId4" xr:uid="{4CFDB6EE-2DD5-49F2-945C-35D991393F0F}"/>
    <hyperlink ref="P26:R26" r:id="rId5" display="http://dx.doi.org/10.4232/1.14582 " xr:uid="{184A401D-2EB5-4B97-95B6-0D20C8908D0A}"/>
    <hyperlink ref="L28" r:id="rId6" display="Publikation und Tabellen stehen unter der Lizenz CC BY-SA DEED 4.0." xr:uid="{BF2C2831-2B39-4230-B6AA-92BFE82F8003}"/>
  </hyperlinks>
  <pageMargins left="0.78740157480314965" right="0.78740157480314965" top="0.98425196850393704" bottom="0.98425196850393704" header="0.51181102362204722" footer="0.51181102362204722"/>
  <pageSetup paperSize="9" scale="74" orientation="portrait" r:id="rId7"/>
  <headerFooter scaleWithDoc="0" alignWithMargins="0"/>
  <colBreaks count="1" manualBreakCount="1">
    <brk id="11" max="27" man="1"/>
  </colBreaks>
  <legacyDrawingHF r:id="rId8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377BB-2824-420D-ADB1-04892EC29D3F}">
  <dimension ref="A1:BP28"/>
  <sheetViews>
    <sheetView view="pageBreakPreview" topLeftCell="B1" zoomScaleNormal="100" zoomScaleSheetLayoutView="100" workbookViewId="0">
      <selection activeCell="Y15" sqref="Y15"/>
    </sheetView>
  </sheetViews>
  <sheetFormatPr baseColWidth="10" defaultRowHeight="12.75"/>
  <cols>
    <col min="1" max="1" width="15.28515625" style="9" customWidth="1"/>
    <col min="2" max="2" width="7.85546875" style="9" bestFit="1" customWidth="1"/>
    <col min="3" max="3" width="12.28515625" style="9" bestFit="1" customWidth="1"/>
    <col min="4" max="4" width="6" style="9" bestFit="1" customWidth="1"/>
    <col min="5" max="10" width="5.42578125" style="9" customWidth="1"/>
    <col min="11" max="11" width="6" style="9" bestFit="1" customWidth="1"/>
    <col min="12" max="17" width="5.42578125" style="9" customWidth="1"/>
    <col min="18" max="18" width="14.85546875" style="9" customWidth="1"/>
    <col min="19" max="32" width="5.42578125" style="9" customWidth="1"/>
    <col min="33" max="33" width="16" style="9" customWidth="1"/>
    <col min="34" max="34" width="5.7109375" style="9" customWidth="1"/>
    <col min="35" max="47" width="5.42578125" style="9" customWidth="1"/>
    <col min="48" max="48" width="15.7109375" style="9" customWidth="1"/>
    <col min="49" max="55" width="6" style="9" customWidth="1"/>
    <col min="56" max="62" width="5.42578125" style="9" customWidth="1"/>
    <col min="63" max="63" width="2.7109375" style="572" customWidth="1"/>
    <col min="64" max="16384" width="11.42578125" style="9"/>
  </cols>
  <sheetData>
    <row r="1" spans="1:68" s="3" customFormat="1" ht="39.950000000000003" customHeight="1" thickBot="1">
      <c r="A1" s="779" t="str">
        <f>"Tabelle 14: Altersverteilung in Kursen nach Ländern und Programmbereichen " &amp;Hilfswerte!B1</f>
        <v>Tabelle 14: Altersverteilung in Kursen nach Ländern und Programmbereichen 2021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  <c r="O1" s="779"/>
      <c r="P1" s="779"/>
      <c r="Q1" s="779"/>
      <c r="R1" s="768" t="str">
        <f>"noch Tabelle 14: Altersverteilung in Kursen nach Ländern und Programmbereichen " &amp;Hilfswerte!$B$1</f>
        <v>noch Tabelle 14: Altersverteilung in Kursen nach Ländern und Programmbereichen 2021</v>
      </c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8" t="str">
        <f>"noch Tabelle 14: Altersverteilung in Kursen nach Ländern und Programmbereichen " &amp;Hilfswerte!$B$1</f>
        <v>noch Tabelle 14: Altersverteilung in Kursen nach Ländern und Programmbereichen 2021</v>
      </c>
      <c r="AH1" s="768"/>
      <c r="AI1" s="768"/>
      <c r="AJ1" s="768"/>
      <c r="AK1" s="768"/>
      <c r="AL1" s="768"/>
      <c r="AM1" s="768"/>
      <c r="AN1" s="768"/>
      <c r="AO1" s="768"/>
      <c r="AP1" s="768"/>
      <c r="AQ1" s="768"/>
      <c r="AR1" s="768"/>
      <c r="AS1" s="768"/>
      <c r="AT1" s="768"/>
      <c r="AU1" s="768"/>
      <c r="AV1" s="779" t="str">
        <f>"noch Tabelle 14: Altersverteilung in Kursen nach Ländern und Programmbereichen " &amp;Hilfswerte!$B$1</f>
        <v>noch Tabelle 14: Altersverteilung in Kursen nach Ländern und Programmbereichen 2021</v>
      </c>
      <c r="AW1" s="779"/>
      <c r="AX1" s="779"/>
      <c r="AY1" s="779"/>
      <c r="AZ1" s="779"/>
      <c r="BA1" s="779"/>
      <c r="BB1" s="779"/>
      <c r="BC1" s="779"/>
      <c r="BD1" s="779"/>
      <c r="BE1" s="779"/>
      <c r="BF1" s="779"/>
      <c r="BG1" s="779"/>
      <c r="BH1" s="779"/>
      <c r="BI1" s="779"/>
      <c r="BJ1" s="779"/>
      <c r="BK1" s="644"/>
      <c r="BL1" s="55"/>
      <c r="BM1"/>
      <c r="BN1"/>
      <c r="BO1"/>
      <c r="BP1"/>
    </row>
    <row r="2" spans="1:68" s="3" customFormat="1" ht="25.5" customHeight="1">
      <c r="A2" s="930" t="s">
        <v>12</v>
      </c>
      <c r="B2" s="999" t="s">
        <v>280</v>
      </c>
      <c r="C2" s="1000"/>
      <c r="D2" s="933" t="s">
        <v>281</v>
      </c>
      <c r="E2" s="934"/>
      <c r="F2" s="934"/>
      <c r="G2" s="934"/>
      <c r="H2" s="934"/>
      <c r="I2" s="934"/>
      <c r="J2" s="934"/>
      <c r="K2" s="934"/>
      <c r="L2" s="934"/>
      <c r="M2" s="934"/>
      <c r="N2" s="934"/>
      <c r="O2" s="934"/>
      <c r="P2" s="934"/>
      <c r="Q2" s="990"/>
      <c r="R2" s="1003" t="s">
        <v>12</v>
      </c>
      <c r="S2" s="933" t="s">
        <v>281</v>
      </c>
      <c r="T2" s="934"/>
      <c r="U2" s="934"/>
      <c r="V2" s="934"/>
      <c r="W2" s="934"/>
      <c r="X2" s="934"/>
      <c r="Y2" s="934"/>
      <c r="Z2" s="934"/>
      <c r="AA2" s="934"/>
      <c r="AB2" s="934"/>
      <c r="AC2" s="934"/>
      <c r="AD2" s="934"/>
      <c r="AE2" s="934"/>
      <c r="AF2" s="987"/>
      <c r="AG2" s="930" t="s">
        <v>12</v>
      </c>
      <c r="AH2" s="933" t="s">
        <v>281</v>
      </c>
      <c r="AI2" s="934"/>
      <c r="AJ2" s="934"/>
      <c r="AK2" s="934"/>
      <c r="AL2" s="934"/>
      <c r="AM2" s="934"/>
      <c r="AN2" s="934"/>
      <c r="AO2" s="934"/>
      <c r="AP2" s="934"/>
      <c r="AQ2" s="934"/>
      <c r="AR2" s="934"/>
      <c r="AS2" s="934"/>
      <c r="AT2" s="934"/>
      <c r="AU2" s="987"/>
      <c r="AV2" s="968" t="s">
        <v>12</v>
      </c>
      <c r="AW2" s="771" t="s">
        <v>281</v>
      </c>
      <c r="AX2" s="772"/>
      <c r="AY2" s="772"/>
      <c r="AZ2" s="772"/>
      <c r="BA2" s="772"/>
      <c r="BB2" s="772"/>
      <c r="BC2" s="772"/>
      <c r="BD2" s="772"/>
      <c r="BE2" s="772"/>
      <c r="BF2" s="772"/>
      <c r="BG2" s="772"/>
      <c r="BH2" s="772"/>
      <c r="BI2" s="772"/>
      <c r="BJ2" s="1008"/>
      <c r="BK2" s="567"/>
    </row>
    <row r="3" spans="1:68" s="58" customFormat="1" ht="32.25" customHeight="1">
      <c r="A3" s="931"/>
      <c r="B3" s="1001"/>
      <c r="C3" s="1002"/>
      <c r="D3" s="1166" t="s">
        <v>24</v>
      </c>
      <c r="E3" s="1166"/>
      <c r="F3" s="1166"/>
      <c r="G3" s="1166"/>
      <c r="H3" s="1166"/>
      <c r="I3" s="1166"/>
      <c r="J3" s="1166"/>
      <c r="K3" s="976" t="s">
        <v>89</v>
      </c>
      <c r="L3" s="976"/>
      <c r="M3" s="976"/>
      <c r="N3" s="976"/>
      <c r="O3" s="976"/>
      <c r="P3" s="976"/>
      <c r="Q3" s="976"/>
      <c r="R3" s="1004"/>
      <c r="S3" s="993" t="s">
        <v>113</v>
      </c>
      <c r="T3" s="998"/>
      <c r="U3" s="998"/>
      <c r="V3" s="998"/>
      <c r="W3" s="998"/>
      <c r="X3" s="998"/>
      <c r="Y3" s="994"/>
      <c r="Z3" s="993" t="s">
        <v>19</v>
      </c>
      <c r="AA3" s="998"/>
      <c r="AB3" s="998"/>
      <c r="AC3" s="998"/>
      <c r="AD3" s="998"/>
      <c r="AE3" s="998"/>
      <c r="AF3" s="997"/>
      <c r="AG3" s="931"/>
      <c r="AH3" s="993" t="s">
        <v>20</v>
      </c>
      <c r="AI3" s="998"/>
      <c r="AJ3" s="998"/>
      <c r="AK3" s="998"/>
      <c r="AL3" s="998"/>
      <c r="AM3" s="998"/>
      <c r="AN3" s="994"/>
      <c r="AO3" s="993" t="s">
        <v>387</v>
      </c>
      <c r="AP3" s="998"/>
      <c r="AQ3" s="998"/>
      <c r="AR3" s="998"/>
      <c r="AS3" s="998"/>
      <c r="AT3" s="998"/>
      <c r="AU3" s="997"/>
      <c r="AV3" s="969"/>
      <c r="AW3" s="993" t="s">
        <v>38</v>
      </c>
      <c r="AX3" s="998"/>
      <c r="AY3" s="998"/>
      <c r="AZ3" s="998"/>
      <c r="BA3" s="998"/>
      <c r="BB3" s="998"/>
      <c r="BC3" s="998"/>
      <c r="BD3" s="995" t="s">
        <v>39</v>
      </c>
      <c r="BE3" s="1006"/>
      <c r="BF3" s="1006"/>
      <c r="BG3" s="1006"/>
      <c r="BH3" s="1006"/>
      <c r="BI3" s="1006"/>
      <c r="BJ3" s="1007"/>
      <c r="BK3" s="648"/>
    </row>
    <row r="4" spans="1:68" ht="36" customHeight="1">
      <c r="A4" s="932"/>
      <c r="B4" s="660" t="s">
        <v>6</v>
      </c>
      <c r="C4" s="660" t="s">
        <v>279</v>
      </c>
      <c r="D4" s="594" t="s">
        <v>282</v>
      </c>
      <c r="E4" s="646" t="s">
        <v>283</v>
      </c>
      <c r="F4" s="646" t="s">
        <v>284</v>
      </c>
      <c r="G4" s="646" t="s">
        <v>285</v>
      </c>
      <c r="H4" s="646" t="s">
        <v>286</v>
      </c>
      <c r="I4" s="594" t="s">
        <v>287</v>
      </c>
      <c r="J4" s="594" t="s">
        <v>288</v>
      </c>
      <c r="K4" s="646" t="s">
        <v>282</v>
      </c>
      <c r="L4" s="646" t="s">
        <v>283</v>
      </c>
      <c r="M4" s="646" t="s">
        <v>284</v>
      </c>
      <c r="N4" s="646" t="s">
        <v>285</v>
      </c>
      <c r="O4" s="646" t="s">
        <v>286</v>
      </c>
      <c r="P4" s="594" t="s">
        <v>287</v>
      </c>
      <c r="Q4" s="594" t="s">
        <v>288</v>
      </c>
      <c r="R4" s="1005"/>
      <c r="S4" s="594" t="s">
        <v>282</v>
      </c>
      <c r="T4" s="646" t="s">
        <v>283</v>
      </c>
      <c r="U4" s="646" t="s">
        <v>284</v>
      </c>
      <c r="V4" s="646" t="s">
        <v>285</v>
      </c>
      <c r="W4" s="646" t="s">
        <v>286</v>
      </c>
      <c r="X4" s="594" t="s">
        <v>287</v>
      </c>
      <c r="Y4" s="594" t="s">
        <v>288</v>
      </c>
      <c r="Z4" s="594" t="s">
        <v>282</v>
      </c>
      <c r="AA4" s="646" t="s">
        <v>283</v>
      </c>
      <c r="AB4" s="646" t="s">
        <v>284</v>
      </c>
      <c r="AC4" s="646" t="s">
        <v>285</v>
      </c>
      <c r="AD4" s="646" t="s">
        <v>286</v>
      </c>
      <c r="AE4" s="594" t="s">
        <v>287</v>
      </c>
      <c r="AF4" s="596" t="s">
        <v>288</v>
      </c>
      <c r="AG4" s="932"/>
      <c r="AH4" s="646" t="s">
        <v>282</v>
      </c>
      <c r="AI4" s="646" t="s">
        <v>283</v>
      </c>
      <c r="AJ4" s="646" t="s">
        <v>284</v>
      </c>
      <c r="AK4" s="646" t="s">
        <v>285</v>
      </c>
      <c r="AL4" s="646" t="s">
        <v>286</v>
      </c>
      <c r="AM4" s="594" t="s">
        <v>287</v>
      </c>
      <c r="AN4" s="594" t="s">
        <v>288</v>
      </c>
      <c r="AO4" s="594" t="s">
        <v>282</v>
      </c>
      <c r="AP4" s="646" t="s">
        <v>283</v>
      </c>
      <c r="AQ4" s="646" t="s">
        <v>284</v>
      </c>
      <c r="AR4" s="646" t="s">
        <v>285</v>
      </c>
      <c r="AS4" s="646" t="s">
        <v>286</v>
      </c>
      <c r="AT4" s="594" t="s">
        <v>287</v>
      </c>
      <c r="AU4" s="596" t="s">
        <v>288</v>
      </c>
      <c r="AV4" s="979"/>
      <c r="AW4" s="646" t="s">
        <v>282</v>
      </c>
      <c r="AX4" s="646" t="s">
        <v>283</v>
      </c>
      <c r="AY4" s="646" t="s">
        <v>284</v>
      </c>
      <c r="AZ4" s="646" t="s">
        <v>285</v>
      </c>
      <c r="BA4" s="646" t="s">
        <v>286</v>
      </c>
      <c r="BB4" s="594" t="s">
        <v>287</v>
      </c>
      <c r="BC4" s="640" t="s">
        <v>288</v>
      </c>
      <c r="BD4" s="594" t="s">
        <v>282</v>
      </c>
      <c r="BE4" s="646" t="s">
        <v>283</v>
      </c>
      <c r="BF4" s="646" t="s">
        <v>284</v>
      </c>
      <c r="BG4" s="646" t="s">
        <v>285</v>
      </c>
      <c r="BH4" s="646" t="s">
        <v>286</v>
      </c>
      <c r="BI4" s="594" t="s">
        <v>287</v>
      </c>
      <c r="BJ4" s="596" t="s">
        <v>288</v>
      </c>
    </row>
    <row r="5" spans="1:68" s="59" customFormat="1" ht="24.95" customHeight="1">
      <c r="A5" s="452" t="s">
        <v>61</v>
      </c>
      <c r="B5" s="316">
        <v>393775</v>
      </c>
      <c r="C5" s="70">
        <v>0.75182000000000004</v>
      </c>
      <c r="D5" s="64">
        <v>9.1319999999999998E-2</v>
      </c>
      <c r="E5" s="68">
        <v>4.8410000000000002E-2</v>
      </c>
      <c r="F5" s="68">
        <v>0.15451999999999999</v>
      </c>
      <c r="G5" s="68">
        <v>0.22925000000000001</v>
      </c>
      <c r="H5" s="68">
        <v>0.27757999999999999</v>
      </c>
      <c r="I5" s="68">
        <v>0.14405999999999999</v>
      </c>
      <c r="J5" s="69">
        <v>5.4870000000000002E-2</v>
      </c>
      <c r="K5" s="70">
        <v>0.15847</v>
      </c>
      <c r="L5" s="68">
        <v>4.4060000000000002E-2</v>
      </c>
      <c r="M5" s="68">
        <v>8.0229999999999996E-2</v>
      </c>
      <c r="N5" s="68">
        <v>0.13621</v>
      </c>
      <c r="O5" s="68">
        <v>0.21593999999999999</v>
      </c>
      <c r="P5" s="68">
        <v>0.25235000000000002</v>
      </c>
      <c r="Q5" s="69">
        <v>0.11275</v>
      </c>
      <c r="R5" s="469" t="s">
        <v>61</v>
      </c>
      <c r="S5" s="64">
        <v>0.22905</v>
      </c>
      <c r="T5" s="68">
        <v>4.1689999999999998E-2</v>
      </c>
      <c r="U5" s="68">
        <v>6.9940000000000002E-2</v>
      </c>
      <c r="V5" s="68">
        <v>0.14485999999999999</v>
      </c>
      <c r="W5" s="68">
        <v>0.28344999999999998</v>
      </c>
      <c r="X5" s="68">
        <v>0.16342999999999999</v>
      </c>
      <c r="Y5" s="69">
        <v>6.7580000000000001E-2</v>
      </c>
      <c r="Z5" s="70">
        <v>8.004E-2</v>
      </c>
      <c r="AA5" s="68">
        <v>1.448E-2</v>
      </c>
      <c r="AB5" s="68">
        <v>9.3240000000000003E-2</v>
      </c>
      <c r="AC5" s="68">
        <v>0.21487999999999999</v>
      </c>
      <c r="AD5" s="68">
        <v>0.37901000000000001</v>
      </c>
      <c r="AE5" s="68">
        <v>0.15894</v>
      </c>
      <c r="AF5" s="66">
        <v>5.9400000000000001E-2</v>
      </c>
      <c r="AG5" s="452" t="s">
        <v>61</v>
      </c>
      <c r="AH5" s="64">
        <v>2.512E-2</v>
      </c>
      <c r="AI5" s="68">
        <v>7.7740000000000004E-2</v>
      </c>
      <c r="AJ5" s="68">
        <v>0.26262000000000002</v>
      </c>
      <c r="AK5" s="68">
        <v>0.29429</v>
      </c>
      <c r="AL5" s="68">
        <v>0.19273999999999999</v>
      </c>
      <c r="AM5" s="68">
        <v>0.11099000000000001</v>
      </c>
      <c r="AN5" s="69">
        <v>3.6510000000000001E-2</v>
      </c>
      <c r="AO5" s="70">
        <v>0.16763</v>
      </c>
      <c r="AP5" s="68">
        <v>4.5339999999999998E-2</v>
      </c>
      <c r="AQ5" s="68">
        <v>0.10962</v>
      </c>
      <c r="AR5" s="68">
        <v>0.22953999999999999</v>
      </c>
      <c r="AS5" s="68">
        <v>0.28532999999999997</v>
      </c>
      <c r="AT5" s="68">
        <v>0.10439</v>
      </c>
      <c r="AU5" s="66">
        <v>5.815E-2</v>
      </c>
      <c r="AV5" s="379" t="s">
        <v>61</v>
      </c>
      <c r="AW5" s="64">
        <v>0.40920000000000001</v>
      </c>
      <c r="AX5" s="68">
        <v>0.35502</v>
      </c>
      <c r="AY5" s="68">
        <v>0.16635</v>
      </c>
      <c r="AZ5" s="68">
        <v>4.5740000000000003E-2</v>
      </c>
      <c r="BA5" s="68">
        <v>1.77E-2</v>
      </c>
      <c r="BB5" s="68">
        <v>1.6299999999999999E-3</v>
      </c>
      <c r="BC5" s="69">
        <v>4.3600000000000002E-3</v>
      </c>
      <c r="BD5" s="70">
        <v>0.47891</v>
      </c>
      <c r="BE5" s="68">
        <v>0.10571</v>
      </c>
      <c r="BF5" s="68">
        <v>0.1244</v>
      </c>
      <c r="BG5" s="68">
        <v>0.16123999999999999</v>
      </c>
      <c r="BH5" s="68">
        <v>9.3429999999999999E-2</v>
      </c>
      <c r="BI5" s="68">
        <v>1.9220000000000001E-2</v>
      </c>
      <c r="BJ5" s="66">
        <v>1.7080000000000001E-2</v>
      </c>
      <c r="BK5" s="649"/>
    </row>
    <row r="6" spans="1:68" s="59" customFormat="1" ht="24.95" customHeight="1">
      <c r="A6" s="451" t="s">
        <v>62</v>
      </c>
      <c r="B6" s="324">
        <v>428959</v>
      </c>
      <c r="C6" s="317">
        <v>0.71184000000000003</v>
      </c>
      <c r="D6" s="494">
        <v>1.4970000000000001E-2</v>
      </c>
      <c r="E6" s="495">
        <v>4.8399999999999999E-2</v>
      </c>
      <c r="F6" s="495">
        <v>0.14394999999999999</v>
      </c>
      <c r="G6" s="495">
        <v>0.24439</v>
      </c>
      <c r="H6" s="495">
        <v>0.32450000000000001</v>
      </c>
      <c r="I6" s="495">
        <v>0.156</v>
      </c>
      <c r="J6" s="495">
        <v>6.7790000000000003E-2</v>
      </c>
      <c r="K6" s="494">
        <v>1.4149999999999999E-2</v>
      </c>
      <c r="L6" s="495">
        <v>2.9680000000000002E-2</v>
      </c>
      <c r="M6" s="495">
        <v>0.11395</v>
      </c>
      <c r="N6" s="495">
        <v>0.21537000000000001</v>
      </c>
      <c r="O6" s="495">
        <v>0.26354</v>
      </c>
      <c r="P6" s="495">
        <v>0.22705</v>
      </c>
      <c r="Q6" s="317">
        <v>0.13625000000000001</v>
      </c>
      <c r="R6" s="470" t="s">
        <v>62</v>
      </c>
      <c r="S6" s="494">
        <v>1.7399999999999999E-2</v>
      </c>
      <c r="T6" s="495">
        <v>3.236E-2</v>
      </c>
      <c r="U6" s="495">
        <v>0.11575000000000001</v>
      </c>
      <c r="V6" s="495">
        <v>0.19652</v>
      </c>
      <c r="W6" s="495">
        <v>0.37125999999999998</v>
      </c>
      <c r="X6" s="495">
        <v>0.18209</v>
      </c>
      <c r="Y6" s="495">
        <v>8.4610000000000005E-2</v>
      </c>
      <c r="Z6" s="494">
        <v>7.1199999999999996E-3</v>
      </c>
      <c r="AA6" s="495">
        <v>3.279E-2</v>
      </c>
      <c r="AB6" s="495">
        <v>0.10612000000000001</v>
      </c>
      <c r="AC6" s="495">
        <v>0.24945000000000001</v>
      </c>
      <c r="AD6" s="495">
        <v>0.38636999999999999</v>
      </c>
      <c r="AE6" s="495">
        <v>0.15412999999999999</v>
      </c>
      <c r="AF6" s="497">
        <v>6.4030000000000004E-2</v>
      </c>
      <c r="AG6" s="451" t="s">
        <v>62</v>
      </c>
      <c r="AH6" s="494">
        <v>8.6999999999999994E-3</v>
      </c>
      <c r="AI6" s="495">
        <v>6.0080000000000001E-2</v>
      </c>
      <c r="AJ6" s="495">
        <v>0.21052999999999999</v>
      </c>
      <c r="AK6" s="495">
        <v>0.26379000000000002</v>
      </c>
      <c r="AL6" s="495">
        <v>0.25668999999999997</v>
      </c>
      <c r="AM6" s="495">
        <v>0.14477999999999999</v>
      </c>
      <c r="AN6" s="495">
        <v>5.543E-2</v>
      </c>
      <c r="AO6" s="494">
        <v>2.9420000000000002E-2</v>
      </c>
      <c r="AP6" s="495">
        <v>9.9500000000000005E-2</v>
      </c>
      <c r="AQ6" s="495">
        <v>0.13664999999999999</v>
      </c>
      <c r="AR6" s="495">
        <v>0.27056000000000002</v>
      </c>
      <c r="AS6" s="495">
        <v>0.28983999999999999</v>
      </c>
      <c r="AT6" s="495">
        <v>0.11019</v>
      </c>
      <c r="AU6" s="497">
        <v>6.3839999999999994E-2</v>
      </c>
      <c r="AV6" s="376" t="s">
        <v>62</v>
      </c>
      <c r="AW6" s="494">
        <v>0.43335000000000001</v>
      </c>
      <c r="AX6" s="495">
        <v>0.43045</v>
      </c>
      <c r="AY6" s="495">
        <v>4.5920000000000002E-2</v>
      </c>
      <c r="AZ6" s="495">
        <v>5.7070000000000003E-2</v>
      </c>
      <c r="BA6" s="495">
        <v>3.0540000000000001E-2</v>
      </c>
      <c r="BB6" s="495">
        <v>2.2300000000000002E-3</v>
      </c>
      <c r="BC6" s="495">
        <v>4.4999999999999999E-4</v>
      </c>
      <c r="BD6" s="494">
        <v>9.9570000000000006E-2</v>
      </c>
      <c r="BE6" s="495">
        <v>0.14696000000000001</v>
      </c>
      <c r="BF6" s="495">
        <v>0.22203999999999999</v>
      </c>
      <c r="BG6" s="495">
        <v>0.37592999999999999</v>
      </c>
      <c r="BH6" s="495">
        <v>0.11661000000000001</v>
      </c>
      <c r="BI6" s="495">
        <v>1.864E-2</v>
      </c>
      <c r="BJ6" s="497">
        <v>2.0230000000000001E-2</v>
      </c>
      <c r="BK6" s="649"/>
    </row>
    <row r="7" spans="1:68" s="59" customFormat="1" ht="24.95" customHeight="1">
      <c r="A7" s="451" t="s">
        <v>63</v>
      </c>
      <c r="B7" s="324">
        <v>78436</v>
      </c>
      <c r="C7" s="317">
        <v>0.69867000000000001</v>
      </c>
      <c r="D7" s="494">
        <v>1.099E-2</v>
      </c>
      <c r="E7" s="495">
        <v>6.966E-2</v>
      </c>
      <c r="F7" s="495">
        <v>0.25397999999999998</v>
      </c>
      <c r="G7" s="495">
        <v>0.30035000000000001</v>
      </c>
      <c r="H7" s="495">
        <v>0.22936999999999999</v>
      </c>
      <c r="I7" s="495">
        <v>9.9339999999999998E-2</v>
      </c>
      <c r="J7" s="495">
        <v>3.6310000000000002E-2</v>
      </c>
      <c r="K7" s="494">
        <v>2.6120000000000001E-2</v>
      </c>
      <c r="L7" s="495">
        <v>2.6120000000000001E-2</v>
      </c>
      <c r="M7" s="495">
        <v>0.12539</v>
      </c>
      <c r="N7" s="495">
        <v>0.26923999999999998</v>
      </c>
      <c r="O7" s="495">
        <v>0.30825000000000002</v>
      </c>
      <c r="P7" s="495">
        <v>0.16439999999999999</v>
      </c>
      <c r="Q7" s="317">
        <v>8.0460000000000004E-2</v>
      </c>
      <c r="R7" s="470" t="s">
        <v>63</v>
      </c>
      <c r="S7" s="494">
        <v>1.686E-2</v>
      </c>
      <c r="T7" s="495">
        <v>4.3439999999999999E-2</v>
      </c>
      <c r="U7" s="495">
        <v>0.13474</v>
      </c>
      <c r="V7" s="495">
        <v>0.22986000000000001</v>
      </c>
      <c r="W7" s="495">
        <v>0.35145999999999999</v>
      </c>
      <c r="X7" s="495">
        <v>0.17347000000000001</v>
      </c>
      <c r="Y7" s="495">
        <v>5.0169999999999999E-2</v>
      </c>
      <c r="Z7" s="494">
        <v>8.1600000000000006E-3</v>
      </c>
      <c r="AA7" s="495">
        <v>1.3509999999999999E-2</v>
      </c>
      <c r="AB7" s="495">
        <v>9.0670000000000001E-2</v>
      </c>
      <c r="AC7" s="495">
        <v>0.24074000000000001</v>
      </c>
      <c r="AD7" s="495">
        <v>0.40415000000000001</v>
      </c>
      <c r="AE7" s="495">
        <v>0.16502</v>
      </c>
      <c r="AF7" s="497">
        <v>7.775E-2</v>
      </c>
      <c r="AG7" s="451" t="s">
        <v>63</v>
      </c>
      <c r="AH7" s="494">
        <v>8.6499999999999997E-3</v>
      </c>
      <c r="AI7" s="495">
        <v>9.1850000000000001E-2</v>
      </c>
      <c r="AJ7" s="495">
        <v>0.33431</v>
      </c>
      <c r="AK7" s="495">
        <v>0.32408999999999999</v>
      </c>
      <c r="AL7" s="495">
        <v>0.15401000000000001</v>
      </c>
      <c r="AM7" s="495">
        <v>6.6799999999999998E-2</v>
      </c>
      <c r="AN7" s="495">
        <v>2.0289999999999999E-2</v>
      </c>
      <c r="AO7" s="494">
        <v>1.528E-2</v>
      </c>
      <c r="AP7" s="495">
        <v>5.6399999999999999E-2</v>
      </c>
      <c r="AQ7" s="495">
        <v>0.1812</v>
      </c>
      <c r="AR7" s="495">
        <v>0.38918999999999998</v>
      </c>
      <c r="AS7" s="495">
        <v>0.25287999999999999</v>
      </c>
      <c r="AT7" s="495">
        <v>6.9570000000000007E-2</v>
      </c>
      <c r="AU7" s="497">
        <v>3.5490000000000001E-2</v>
      </c>
      <c r="AV7" s="376" t="s">
        <v>63</v>
      </c>
      <c r="AW7" s="494">
        <v>0.12587000000000001</v>
      </c>
      <c r="AX7" s="495">
        <v>0.27272999999999997</v>
      </c>
      <c r="AY7" s="495">
        <v>0.27972000000000002</v>
      </c>
      <c r="AZ7" s="495">
        <v>0.25174999999999997</v>
      </c>
      <c r="BA7" s="495">
        <v>5.5939999999999997E-2</v>
      </c>
      <c r="BB7" s="495">
        <v>1.3990000000000001E-2</v>
      </c>
      <c r="BC7" s="495" t="s">
        <v>515</v>
      </c>
      <c r="BD7" s="494">
        <v>2.1299999999999999E-2</v>
      </c>
      <c r="BE7" s="495">
        <v>6.8970000000000004E-2</v>
      </c>
      <c r="BF7" s="495">
        <v>0.14604</v>
      </c>
      <c r="BG7" s="495">
        <v>0.27181</v>
      </c>
      <c r="BH7" s="495">
        <v>0.30629000000000001</v>
      </c>
      <c r="BI7" s="495">
        <v>0.11663</v>
      </c>
      <c r="BJ7" s="497">
        <v>6.8970000000000004E-2</v>
      </c>
      <c r="BK7" s="649"/>
    </row>
    <row r="8" spans="1:68" s="59" customFormat="1" ht="24.95" customHeight="1">
      <c r="A8" s="451" t="s">
        <v>64</v>
      </c>
      <c r="B8" s="324">
        <v>29763</v>
      </c>
      <c r="C8" s="317">
        <v>0.92337000000000002</v>
      </c>
      <c r="D8" s="494">
        <v>4.0250000000000001E-2</v>
      </c>
      <c r="E8" s="495">
        <v>4.3110000000000002E-2</v>
      </c>
      <c r="F8" s="495">
        <v>0.10728</v>
      </c>
      <c r="G8" s="495">
        <v>0.22273000000000001</v>
      </c>
      <c r="H8" s="495">
        <v>0.35299000000000003</v>
      </c>
      <c r="I8" s="495">
        <v>0.18149999999999999</v>
      </c>
      <c r="J8" s="495">
        <v>5.2150000000000002E-2</v>
      </c>
      <c r="K8" s="494">
        <v>0.15709000000000001</v>
      </c>
      <c r="L8" s="495">
        <v>4.6449999999999998E-2</v>
      </c>
      <c r="M8" s="495">
        <v>0.11824</v>
      </c>
      <c r="N8" s="495">
        <v>0.25</v>
      </c>
      <c r="O8" s="495">
        <v>0.26267000000000001</v>
      </c>
      <c r="P8" s="495">
        <v>0.14443</v>
      </c>
      <c r="Q8" s="317">
        <v>2.111E-2</v>
      </c>
      <c r="R8" s="470" t="s">
        <v>64</v>
      </c>
      <c r="S8" s="494">
        <v>9.9930000000000005E-2</v>
      </c>
      <c r="T8" s="495">
        <v>1.456E-2</v>
      </c>
      <c r="U8" s="495">
        <v>4.8779999999999997E-2</v>
      </c>
      <c r="V8" s="495">
        <v>0.16964000000000001</v>
      </c>
      <c r="W8" s="495">
        <v>0.37805</v>
      </c>
      <c r="X8" s="495">
        <v>0.22370000000000001</v>
      </c>
      <c r="Y8" s="495">
        <v>6.5339999999999995E-2</v>
      </c>
      <c r="Z8" s="494">
        <v>9.4900000000000002E-3</v>
      </c>
      <c r="AA8" s="495">
        <v>7.0299999999999998E-3</v>
      </c>
      <c r="AB8" s="495">
        <v>4.8579999999999998E-2</v>
      </c>
      <c r="AC8" s="495">
        <v>0.19924</v>
      </c>
      <c r="AD8" s="495">
        <v>0.45185999999999998</v>
      </c>
      <c r="AE8" s="495">
        <v>0.21390999999999999</v>
      </c>
      <c r="AF8" s="497">
        <v>6.991E-2</v>
      </c>
      <c r="AG8" s="451" t="s">
        <v>64</v>
      </c>
      <c r="AH8" s="494">
        <v>2.3009999999999999E-2</v>
      </c>
      <c r="AI8" s="495">
        <v>5.3659999999999999E-2</v>
      </c>
      <c r="AJ8" s="495">
        <v>0.15667</v>
      </c>
      <c r="AK8" s="495">
        <v>0.24414</v>
      </c>
      <c r="AL8" s="495">
        <v>0.31413000000000002</v>
      </c>
      <c r="AM8" s="495">
        <v>0.16905000000000001</v>
      </c>
      <c r="AN8" s="495">
        <v>3.934E-2</v>
      </c>
      <c r="AO8" s="494">
        <v>4.6370000000000001E-2</v>
      </c>
      <c r="AP8" s="495">
        <v>4.7190000000000003E-2</v>
      </c>
      <c r="AQ8" s="495">
        <v>0.12926000000000001</v>
      </c>
      <c r="AR8" s="495">
        <v>0.29215999999999998</v>
      </c>
      <c r="AS8" s="495">
        <v>0.29052</v>
      </c>
      <c r="AT8" s="495">
        <v>0.13253999999999999</v>
      </c>
      <c r="AU8" s="497">
        <v>6.1960000000000001E-2</v>
      </c>
      <c r="AV8" s="376" t="s">
        <v>64</v>
      </c>
      <c r="AW8" s="494">
        <v>1.1900000000000001E-2</v>
      </c>
      <c r="AX8" s="495">
        <v>0.72380999999999995</v>
      </c>
      <c r="AY8" s="495">
        <v>0.21190000000000001</v>
      </c>
      <c r="AZ8" s="495">
        <v>4.7620000000000003E-2</v>
      </c>
      <c r="BA8" s="495">
        <v>2.3800000000000002E-3</v>
      </c>
      <c r="BB8" s="495">
        <v>2.3800000000000002E-3</v>
      </c>
      <c r="BC8" s="495" t="s">
        <v>515</v>
      </c>
      <c r="BD8" s="494">
        <v>8.2199999999999999E-3</v>
      </c>
      <c r="BE8" s="495">
        <v>8.3559999999999995E-2</v>
      </c>
      <c r="BF8" s="495">
        <v>0.27807999999999999</v>
      </c>
      <c r="BG8" s="495">
        <v>0.37397000000000002</v>
      </c>
      <c r="BH8" s="495">
        <v>0.22877</v>
      </c>
      <c r="BI8" s="495">
        <v>2.4660000000000001E-2</v>
      </c>
      <c r="BJ8" s="497">
        <v>2.7399999999999998E-3</v>
      </c>
      <c r="BK8" s="649"/>
    </row>
    <row r="9" spans="1:68" s="59" customFormat="1" ht="24.95" customHeight="1">
      <c r="A9" s="451" t="s">
        <v>65</v>
      </c>
      <c r="B9" s="324">
        <v>16664</v>
      </c>
      <c r="C9" s="317">
        <v>0.90378999999999998</v>
      </c>
      <c r="D9" s="494">
        <v>1.218E-2</v>
      </c>
      <c r="E9" s="495">
        <v>4.5490000000000003E-2</v>
      </c>
      <c r="F9" s="495">
        <v>0.16370999999999999</v>
      </c>
      <c r="G9" s="495">
        <v>0.25828000000000001</v>
      </c>
      <c r="H9" s="495">
        <v>0.28205000000000002</v>
      </c>
      <c r="I9" s="495">
        <v>0.20624999999999999</v>
      </c>
      <c r="J9" s="495">
        <v>3.2050000000000002E-2</v>
      </c>
      <c r="K9" s="494">
        <v>1.043E-2</v>
      </c>
      <c r="L9" s="495">
        <v>1.043E-2</v>
      </c>
      <c r="M9" s="495">
        <v>7.8049999999999994E-2</v>
      </c>
      <c r="N9" s="495">
        <v>0.21285000000000001</v>
      </c>
      <c r="O9" s="495">
        <v>0.38523000000000002</v>
      </c>
      <c r="P9" s="495">
        <v>0.24665999999999999</v>
      </c>
      <c r="Q9" s="317">
        <v>5.6340000000000001E-2</v>
      </c>
      <c r="R9" s="470" t="s">
        <v>65</v>
      </c>
      <c r="S9" s="494">
        <v>2.445E-2</v>
      </c>
      <c r="T9" s="495">
        <v>9.7000000000000003E-3</v>
      </c>
      <c r="U9" s="495">
        <v>5.1220000000000002E-2</v>
      </c>
      <c r="V9" s="495">
        <v>0.13969999999999999</v>
      </c>
      <c r="W9" s="495">
        <v>0.34342</v>
      </c>
      <c r="X9" s="495">
        <v>0.38300000000000001</v>
      </c>
      <c r="Y9" s="495">
        <v>4.8509999999999998E-2</v>
      </c>
      <c r="Z9" s="494">
        <v>9.3500000000000007E-3</v>
      </c>
      <c r="AA9" s="495">
        <v>6.4000000000000003E-3</v>
      </c>
      <c r="AB9" s="495">
        <v>7.9229999999999995E-2</v>
      </c>
      <c r="AC9" s="495">
        <v>0.19783000000000001</v>
      </c>
      <c r="AD9" s="495">
        <v>0.47489999999999999</v>
      </c>
      <c r="AE9" s="495">
        <v>0.19930999999999999</v>
      </c>
      <c r="AF9" s="497">
        <v>3.2969999999999999E-2</v>
      </c>
      <c r="AG9" s="451" t="s">
        <v>65</v>
      </c>
      <c r="AH9" s="494">
        <v>3.5599999999999998E-3</v>
      </c>
      <c r="AI9" s="495">
        <v>7.127E-2</v>
      </c>
      <c r="AJ9" s="495">
        <v>0.25828000000000001</v>
      </c>
      <c r="AK9" s="495">
        <v>0.32241999999999998</v>
      </c>
      <c r="AL9" s="495">
        <v>0.17817</v>
      </c>
      <c r="AM9" s="495">
        <v>0.15573000000000001</v>
      </c>
      <c r="AN9" s="495">
        <v>1.056E-2</v>
      </c>
      <c r="AO9" s="494">
        <v>2.794E-2</v>
      </c>
      <c r="AP9" s="495">
        <v>3.0880000000000001E-2</v>
      </c>
      <c r="AQ9" s="495">
        <v>7.4260000000000007E-2</v>
      </c>
      <c r="AR9" s="495">
        <v>0.24706</v>
      </c>
      <c r="AS9" s="495">
        <v>0.33676</v>
      </c>
      <c r="AT9" s="495">
        <v>0.19044</v>
      </c>
      <c r="AU9" s="497">
        <v>9.2649999999999996E-2</v>
      </c>
      <c r="AV9" s="376" t="s">
        <v>65</v>
      </c>
      <c r="AW9" s="494" t="s">
        <v>515</v>
      </c>
      <c r="AX9" s="495">
        <v>6.1219999999999997E-2</v>
      </c>
      <c r="AY9" s="495">
        <v>0.35714000000000001</v>
      </c>
      <c r="AZ9" s="495">
        <v>0.38775999999999999</v>
      </c>
      <c r="BA9" s="495">
        <v>0.18878</v>
      </c>
      <c r="BB9" s="495">
        <v>5.1000000000000004E-3</v>
      </c>
      <c r="BC9" s="495" t="s">
        <v>515</v>
      </c>
      <c r="BD9" s="494">
        <v>5.8939999999999999E-2</v>
      </c>
      <c r="BE9" s="495">
        <v>0.19202</v>
      </c>
      <c r="BF9" s="495">
        <v>0.22814000000000001</v>
      </c>
      <c r="BG9" s="495">
        <v>0.33650000000000002</v>
      </c>
      <c r="BH9" s="495">
        <v>0.15589</v>
      </c>
      <c r="BI9" s="495">
        <v>2.6620000000000001E-2</v>
      </c>
      <c r="BJ9" s="497">
        <v>1.9E-3</v>
      </c>
      <c r="BK9" s="649"/>
    </row>
    <row r="10" spans="1:68" s="59" customFormat="1" ht="24.95" customHeight="1">
      <c r="A10" s="451" t="s">
        <v>66</v>
      </c>
      <c r="B10" s="324">
        <v>20815</v>
      </c>
      <c r="C10" s="317">
        <v>0.33155000000000001</v>
      </c>
      <c r="D10" s="494">
        <v>6.6299999999999996E-3</v>
      </c>
      <c r="E10" s="495">
        <v>0.21609</v>
      </c>
      <c r="F10" s="495">
        <v>0.27816000000000002</v>
      </c>
      <c r="G10" s="495">
        <v>0.18490999999999999</v>
      </c>
      <c r="H10" s="495">
        <v>0.13092000000000001</v>
      </c>
      <c r="I10" s="495">
        <v>0.10367999999999999</v>
      </c>
      <c r="J10" s="495">
        <v>7.961E-2</v>
      </c>
      <c r="K10" s="494">
        <v>7.7400000000000004E-3</v>
      </c>
      <c r="L10" s="495">
        <v>1.238E-2</v>
      </c>
      <c r="M10" s="495">
        <v>8.0500000000000002E-2</v>
      </c>
      <c r="N10" s="495">
        <v>0.16872999999999999</v>
      </c>
      <c r="O10" s="495">
        <v>0.28483000000000003</v>
      </c>
      <c r="P10" s="495">
        <v>0.21052999999999999</v>
      </c>
      <c r="Q10" s="317">
        <v>0.23529</v>
      </c>
      <c r="R10" s="470" t="s">
        <v>66</v>
      </c>
      <c r="S10" s="494">
        <v>1.848E-2</v>
      </c>
      <c r="T10" s="495">
        <v>2.5510000000000001E-2</v>
      </c>
      <c r="U10" s="495">
        <v>4.4729999999999999E-2</v>
      </c>
      <c r="V10" s="495">
        <v>9.4270000000000007E-2</v>
      </c>
      <c r="W10" s="495">
        <v>0.29575000000000001</v>
      </c>
      <c r="X10" s="495">
        <v>0.28761999999999999</v>
      </c>
      <c r="Y10" s="495">
        <v>0.23363999999999999</v>
      </c>
      <c r="Z10" s="494">
        <v>5.4599999999999996E-3</v>
      </c>
      <c r="AA10" s="495">
        <v>1.2290000000000001E-2</v>
      </c>
      <c r="AB10" s="495">
        <v>4.573E-2</v>
      </c>
      <c r="AC10" s="495">
        <v>0.12695999999999999</v>
      </c>
      <c r="AD10" s="495">
        <v>0.32490999999999998</v>
      </c>
      <c r="AE10" s="495">
        <v>0.28737000000000001</v>
      </c>
      <c r="AF10" s="497">
        <v>0.19727</v>
      </c>
      <c r="AG10" s="451" t="s">
        <v>66</v>
      </c>
      <c r="AH10" s="494">
        <v>3.8500000000000001E-3</v>
      </c>
      <c r="AI10" s="495">
        <v>0.29198000000000002</v>
      </c>
      <c r="AJ10" s="495">
        <v>0.35725000000000001</v>
      </c>
      <c r="AK10" s="495">
        <v>0.19947000000000001</v>
      </c>
      <c r="AL10" s="495">
        <v>6.9190000000000002E-2</v>
      </c>
      <c r="AM10" s="495">
        <v>4.7440000000000003E-2</v>
      </c>
      <c r="AN10" s="495">
        <v>3.0810000000000001E-2</v>
      </c>
      <c r="AO10" s="494">
        <v>2.2009999999999998E-2</v>
      </c>
      <c r="AP10" s="495">
        <v>3.7740000000000003E-2</v>
      </c>
      <c r="AQ10" s="495">
        <v>0.10063</v>
      </c>
      <c r="AR10" s="495">
        <v>0.22012999999999999</v>
      </c>
      <c r="AS10" s="495">
        <v>0.28774</v>
      </c>
      <c r="AT10" s="495">
        <v>0.15093999999999999</v>
      </c>
      <c r="AU10" s="497">
        <v>0.18082000000000001</v>
      </c>
      <c r="AV10" s="376" t="s">
        <v>66</v>
      </c>
      <c r="AW10" s="494" t="s">
        <v>515</v>
      </c>
      <c r="AX10" s="495" t="s">
        <v>515</v>
      </c>
      <c r="AY10" s="495" t="s">
        <v>515</v>
      </c>
      <c r="AZ10" s="495" t="s">
        <v>515</v>
      </c>
      <c r="BA10" s="495" t="s">
        <v>515</v>
      </c>
      <c r="BB10" s="495" t="s">
        <v>515</v>
      </c>
      <c r="BC10" s="495" t="s">
        <v>515</v>
      </c>
      <c r="BD10" s="494">
        <v>7.0899999999999999E-3</v>
      </c>
      <c r="BE10" s="495">
        <v>0.10284</v>
      </c>
      <c r="BF10" s="495">
        <v>0.35283999999999999</v>
      </c>
      <c r="BG10" s="495">
        <v>0.36702000000000001</v>
      </c>
      <c r="BH10" s="495">
        <v>0.10284</v>
      </c>
      <c r="BI10" s="495">
        <v>4.4330000000000001E-2</v>
      </c>
      <c r="BJ10" s="497">
        <v>2.3050000000000001E-2</v>
      </c>
      <c r="BK10" s="649"/>
    </row>
    <row r="11" spans="1:68" s="59" customFormat="1" ht="24.95" customHeight="1">
      <c r="A11" s="451" t="s">
        <v>67</v>
      </c>
      <c r="B11" s="324">
        <v>137740</v>
      </c>
      <c r="C11" s="317">
        <v>0.77459</v>
      </c>
      <c r="D11" s="494">
        <v>4.8860000000000001E-2</v>
      </c>
      <c r="E11" s="495">
        <v>3.8949999999999999E-2</v>
      </c>
      <c r="F11" s="495">
        <v>0.15465000000000001</v>
      </c>
      <c r="G11" s="495">
        <v>0.25128</v>
      </c>
      <c r="H11" s="495">
        <v>0.31030000000000002</v>
      </c>
      <c r="I11" s="495">
        <v>0.14158999999999999</v>
      </c>
      <c r="J11" s="495">
        <v>5.4359999999999999E-2</v>
      </c>
      <c r="K11" s="494">
        <v>0.12422</v>
      </c>
      <c r="L11" s="495">
        <v>2.1819999999999999E-2</v>
      </c>
      <c r="M11" s="495">
        <v>0.11008</v>
      </c>
      <c r="N11" s="495">
        <v>0.21773000000000001</v>
      </c>
      <c r="O11" s="495">
        <v>0.33779999999999999</v>
      </c>
      <c r="P11" s="495">
        <v>0.13788</v>
      </c>
      <c r="Q11" s="317">
        <v>5.0470000000000001E-2</v>
      </c>
      <c r="R11" s="470" t="s">
        <v>67</v>
      </c>
      <c r="S11" s="494">
        <v>0.14727999999999999</v>
      </c>
      <c r="T11" s="495">
        <v>2.4209999999999999E-2</v>
      </c>
      <c r="U11" s="495">
        <v>6.7549999999999999E-2</v>
      </c>
      <c r="V11" s="495">
        <v>0.14248</v>
      </c>
      <c r="W11" s="495">
        <v>0.33433000000000002</v>
      </c>
      <c r="X11" s="495">
        <v>0.20003000000000001</v>
      </c>
      <c r="Y11" s="495">
        <v>8.412E-2</v>
      </c>
      <c r="Z11" s="494">
        <v>3.7760000000000002E-2</v>
      </c>
      <c r="AA11" s="495">
        <v>9.4800000000000006E-3</v>
      </c>
      <c r="AB11" s="495">
        <v>5.645E-2</v>
      </c>
      <c r="AC11" s="495">
        <v>0.18992999999999999</v>
      </c>
      <c r="AD11" s="495">
        <v>0.44525999999999999</v>
      </c>
      <c r="AE11" s="495">
        <v>0.18769</v>
      </c>
      <c r="AF11" s="497">
        <v>7.3419999999999999E-2</v>
      </c>
      <c r="AG11" s="451" t="s">
        <v>67</v>
      </c>
      <c r="AH11" s="494">
        <v>1.478E-2</v>
      </c>
      <c r="AI11" s="495">
        <v>6.3740000000000005E-2</v>
      </c>
      <c r="AJ11" s="495">
        <v>0.24515999999999999</v>
      </c>
      <c r="AK11" s="495">
        <v>0.31202000000000002</v>
      </c>
      <c r="AL11" s="495">
        <v>0.21687000000000001</v>
      </c>
      <c r="AM11" s="495">
        <v>0.11020000000000001</v>
      </c>
      <c r="AN11" s="495">
        <v>3.7240000000000002E-2</v>
      </c>
      <c r="AO11" s="494">
        <v>9.4700000000000006E-2</v>
      </c>
      <c r="AP11" s="495">
        <v>2.2939999999999999E-2</v>
      </c>
      <c r="AQ11" s="495">
        <v>0.13145999999999999</v>
      </c>
      <c r="AR11" s="495">
        <v>0.30586000000000002</v>
      </c>
      <c r="AS11" s="495">
        <v>0.32053999999999999</v>
      </c>
      <c r="AT11" s="495">
        <v>8.7090000000000001E-2</v>
      </c>
      <c r="AU11" s="497">
        <v>3.7400000000000003E-2</v>
      </c>
      <c r="AV11" s="376" t="s">
        <v>67</v>
      </c>
      <c r="AW11" s="494">
        <v>4.5449999999999997E-2</v>
      </c>
      <c r="AX11" s="495">
        <v>0.39161000000000001</v>
      </c>
      <c r="AY11" s="495">
        <v>0.30070000000000002</v>
      </c>
      <c r="AZ11" s="495">
        <v>0.12587000000000001</v>
      </c>
      <c r="BA11" s="495">
        <v>7.6920000000000002E-2</v>
      </c>
      <c r="BB11" s="495">
        <v>4.895E-2</v>
      </c>
      <c r="BC11" s="495">
        <v>1.0489999999999999E-2</v>
      </c>
      <c r="BD11" s="494">
        <v>0.1069</v>
      </c>
      <c r="BE11" s="495">
        <v>5.9389999999999998E-2</v>
      </c>
      <c r="BF11" s="495">
        <v>0.21096999999999999</v>
      </c>
      <c r="BG11" s="495">
        <v>0.29354999999999998</v>
      </c>
      <c r="BH11" s="495">
        <v>0.20474999999999999</v>
      </c>
      <c r="BI11" s="495">
        <v>3.1669999999999997E-2</v>
      </c>
      <c r="BJ11" s="497">
        <v>9.2759999999999995E-2</v>
      </c>
      <c r="BK11" s="649"/>
    </row>
    <row r="12" spans="1:68" s="59" customFormat="1" ht="24.95" customHeight="1">
      <c r="A12" s="451" t="s">
        <v>68</v>
      </c>
      <c r="B12" s="324">
        <v>13509</v>
      </c>
      <c r="C12" s="317">
        <v>0.77522000000000002</v>
      </c>
      <c r="D12" s="494">
        <v>3.4869999999999998E-2</v>
      </c>
      <c r="E12" s="495">
        <v>0.1026</v>
      </c>
      <c r="F12" s="495">
        <v>0.10682</v>
      </c>
      <c r="G12" s="495">
        <v>0.19445999999999999</v>
      </c>
      <c r="H12" s="495">
        <v>0.29987000000000003</v>
      </c>
      <c r="I12" s="495">
        <v>0.18573000000000001</v>
      </c>
      <c r="J12" s="495">
        <v>7.5649999999999995E-2</v>
      </c>
      <c r="K12" s="494">
        <v>5.7099999999999998E-3</v>
      </c>
      <c r="L12" s="495">
        <v>1.0699999999999999E-2</v>
      </c>
      <c r="M12" s="495">
        <v>9.5579999999999998E-2</v>
      </c>
      <c r="N12" s="495">
        <v>0.22681999999999999</v>
      </c>
      <c r="O12" s="495">
        <v>0.39157999999999998</v>
      </c>
      <c r="P12" s="495">
        <v>0.11698</v>
      </c>
      <c r="Q12" s="317">
        <v>0.15264</v>
      </c>
      <c r="R12" s="470" t="s">
        <v>68</v>
      </c>
      <c r="S12" s="494">
        <v>0.17785000000000001</v>
      </c>
      <c r="T12" s="495">
        <v>1.3520000000000001E-2</v>
      </c>
      <c r="U12" s="495">
        <v>4.6280000000000002E-2</v>
      </c>
      <c r="V12" s="495">
        <v>0.12792999999999999</v>
      </c>
      <c r="W12" s="495">
        <v>0.30420999999999998</v>
      </c>
      <c r="X12" s="495">
        <v>0.23557</v>
      </c>
      <c r="Y12" s="495">
        <v>9.4640000000000002E-2</v>
      </c>
      <c r="Z12" s="494">
        <v>1.3089999999999999E-2</v>
      </c>
      <c r="AA12" s="495">
        <v>5.4599999999999996E-3</v>
      </c>
      <c r="AB12" s="495">
        <v>3.4639999999999997E-2</v>
      </c>
      <c r="AC12" s="495">
        <v>0.15276000000000001</v>
      </c>
      <c r="AD12" s="495">
        <v>0.40071000000000001</v>
      </c>
      <c r="AE12" s="495">
        <v>0.28040999999999999</v>
      </c>
      <c r="AF12" s="497">
        <v>0.11293</v>
      </c>
      <c r="AG12" s="451" t="s">
        <v>68</v>
      </c>
      <c r="AH12" s="494">
        <v>7.7999999999999996E-3</v>
      </c>
      <c r="AI12" s="495">
        <v>7.4789999999999995E-2</v>
      </c>
      <c r="AJ12" s="495">
        <v>0.18948999999999999</v>
      </c>
      <c r="AK12" s="495">
        <v>0.27782000000000001</v>
      </c>
      <c r="AL12" s="495">
        <v>0.24685000000000001</v>
      </c>
      <c r="AM12" s="495">
        <v>0.16403000000000001</v>
      </c>
      <c r="AN12" s="495">
        <v>3.9230000000000001E-2</v>
      </c>
      <c r="AO12" s="494">
        <v>2.9829999999999999E-2</v>
      </c>
      <c r="AP12" s="495">
        <v>1.847E-2</v>
      </c>
      <c r="AQ12" s="495">
        <v>5.9659999999999998E-2</v>
      </c>
      <c r="AR12" s="495">
        <v>0.18892</v>
      </c>
      <c r="AS12" s="495">
        <v>0.4446</v>
      </c>
      <c r="AT12" s="495">
        <v>0.20455000000000001</v>
      </c>
      <c r="AU12" s="497">
        <v>5.398E-2</v>
      </c>
      <c r="AV12" s="376" t="s">
        <v>68</v>
      </c>
      <c r="AW12" s="494">
        <v>1.1769999999999999E-2</v>
      </c>
      <c r="AX12" s="495">
        <v>0.80320000000000003</v>
      </c>
      <c r="AY12" s="495">
        <v>0.13961000000000001</v>
      </c>
      <c r="AZ12" s="495">
        <v>4.1209999999999997E-2</v>
      </c>
      <c r="BA12" s="495">
        <v>8.4000000000000003E-4</v>
      </c>
      <c r="BB12" s="495">
        <v>2.5200000000000001E-3</v>
      </c>
      <c r="BC12" s="495">
        <v>8.4000000000000003E-4</v>
      </c>
      <c r="BD12" s="494">
        <v>1.504E-2</v>
      </c>
      <c r="BE12" s="495">
        <v>0.11654</v>
      </c>
      <c r="BF12" s="495">
        <v>0.2218</v>
      </c>
      <c r="BG12" s="495">
        <v>0.41353000000000001</v>
      </c>
      <c r="BH12" s="495">
        <v>0.21804999999999999</v>
      </c>
      <c r="BI12" s="495">
        <v>7.5199999999999998E-3</v>
      </c>
      <c r="BJ12" s="497">
        <v>7.5199999999999998E-3</v>
      </c>
      <c r="BK12" s="649"/>
    </row>
    <row r="13" spans="1:68" s="59" customFormat="1" ht="24.95" customHeight="1">
      <c r="A13" s="451" t="s">
        <v>69</v>
      </c>
      <c r="B13" s="324">
        <v>180903</v>
      </c>
      <c r="C13" s="317">
        <v>0.75851000000000002</v>
      </c>
      <c r="D13" s="494">
        <v>5.3010000000000002E-2</v>
      </c>
      <c r="E13" s="495">
        <v>8.1110000000000002E-2</v>
      </c>
      <c r="F13" s="495">
        <v>0.15614</v>
      </c>
      <c r="G13" s="495">
        <v>0.23266999999999999</v>
      </c>
      <c r="H13" s="495">
        <v>0.29117999999999999</v>
      </c>
      <c r="I13" s="495">
        <v>0.13864000000000001</v>
      </c>
      <c r="J13" s="495">
        <v>4.725E-2</v>
      </c>
      <c r="K13" s="494">
        <v>9.783E-2</v>
      </c>
      <c r="L13" s="495">
        <v>4.9979999999999997E-2</v>
      </c>
      <c r="M13" s="495">
        <v>0.14657000000000001</v>
      </c>
      <c r="N13" s="495">
        <v>0.25946000000000002</v>
      </c>
      <c r="O13" s="495">
        <v>0.28626000000000001</v>
      </c>
      <c r="P13" s="495">
        <v>0.10531</v>
      </c>
      <c r="Q13" s="317">
        <v>5.459E-2</v>
      </c>
      <c r="R13" s="470" t="s">
        <v>69</v>
      </c>
      <c r="S13" s="494">
        <v>0.12511</v>
      </c>
      <c r="T13" s="495">
        <v>1.856E-2</v>
      </c>
      <c r="U13" s="495">
        <v>6.5890000000000004E-2</v>
      </c>
      <c r="V13" s="495">
        <v>0.15461</v>
      </c>
      <c r="W13" s="495">
        <v>0.35769000000000001</v>
      </c>
      <c r="X13" s="495">
        <v>0.20763999999999999</v>
      </c>
      <c r="Y13" s="495">
        <v>7.0489999999999997E-2</v>
      </c>
      <c r="Z13" s="494">
        <v>2.802E-2</v>
      </c>
      <c r="AA13" s="495">
        <v>1.2239999999999999E-2</v>
      </c>
      <c r="AB13" s="495">
        <v>6.9819999999999993E-2</v>
      </c>
      <c r="AC13" s="495">
        <v>0.18801999999999999</v>
      </c>
      <c r="AD13" s="495">
        <v>0.44499</v>
      </c>
      <c r="AE13" s="495">
        <v>0.19316</v>
      </c>
      <c r="AF13" s="497">
        <v>6.3750000000000001E-2</v>
      </c>
      <c r="AG13" s="451" t="s">
        <v>69</v>
      </c>
      <c r="AH13" s="494">
        <v>2.3779999999999999E-2</v>
      </c>
      <c r="AI13" s="495">
        <v>0.10163999999999999</v>
      </c>
      <c r="AJ13" s="495">
        <v>0.24218999999999999</v>
      </c>
      <c r="AK13" s="495">
        <v>0.28748000000000001</v>
      </c>
      <c r="AL13" s="495">
        <v>0.19994999999999999</v>
      </c>
      <c r="AM13" s="495">
        <v>0.11264</v>
      </c>
      <c r="AN13" s="495">
        <v>3.2320000000000002E-2</v>
      </c>
      <c r="AO13" s="494">
        <v>7.8520000000000006E-2</v>
      </c>
      <c r="AP13" s="495">
        <v>0.13957</v>
      </c>
      <c r="AQ13" s="495">
        <v>0.16192000000000001</v>
      </c>
      <c r="AR13" s="495">
        <v>0.23089999999999999</v>
      </c>
      <c r="AS13" s="495">
        <v>0.24704999999999999</v>
      </c>
      <c r="AT13" s="495">
        <v>9.74E-2</v>
      </c>
      <c r="AU13" s="497">
        <v>4.4630000000000003E-2</v>
      </c>
      <c r="AV13" s="376" t="s">
        <v>69</v>
      </c>
      <c r="AW13" s="494">
        <v>0.16578000000000001</v>
      </c>
      <c r="AX13" s="495">
        <v>0.66591</v>
      </c>
      <c r="AY13" s="495">
        <v>0.1227</v>
      </c>
      <c r="AZ13" s="495">
        <v>3.5020000000000003E-2</v>
      </c>
      <c r="BA13" s="495">
        <v>9.8300000000000002E-3</v>
      </c>
      <c r="BB13" s="495">
        <v>7.6000000000000004E-4</v>
      </c>
      <c r="BC13" s="495" t="s">
        <v>515</v>
      </c>
      <c r="BD13" s="494">
        <v>5.348E-2</v>
      </c>
      <c r="BE13" s="495">
        <v>0.25885999999999998</v>
      </c>
      <c r="BF13" s="495">
        <v>0.21076</v>
      </c>
      <c r="BG13" s="495">
        <v>0.28512999999999999</v>
      </c>
      <c r="BH13" s="495">
        <v>0.16456000000000001</v>
      </c>
      <c r="BI13" s="495">
        <v>2.4049999999999998E-2</v>
      </c>
      <c r="BJ13" s="497">
        <v>3.16E-3</v>
      </c>
      <c r="BK13" s="649"/>
    </row>
    <row r="14" spans="1:68" s="59" customFormat="1" ht="24.95" customHeight="1">
      <c r="A14" s="451" t="s">
        <v>70</v>
      </c>
      <c r="B14" s="324">
        <v>312046</v>
      </c>
      <c r="C14" s="317">
        <v>0.79412000000000005</v>
      </c>
      <c r="D14" s="494">
        <v>4.027E-2</v>
      </c>
      <c r="E14" s="495">
        <v>6.0819999999999999E-2</v>
      </c>
      <c r="F14" s="495">
        <v>0.15604000000000001</v>
      </c>
      <c r="G14" s="495">
        <v>0.2331</v>
      </c>
      <c r="H14" s="495">
        <v>0.29885</v>
      </c>
      <c r="I14" s="495">
        <v>0.15795999999999999</v>
      </c>
      <c r="J14" s="495">
        <v>5.2949999999999997E-2</v>
      </c>
      <c r="K14" s="494">
        <v>0.13383</v>
      </c>
      <c r="L14" s="495">
        <v>2.7560000000000001E-2</v>
      </c>
      <c r="M14" s="495">
        <v>9.9519999999999997E-2</v>
      </c>
      <c r="N14" s="495">
        <v>0.17917</v>
      </c>
      <c r="O14" s="495">
        <v>0.26584999999999998</v>
      </c>
      <c r="P14" s="495">
        <v>0.21145</v>
      </c>
      <c r="Q14" s="317">
        <v>8.2619999999999999E-2</v>
      </c>
      <c r="R14" s="470" t="s">
        <v>70</v>
      </c>
      <c r="S14" s="494">
        <v>4.7910000000000001E-2</v>
      </c>
      <c r="T14" s="495">
        <v>2.197E-2</v>
      </c>
      <c r="U14" s="495">
        <v>8.9779999999999999E-2</v>
      </c>
      <c r="V14" s="495">
        <v>0.1676</v>
      </c>
      <c r="W14" s="495">
        <v>0.38756000000000002</v>
      </c>
      <c r="X14" s="495">
        <v>0.21034</v>
      </c>
      <c r="Y14" s="495">
        <v>7.4840000000000004E-2</v>
      </c>
      <c r="Z14" s="494">
        <v>2.3529999999999999E-2</v>
      </c>
      <c r="AA14" s="495">
        <v>1.4619999999999999E-2</v>
      </c>
      <c r="AB14" s="495">
        <v>7.0790000000000006E-2</v>
      </c>
      <c r="AC14" s="495">
        <v>0.19497999999999999</v>
      </c>
      <c r="AD14" s="495">
        <v>0.43291000000000002</v>
      </c>
      <c r="AE14" s="495">
        <v>0.19252</v>
      </c>
      <c r="AF14" s="497">
        <v>7.0650000000000004E-2</v>
      </c>
      <c r="AG14" s="451" t="s">
        <v>70</v>
      </c>
      <c r="AH14" s="494">
        <v>2.5350000000000001E-2</v>
      </c>
      <c r="AI14" s="495">
        <v>6.6430000000000003E-2</v>
      </c>
      <c r="AJ14" s="495">
        <v>0.23236000000000001</v>
      </c>
      <c r="AK14" s="495">
        <v>0.28460999999999997</v>
      </c>
      <c r="AL14" s="495">
        <v>0.22059000000000001</v>
      </c>
      <c r="AM14" s="495">
        <v>0.13370000000000001</v>
      </c>
      <c r="AN14" s="495">
        <v>3.6970000000000003E-2</v>
      </c>
      <c r="AO14" s="494">
        <v>8.3169999999999994E-2</v>
      </c>
      <c r="AP14" s="495">
        <v>5.0290000000000001E-2</v>
      </c>
      <c r="AQ14" s="495">
        <v>0.11362999999999999</v>
      </c>
      <c r="AR14" s="495">
        <v>0.26313999999999999</v>
      </c>
      <c r="AS14" s="495">
        <v>0.31048999999999999</v>
      </c>
      <c r="AT14" s="495">
        <v>0.12329</v>
      </c>
      <c r="AU14" s="497">
        <v>5.6000000000000001E-2</v>
      </c>
      <c r="AV14" s="376" t="s">
        <v>70</v>
      </c>
      <c r="AW14" s="494">
        <v>0.11687</v>
      </c>
      <c r="AX14" s="495">
        <v>0.64700000000000002</v>
      </c>
      <c r="AY14" s="495">
        <v>0.18409</v>
      </c>
      <c r="AZ14" s="495">
        <v>4.759E-2</v>
      </c>
      <c r="BA14" s="495">
        <v>3.9899999999999996E-3</v>
      </c>
      <c r="BB14" s="495">
        <v>3.4000000000000002E-4</v>
      </c>
      <c r="BC14" s="495">
        <v>1.1E-4</v>
      </c>
      <c r="BD14" s="494">
        <v>0.1157</v>
      </c>
      <c r="BE14" s="495">
        <v>0.11983000000000001</v>
      </c>
      <c r="BF14" s="495">
        <v>0.18842999999999999</v>
      </c>
      <c r="BG14" s="495">
        <v>0.30124000000000001</v>
      </c>
      <c r="BH14" s="495">
        <v>0.20455000000000001</v>
      </c>
      <c r="BI14" s="495">
        <v>5.5789999999999999E-2</v>
      </c>
      <c r="BJ14" s="497">
        <v>1.4460000000000001E-2</v>
      </c>
      <c r="BK14" s="649"/>
    </row>
    <row r="15" spans="1:68" s="59" customFormat="1" ht="24.95" customHeight="1">
      <c r="A15" s="451" t="s">
        <v>71</v>
      </c>
      <c r="B15" s="324">
        <v>95681</v>
      </c>
      <c r="C15" s="317">
        <v>0.76832</v>
      </c>
      <c r="D15" s="494">
        <v>0.17127000000000001</v>
      </c>
      <c r="E15" s="495">
        <v>5.5129999999999998E-2</v>
      </c>
      <c r="F15" s="495">
        <v>0.11745</v>
      </c>
      <c r="G15" s="495">
        <v>0.21088000000000001</v>
      </c>
      <c r="H15" s="495">
        <v>0.26708999999999999</v>
      </c>
      <c r="I15" s="495">
        <v>0.13173000000000001</v>
      </c>
      <c r="J15" s="495">
        <v>4.6460000000000001E-2</v>
      </c>
      <c r="K15" s="494">
        <v>0.31291999999999998</v>
      </c>
      <c r="L15" s="495">
        <v>0.13009000000000001</v>
      </c>
      <c r="M15" s="495">
        <v>0.11681</v>
      </c>
      <c r="N15" s="495">
        <v>0.15737999999999999</v>
      </c>
      <c r="O15" s="495">
        <v>0.16278999999999999</v>
      </c>
      <c r="P15" s="495">
        <v>7.9060000000000005E-2</v>
      </c>
      <c r="Q15" s="317">
        <v>4.0939999999999997E-2</v>
      </c>
      <c r="R15" s="470" t="s">
        <v>71</v>
      </c>
      <c r="S15" s="494">
        <v>0.21895999999999999</v>
      </c>
      <c r="T15" s="495">
        <v>3.3360000000000001E-2</v>
      </c>
      <c r="U15" s="495">
        <v>7.3230000000000003E-2</v>
      </c>
      <c r="V15" s="495">
        <v>0.15853999999999999</v>
      </c>
      <c r="W15" s="495">
        <v>0.31605</v>
      </c>
      <c r="X15" s="495">
        <v>0.15049000000000001</v>
      </c>
      <c r="Y15" s="495">
        <v>4.9369999999999997E-2</v>
      </c>
      <c r="Z15" s="494">
        <v>4.7199999999999999E-2</v>
      </c>
      <c r="AA15" s="495">
        <v>1.3780000000000001E-2</v>
      </c>
      <c r="AB15" s="495">
        <v>6.7390000000000005E-2</v>
      </c>
      <c r="AC15" s="495">
        <v>0.19653000000000001</v>
      </c>
      <c r="AD15" s="495">
        <v>0.41206999999999999</v>
      </c>
      <c r="AE15" s="495">
        <v>0.19227</v>
      </c>
      <c r="AF15" s="497">
        <v>7.0760000000000003E-2</v>
      </c>
      <c r="AG15" s="451" t="s">
        <v>71</v>
      </c>
      <c r="AH15" s="494">
        <v>0.1336</v>
      </c>
      <c r="AI15" s="495">
        <v>7.8460000000000002E-2</v>
      </c>
      <c r="AJ15" s="495">
        <v>0.18418000000000001</v>
      </c>
      <c r="AK15" s="495">
        <v>0.26762000000000002</v>
      </c>
      <c r="AL15" s="495">
        <v>0.19037000000000001</v>
      </c>
      <c r="AM15" s="495">
        <v>0.11224000000000001</v>
      </c>
      <c r="AN15" s="495">
        <v>3.3529999999999997E-2</v>
      </c>
      <c r="AO15" s="494">
        <v>0.1051</v>
      </c>
      <c r="AP15" s="495">
        <v>5.0970000000000001E-2</v>
      </c>
      <c r="AQ15" s="495">
        <v>0.13619000000000001</v>
      </c>
      <c r="AR15" s="495">
        <v>0.29383999999999999</v>
      </c>
      <c r="AS15" s="495">
        <v>0.27455000000000002</v>
      </c>
      <c r="AT15" s="495">
        <v>9.4670000000000004E-2</v>
      </c>
      <c r="AU15" s="497">
        <v>4.4679999999999997E-2</v>
      </c>
      <c r="AV15" s="376" t="s">
        <v>71</v>
      </c>
      <c r="AW15" s="494">
        <v>0.89266000000000001</v>
      </c>
      <c r="AX15" s="495">
        <v>6.4680000000000001E-2</v>
      </c>
      <c r="AY15" s="495">
        <v>2.3810000000000001E-2</v>
      </c>
      <c r="AZ15" s="495">
        <v>1.627E-2</v>
      </c>
      <c r="BA15" s="495">
        <v>2.3800000000000002E-3</v>
      </c>
      <c r="BB15" s="495">
        <v>2.0000000000000001E-4</v>
      </c>
      <c r="BC15" s="495" t="s">
        <v>515</v>
      </c>
      <c r="BD15" s="494">
        <v>0.48376999999999998</v>
      </c>
      <c r="BE15" s="495">
        <v>9.11E-2</v>
      </c>
      <c r="BF15" s="495">
        <v>0.11518</v>
      </c>
      <c r="BG15" s="495">
        <v>0.13716999999999999</v>
      </c>
      <c r="BH15" s="495">
        <v>0.13716999999999999</v>
      </c>
      <c r="BI15" s="495">
        <v>2.9319999999999999E-2</v>
      </c>
      <c r="BJ15" s="497">
        <v>6.28E-3</v>
      </c>
      <c r="BK15" s="649"/>
    </row>
    <row r="16" spans="1:68" s="59" customFormat="1" ht="24.95" customHeight="1">
      <c r="A16" s="451" t="s">
        <v>72</v>
      </c>
      <c r="B16" s="324">
        <v>12903</v>
      </c>
      <c r="C16" s="317">
        <v>0.31147999999999998</v>
      </c>
      <c r="D16" s="494">
        <v>4.759E-2</v>
      </c>
      <c r="E16" s="495">
        <v>3.6040000000000003E-2</v>
      </c>
      <c r="F16" s="495">
        <v>0.10804</v>
      </c>
      <c r="G16" s="495">
        <v>0.19352</v>
      </c>
      <c r="H16" s="495">
        <v>0.39595000000000002</v>
      </c>
      <c r="I16" s="495">
        <v>0.16042999999999999</v>
      </c>
      <c r="J16" s="495">
        <v>5.8439999999999999E-2</v>
      </c>
      <c r="K16" s="494">
        <v>0.16441</v>
      </c>
      <c r="L16" s="495">
        <v>5.7999999999999996E-3</v>
      </c>
      <c r="M16" s="495">
        <v>2.3210000000000001E-2</v>
      </c>
      <c r="N16" s="495">
        <v>0.17408000000000001</v>
      </c>
      <c r="O16" s="495">
        <v>0.18762000000000001</v>
      </c>
      <c r="P16" s="495">
        <v>0.27466000000000002</v>
      </c>
      <c r="Q16" s="317">
        <v>0.17021</v>
      </c>
      <c r="R16" s="470" t="s">
        <v>72</v>
      </c>
      <c r="S16" s="494">
        <v>8.6199999999999999E-2</v>
      </c>
      <c r="T16" s="495">
        <v>2.2540000000000001E-2</v>
      </c>
      <c r="U16" s="495">
        <v>2.7040000000000002E-2</v>
      </c>
      <c r="V16" s="495">
        <v>0.12393999999999999</v>
      </c>
      <c r="W16" s="495">
        <v>0.56394</v>
      </c>
      <c r="X16" s="495">
        <v>0.10366</v>
      </c>
      <c r="Y16" s="495">
        <v>7.2679999999999995E-2</v>
      </c>
      <c r="Z16" s="494">
        <v>2.095E-2</v>
      </c>
      <c r="AA16" s="495">
        <v>1.704E-2</v>
      </c>
      <c r="AB16" s="495">
        <v>7.3219999999999993E-2</v>
      </c>
      <c r="AC16" s="495">
        <v>0.19825000000000001</v>
      </c>
      <c r="AD16" s="495">
        <v>0.43633</v>
      </c>
      <c r="AE16" s="495">
        <v>0.1895</v>
      </c>
      <c r="AF16" s="497">
        <v>6.4699999999999994E-2</v>
      </c>
      <c r="AG16" s="451" t="s">
        <v>72</v>
      </c>
      <c r="AH16" s="494">
        <v>3.993E-2</v>
      </c>
      <c r="AI16" s="495">
        <v>4.4479999999999999E-2</v>
      </c>
      <c r="AJ16" s="495">
        <v>0.16828000000000001</v>
      </c>
      <c r="AK16" s="495">
        <v>0.22059999999999999</v>
      </c>
      <c r="AL16" s="495">
        <v>0.34786</v>
      </c>
      <c r="AM16" s="495">
        <v>0.14402999999999999</v>
      </c>
      <c r="AN16" s="495">
        <v>3.4819999999999997E-2</v>
      </c>
      <c r="AO16" s="494">
        <v>5.0250000000000003E-2</v>
      </c>
      <c r="AP16" s="495">
        <v>7.5380000000000003E-2</v>
      </c>
      <c r="AQ16" s="495">
        <v>0.1072</v>
      </c>
      <c r="AR16" s="495">
        <v>0.14573</v>
      </c>
      <c r="AS16" s="495">
        <v>0.30151</v>
      </c>
      <c r="AT16" s="495">
        <v>0.21440999999999999</v>
      </c>
      <c r="AU16" s="497">
        <v>0.10553</v>
      </c>
      <c r="AV16" s="376" t="s">
        <v>72</v>
      </c>
      <c r="AW16" s="494">
        <v>1.389E-2</v>
      </c>
      <c r="AX16" s="495">
        <v>0.79166999999999998</v>
      </c>
      <c r="AY16" s="495">
        <v>0.19444</v>
      </c>
      <c r="AZ16" s="495" t="s">
        <v>515</v>
      </c>
      <c r="BA16" s="495" t="s">
        <v>515</v>
      </c>
      <c r="BB16" s="495" t="s">
        <v>515</v>
      </c>
      <c r="BC16" s="495" t="s">
        <v>515</v>
      </c>
      <c r="BD16" s="494">
        <v>0.30702000000000002</v>
      </c>
      <c r="BE16" s="495">
        <v>1.754E-2</v>
      </c>
      <c r="BF16" s="495">
        <v>0.13158</v>
      </c>
      <c r="BG16" s="495">
        <v>0.25439000000000001</v>
      </c>
      <c r="BH16" s="495">
        <v>0.24560999999999999</v>
      </c>
      <c r="BI16" s="495">
        <v>2.632E-2</v>
      </c>
      <c r="BJ16" s="497">
        <v>1.754E-2</v>
      </c>
      <c r="BK16" s="649"/>
    </row>
    <row r="17" spans="1:63" s="59" customFormat="1" ht="24.95" customHeight="1">
      <c r="A17" s="451" t="s">
        <v>73</v>
      </c>
      <c r="B17" s="324">
        <v>44985</v>
      </c>
      <c r="C17" s="317">
        <v>0.82260999999999995</v>
      </c>
      <c r="D17" s="494">
        <v>7.0959999999999995E-2</v>
      </c>
      <c r="E17" s="495">
        <v>4.2410000000000003E-2</v>
      </c>
      <c r="F17" s="495">
        <v>0.14108999999999999</v>
      </c>
      <c r="G17" s="495">
        <v>0.25313000000000002</v>
      </c>
      <c r="H17" s="495">
        <v>0.29303000000000001</v>
      </c>
      <c r="I17" s="495">
        <v>0.15054000000000001</v>
      </c>
      <c r="J17" s="495">
        <v>4.8840000000000001E-2</v>
      </c>
      <c r="K17" s="494">
        <v>0.12284</v>
      </c>
      <c r="L17" s="495">
        <v>3.0450000000000001E-2</v>
      </c>
      <c r="M17" s="495">
        <v>0.13979</v>
      </c>
      <c r="N17" s="495">
        <v>0.30726999999999999</v>
      </c>
      <c r="O17" s="495">
        <v>0.24775</v>
      </c>
      <c r="P17" s="495">
        <v>9.8619999999999999E-2</v>
      </c>
      <c r="Q17" s="317">
        <v>5.3289999999999997E-2</v>
      </c>
      <c r="R17" s="470" t="s">
        <v>73</v>
      </c>
      <c r="S17" s="494">
        <v>0.12519</v>
      </c>
      <c r="T17" s="495">
        <v>1.985E-2</v>
      </c>
      <c r="U17" s="495">
        <v>7.5950000000000004E-2</v>
      </c>
      <c r="V17" s="495">
        <v>0.17805000000000001</v>
      </c>
      <c r="W17" s="495">
        <v>0.31756000000000001</v>
      </c>
      <c r="X17" s="495">
        <v>0.21221000000000001</v>
      </c>
      <c r="Y17" s="495">
        <v>7.1179999999999993E-2</v>
      </c>
      <c r="Z17" s="494">
        <v>6.9639999999999994E-2</v>
      </c>
      <c r="AA17" s="495">
        <v>1.0460000000000001E-2</v>
      </c>
      <c r="AB17" s="495">
        <v>6.1539999999999997E-2</v>
      </c>
      <c r="AC17" s="495">
        <v>0.25519999999999998</v>
      </c>
      <c r="AD17" s="495">
        <v>0.37579000000000001</v>
      </c>
      <c r="AE17" s="495">
        <v>0.17247999999999999</v>
      </c>
      <c r="AF17" s="497">
        <v>5.4879999999999998E-2</v>
      </c>
      <c r="AG17" s="451" t="s">
        <v>73</v>
      </c>
      <c r="AH17" s="494">
        <v>4.0500000000000001E-2</v>
      </c>
      <c r="AI17" s="495">
        <v>7.17E-2</v>
      </c>
      <c r="AJ17" s="495">
        <v>0.23549999999999999</v>
      </c>
      <c r="AK17" s="495">
        <v>0.26855000000000001</v>
      </c>
      <c r="AL17" s="495">
        <v>0.23099</v>
      </c>
      <c r="AM17" s="495">
        <v>0.11987</v>
      </c>
      <c r="AN17" s="495">
        <v>3.2890000000000003E-2</v>
      </c>
      <c r="AO17" s="494">
        <v>8.2890000000000005E-2</v>
      </c>
      <c r="AP17" s="495">
        <v>2.5870000000000001E-2</v>
      </c>
      <c r="AQ17" s="495">
        <v>0.10406</v>
      </c>
      <c r="AR17" s="495">
        <v>0.23397999999999999</v>
      </c>
      <c r="AS17" s="495">
        <v>0.23280000000000001</v>
      </c>
      <c r="AT17" s="495">
        <v>0.21399000000000001</v>
      </c>
      <c r="AU17" s="497">
        <v>0.10641</v>
      </c>
      <c r="AV17" s="376" t="s">
        <v>73</v>
      </c>
      <c r="AW17" s="494" t="s">
        <v>515</v>
      </c>
      <c r="AX17" s="495" t="s">
        <v>515</v>
      </c>
      <c r="AY17" s="495">
        <v>0.2</v>
      </c>
      <c r="AZ17" s="495">
        <v>0.4</v>
      </c>
      <c r="BA17" s="495">
        <v>0.4</v>
      </c>
      <c r="BB17" s="495" t="s">
        <v>515</v>
      </c>
      <c r="BC17" s="495" t="s">
        <v>515</v>
      </c>
      <c r="BD17" s="494">
        <v>0.25285999999999997</v>
      </c>
      <c r="BE17" s="495">
        <v>0.26429000000000002</v>
      </c>
      <c r="BF17" s="495">
        <v>6.7140000000000005E-2</v>
      </c>
      <c r="BG17" s="495">
        <v>0.18429000000000001</v>
      </c>
      <c r="BH17" s="495">
        <v>0.17429</v>
      </c>
      <c r="BI17" s="495">
        <v>5.2859999999999997E-2</v>
      </c>
      <c r="BJ17" s="497">
        <v>4.2900000000000004E-3</v>
      </c>
      <c r="BK17" s="649"/>
    </row>
    <row r="18" spans="1:63" s="59" customFormat="1" ht="24.95" customHeight="1">
      <c r="A18" s="451" t="s">
        <v>74</v>
      </c>
      <c r="B18" s="324">
        <v>26643</v>
      </c>
      <c r="C18" s="317">
        <v>0.96497999999999995</v>
      </c>
      <c r="D18" s="494">
        <v>5.8999999999999997E-2</v>
      </c>
      <c r="E18" s="495">
        <v>4.7219999999999998E-2</v>
      </c>
      <c r="F18" s="495">
        <v>0.11001</v>
      </c>
      <c r="G18" s="495">
        <v>0.19994000000000001</v>
      </c>
      <c r="H18" s="495">
        <v>0.31947999999999999</v>
      </c>
      <c r="I18" s="495">
        <v>0.19681999999999999</v>
      </c>
      <c r="J18" s="495">
        <v>6.7519999999999997E-2</v>
      </c>
      <c r="K18" s="494">
        <v>8.8900000000000007E-2</v>
      </c>
      <c r="L18" s="495">
        <v>9.8530000000000006E-2</v>
      </c>
      <c r="M18" s="495">
        <v>0.12626999999999999</v>
      </c>
      <c r="N18" s="495">
        <v>0.20102</v>
      </c>
      <c r="O18" s="495">
        <v>0.23443</v>
      </c>
      <c r="P18" s="495">
        <v>0.13364000000000001</v>
      </c>
      <c r="Q18" s="317">
        <v>0.11720999999999999</v>
      </c>
      <c r="R18" s="470" t="s">
        <v>74</v>
      </c>
      <c r="S18" s="494">
        <v>9.4719999999999999E-2</v>
      </c>
      <c r="T18" s="495">
        <v>1.7180000000000001E-2</v>
      </c>
      <c r="U18" s="495">
        <v>6.087E-2</v>
      </c>
      <c r="V18" s="495">
        <v>0.15686</v>
      </c>
      <c r="W18" s="495">
        <v>0.34276000000000001</v>
      </c>
      <c r="X18" s="495">
        <v>0.24653</v>
      </c>
      <c r="Y18" s="495">
        <v>8.1079999999999999E-2</v>
      </c>
      <c r="Z18" s="494">
        <v>3.8179999999999999E-2</v>
      </c>
      <c r="AA18" s="495">
        <v>1.2919999999999999E-2</v>
      </c>
      <c r="AB18" s="495">
        <v>5.5440000000000003E-2</v>
      </c>
      <c r="AC18" s="495">
        <v>0.20544999999999999</v>
      </c>
      <c r="AD18" s="495">
        <v>0.41865000000000002</v>
      </c>
      <c r="AE18" s="495">
        <v>0.20921000000000001</v>
      </c>
      <c r="AF18" s="497">
        <v>6.0139999999999999E-2</v>
      </c>
      <c r="AG18" s="451" t="s">
        <v>74</v>
      </c>
      <c r="AH18" s="494">
        <v>3.6900000000000002E-2</v>
      </c>
      <c r="AI18" s="495">
        <v>7.6100000000000001E-2</v>
      </c>
      <c r="AJ18" s="495">
        <v>0.17280000000000001</v>
      </c>
      <c r="AK18" s="495">
        <v>0.21221000000000001</v>
      </c>
      <c r="AL18" s="495">
        <v>0.26635999999999999</v>
      </c>
      <c r="AM18" s="495">
        <v>0.18293999999999999</v>
      </c>
      <c r="AN18" s="495">
        <v>5.2690000000000001E-2</v>
      </c>
      <c r="AO18" s="494">
        <v>3.7850000000000002E-2</v>
      </c>
      <c r="AP18" s="495">
        <v>2.4140000000000002E-2</v>
      </c>
      <c r="AQ18" s="495">
        <v>7.8439999999999996E-2</v>
      </c>
      <c r="AR18" s="495">
        <v>0.19857</v>
      </c>
      <c r="AS18" s="495">
        <v>0.25727</v>
      </c>
      <c r="AT18" s="495">
        <v>0.26495000000000002</v>
      </c>
      <c r="AU18" s="497">
        <v>0.13877999999999999</v>
      </c>
      <c r="AV18" s="376" t="s">
        <v>74</v>
      </c>
      <c r="AW18" s="494">
        <v>0.78198000000000001</v>
      </c>
      <c r="AX18" s="495">
        <v>0.125</v>
      </c>
      <c r="AY18" s="495">
        <v>6.3950000000000007E-2</v>
      </c>
      <c r="AZ18" s="495">
        <v>2.3259999999999999E-2</v>
      </c>
      <c r="BA18" s="495" t="s">
        <v>515</v>
      </c>
      <c r="BB18" s="495" t="s">
        <v>515</v>
      </c>
      <c r="BC18" s="495">
        <v>5.8100000000000001E-3</v>
      </c>
      <c r="BD18" s="494">
        <v>3.5709999999999999E-2</v>
      </c>
      <c r="BE18" s="495">
        <v>0.13542000000000001</v>
      </c>
      <c r="BF18" s="495">
        <v>0.26339000000000001</v>
      </c>
      <c r="BG18" s="495">
        <v>0.30059999999999998</v>
      </c>
      <c r="BH18" s="495">
        <v>0.23810000000000001</v>
      </c>
      <c r="BI18" s="495">
        <v>2.6790000000000001E-2</v>
      </c>
      <c r="BJ18" s="497" t="s">
        <v>515</v>
      </c>
      <c r="BK18" s="649"/>
    </row>
    <row r="19" spans="1:63" s="59" customFormat="1" ht="24.95" customHeight="1">
      <c r="A19" s="451" t="s">
        <v>75</v>
      </c>
      <c r="B19" s="324">
        <v>61725</v>
      </c>
      <c r="C19" s="317">
        <v>0.66164000000000001</v>
      </c>
      <c r="D19" s="494">
        <v>2.0299999999999999E-2</v>
      </c>
      <c r="E19" s="495">
        <v>4.6850000000000003E-2</v>
      </c>
      <c r="F19" s="495">
        <v>0.12248000000000001</v>
      </c>
      <c r="G19" s="495">
        <v>0.21768000000000001</v>
      </c>
      <c r="H19" s="495">
        <v>0.33794999999999997</v>
      </c>
      <c r="I19" s="495">
        <v>0.18595</v>
      </c>
      <c r="J19" s="495">
        <v>6.8790000000000004E-2</v>
      </c>
      <c r="K19" s="494">
        <v>3.9350000000000003E-2</v>
      </c>
      <c r="L19" s="495">
        <v>3.1820000000000001E-2</v>
      </c>
      <c r="M19" s="495">
        <v>0.11275</v>
      </c>
      <c r="N19" s="495">
        <v>0.19341</v>
      </c>
      <c r="O19" s="495">
        <v>0.27603</v>
      </c>
      <c r="P19" s="495">
        <v>0.23779</v>
      </c>
      <c r="Q19" s="317">
        <v>0.10885</v>
      </c>
      <c r="R19" s="470" t="s">
        <v>75</v>
      </c>
      <c r="S19" s="494">
        <v>5.3240000000000003E-2</v>
      </c>
      <c r="T19" s="495">
        <v>2.5850000000000001E-2</v>
      </c>
      <c r="U19" s="495">
        <v>5.1839999999999997E-2</v>
      </c>
      <c r="V19" s="495">
        <v>0.12966</v>
      </c>
      <c r="W19" s="495">
        <v>0.39665</v>
      </c>
      <c r="X19" s="495">
        <v>0.24242</v>
      </c>
      <c r="Y19" s="495">
        <v>0.10034999999999999</v>
      </c>
      <c r="Z19" s="494">
        <v>1.319E-2</v>
      </c>
      <c r="AA19" s="495">
        <v>9.3699999999999999E-3</v>
      </c>
      <c r="AB19" s="495">
        <v>4.3880000000000002E-2</v>
      </c>
      <c r="AC19" s="495">
        <v>0.17885999999999999</v>
      </c>
      <c r="AD19" s="495">
        <v>0.45202999999999999</v>
      </c>
      <c r="AE19" s="495">
        <v>0.22520000000000001</v>
      </c>
      <c r="AF19" s="497">
        <v>7.7469999999999997E-2</v>
      </c>
      <c r="AG19" s="451" t="s">
        <v>75</v>
      </c>
      <c r="AH19" s="494">
        <v>1.2619999999999999E-2</v>
      </c>
      <c r="AI19" s="495">
        <v>7.8589999999999993E-2</v>
      </c>
      <c r="AJ19" s="495">
        <v>0.21757000000000001</v>
      </c>
      <c r="AK19" s="495">
        <v>0.28464</v>
      </c>
      <c r="AL19" s="495">
        <v>0.23163</v>
      </c>
      <c r="AM19" s="495">
        <v>0.13159999999999999</v>
      </c>
      <c r="AN19" s="495">
        <v>4.3360000000000003E-2</v>
      </c>
      <c r="AO19" s="494">
        <v>2.3259999999999999E-2</v>
      </c>
      <c r="AP19" s="495">
        <v>3.1150000000000001E-2</v>
      </c>
      <c r="AQ19" s="495">
        <v>0.10465000000000001</v>
      </c>
      <c r="AR19" s="495">
        <v>0.23630000000000001</v>
      </c>
      <c r="AS19" s="495">
        <v>0.32640999999999998</v>
      </c>
      <c r="AT19" s="495">
        <v>0.17151</v>
      </c>
      <c r="AU19" s="497">
        <v>0.10673000000000001</v>
      </c>
      <c r="AV19" s="376" t="s">
        <v>75</v>
      </c>
      <c r="AW19" s="494">
        <v>5.459E-2</v>
      </c>
      <c r="AX19" s="495">
        <v>0.61538000000000004</v>
      </c>
      <c r="AY19" s="495">
        <v>0.19850999999999999</v>
      </c>
      <c r="AZ19" s="495">
        <v>0.12655</v>
      </c>
      <c r="BA19" s="495">
        <v>4.96E-3</v>
      </c>
      <c r="BB19" s="495" t="s">
        <v>515</v>
      </c>
      <c r="BC19" s="495" t="s">
        <v>515</v>
      </c>
      <c r="BD19" s="494">
        <v>2.2509999999999999E-2</v>
      </c>
      <c r="BE19" s="495">
        <v>0.25328000000000001</v>
      </c>
      <c r="BF19" s="495">
        <v>0.27579999999999999</v>
      </c>
      <c r="BG19" s="495">
        <v>0.26641999999999999</v>
      </c>
      <c r="BH19" s="495">
        <v>0.1651</v>
      </c>
      <c r="BI19" s="495">
        <v>1.3129999999999999E-2</v>
      </c>
      <c r="BJ19" s="497">
        <v>3.7499999999999999E-3</v>
      </c>
      <c r="BK19" s="649"/>
    </row>
    <row r="20" spans="1:63" s="59" customFormat="1" ht="24.95" customHeight="1">
      <c r="A20" s="325" t="s">
        <v>76</v>
      </c>
      <c r="B20" s="318">
        <v>29561</v>
      </c>
      <c r="C20" s="319">
        <v>0.88636000000000004</v>
      </c>
      <c r="D20" s="335">
        <v>8.856E-2</v>
      </c>
      <c r="E20" s="301">
        <v>6.7390000000000005E-2</v>
      </c>
      <c r="F20" s="301">
        <v>0.12692000000000001</v>
      </c>
      <c r="G20" s="301">
        <v>0.20507</v>
      </c>
      <c r="H20" s="301">
        <v>0.28161999999999998</v>
      </c>
      <c r="I20" s="301">
        <v>0.16941000000000001</v>
      </c>
      <c r="J20" s="301">
        <v>6.1030000000000001E-2</v>
      </c>
      <c r="K20" s="335">
        <v>0.46651999999999999</v>
      </c>
      <c r="L20" s="301">
        <v>7.6109999999999997E-2</v>
      </c>
      <c r="M20" s="301">
        <v>4.7199999999999999E-2</v>
      </c>
      <c r="N20" s="301">
        <v>9.4399999999999998E-2</v>
      </c>
      <c r="O20" s="301">
        <v>0.13575000000000001</v>
      </c>
      <c r="P20" s="301">
        <v>0.11709</v>
      </c>
      <c r="Q20" s="319">
        <v>6.293E-2</v>
      </c>
      <c r="R20" s="471" t="s">
        <v>76</v>
      </c>
      <c r="S20" s="335">
        <v>0.19109999999999999</v>
      </c>
      <c r="T20" s="301">
        <v>2.7269999999999999E-2</v>
      </c>
      <c r="U20" s="301">
        <v>4.9750000000000003E-2</v>
      </c>
      <c r="V20" s="301">
        <v>0.1502</v>
      </c>
      <c r="W20" s="301">
        <v>0.31141000000000002</v>
      </c>
      <c r="X20" s="301">
        <v>0.20856</v>
      </c>
      <c r="Y20" s="301">
        <v>6.1710000000000001E-2</v>
      </c>
      <c r="Z20" s="335">
        <v>8.8100000000000001E-3</v>
      </c>
      <c r="AA20" s="301">
        <v>1.093E-2</v>
      </c>
      <c r="AB20" s="301">
        <v>3.746E-2</v>
      </c>
      <c r="AC20" s="301">
        <v>0.18304999999999999</v>
      </c>
      <c r="AD20" s="301">
        <v>0.40792</v>
      </c>
      <c r="AE20" s="301">
        <v>0.24983</v>
      </c>
      <c r="AF20" s="498">
        <v>0.10201</v>
      </c>
      <c r="AG20" s="325" t="s">
        <v>76</v>
      </c>
      <c r="AH20" s="335">
        <v>1.4930000000000001E-2</v>
      </c>
      <c r="AI20" s="301">
        <v>0.10713</v>
      </c>
      <c r="AJ20" s="301">
        <v>0.24282999999999999</v>
      </c>
      <c r="AK20" s="301">
        <v>0.27157999999999999</v>
      </c>
      <c r="AL20" s="301">
        <v>0.22470999999999999</v>
      </c>
      <c r="AM20" s="301">
        <v>0.11187999999999999</v>
      </c>
      <c r="AN20" s="301">
        <v>2.6929999999999999E-2</v>
      </c>
      <c r="AO20" s="335">
        <v>0.16513</v>
      </c>
      <c r="AP20" s="301">
        <v>4.4549999999999999E-2</v>
      </c>
      <c r="AQ20" s="301">
        <v>8.6019999999999999E-2</v>
      </c>
      <c r="AR20" s="301">
        <v>0.17127000000000001</v>
      </c>
      <c r="AS20" s="301">
        <v>0.21582000000000001</v>
      </c>
      <c r="AT20" s="301">
        <v>0.20737</v>
      </c>
      <c r="AU20" s="498">
        <v>0.10983</v>
      </c>
      <c r="AV20" s="453" t="s">
        <v>76</v>
      </c>
      <c r="AW20" s="335">
        <v>0.14745</v>
      </c>
      <c r="AX20" s="301">
        <v>0.62734999999999996</v>
      </c>
      <c r="AY20" s="301">
        <v>0.17962</v>
      </c>
      <c r="AZ20" s="301">
        <v>4.2900000000000001E-2</v>
      </c>
      <c r="BA20" s="301" t="s">
        <v>515</v>
      </c>
      <c r="BB20" s="301" t="s">
        <v>515</v>
      </c>
      <c r="BC20" s="301">
        <v>2.6800000000000001E-3</v>
      </c>
      <c r="BD20" s="335">
        <v>5.2630000000000003E-2</v>
      </c>
      <c r="BE20" s="301">
        <v>9.3299999999999994E-2</v>
      </c>
      <c r="BF20" s="301">
        <v>0.20813000000000001</v>
      </c>
      <c r="BG20" s="301">
        <v>0.35646</v>
      </c>
      <c r="BH20" s="301">
        <v>0.26077</v>
      </c>
      <c r="BI20" s="301">
        <v>2.1530000000000001E-2</v>
      </c>
      <c r="BJ20" s="498">
        <v>7.1799999999999998E-3</v>
      </c>
      <c r="BK20" s="649"/>
    </row>
    <row r="21" spans="1:63" s="67" customFormat="1" ht="24.95" customHeight="1" thickBot="1">
      <c r="A21" s="326" t="s">
        <v>85</v>
      </c>
      <c r="B21" s="320">
        <v>1884108</v>
      </c>
      <c r="C21" s="322">
        <v>0.73780000000000001</v>
      </c>
      <c r="D21" s="343">
        <v>5.296E-2</v>
      </c>
      <c r="E21" s="321">
        <v>5.6270000000000001E-2</v>
      </c>
      <c r="F21" s="321">
        <v>0.15240000000000001</v>
      </c>
      <c r="G21" s="321">
        <v>0.23587</v>
      </c>
      <c r="H21" s="321">
        <v>0.29653000000000002</v>
      </c>
      <c r="I21" s="321">
        <v>0.14967</v>
      </c>
      <c r="J21" s="321">
        <v>5.6320000000000002E-2</v>
      </c>
      <c r="K21" s="343">
        <v>0.11491</v>
      </c>
      <c r="L21" s="321">
        <v>4.2560000000000001E-2</v>
      </c>
      <c r="M21" s="321">
        <v>0.10791000000000001</v>
      </c>
      <c r="N21" s="321">
        <v>0.19664999999999999</v>
      </c>
      <c r="O21" s="321">
        <v>0.25685000000000002</v>
      </c>
      <c r="P21" s="321">
        <v>0.18820999999999999</v>
      </c>
      <c r="Q21" s="496">
        <v>9.2920000000000003E-2</v>
      </c>
      <c r="R21" s="472" t="s">
        <v>85</v>
      </c>
      <c r="S21" s="343">
        <v>0.10528999999999999</v>
      </c>
      <c r="T21" s="321">
        <v>2.9600000000000001E-2</v>
      </c>
      <c r="U21" s="321">
        <v>8.3839999999999998E-2</v>
      </c>
      <c r="V21" s="321">
        <v>0.16592999999999999</v>
      </c>
      <c r="W21" s="321">
        <v>0.34648000000000001</v>
      </c>
      <c r="X21" s="321">
        <v>0.19298999999999999</v>
      </c>
      <c r="Y21" s="321">
        <v>7.5870000000000007E-2</v>
      </c>
      <c r="Z21" s="343">
        <v>3.4970000000000001E-2</v>
      </c>
      <c r="AA21" s="321">
        <v>1.874E-2</v>
      </c>
      <c r="AB21" s="321">
        <v>8.3229999999999998E-2</v>
      </c>
      <c r="AC21" s="321">
        <v>0.21629000000000001</v>
      </c>
      <c r="AD21" s="321">
        <v>0.4052</v>
      </c>
      <c r="AE21" s="321">
        <v>0.17524000000000001</v>
      </c>
      <c r="AF21" s="499">
        <v>6.6339999999999996E-2</v>
      </c>
      <c r="AG21" s="326" t="s">
        <v>85</v>
      </c>
      <c r="AH21" s="343">
        <v>2.4389999999999998E-2</v>
      </c>
      <c r="AI21" s="321">
        <v>7.8E-2</v>
      </c>
      <c r="AJ21" s="321">
        <v>0.24013999999999999</v>
      </c>
      <c r="AK21" s="321">
        <v>0.28289999999999998</v>
      </c>
      <c r="AL21" s="321">
        <v>0.21454000000000001</v>
      </c>
      <c r="AM21" s="321">
        <v>0.12146999999999999</v>
      </c>
      <c r="AN21" s="321">
        <v>3.8559999999999997E-2</v>
      </c>
      <c r="AO21" s="343">
        <v>8.319E-2</v>
      </c>
      <c r="AP21" s="321">
        <v>6.6530000000000006E-2</v>
      </c>
      <c r="AQ21" s="321">
        <v>0.12812000000000001</v>
      </c>
      <c r="AR21" s="321">
        <v>0.26053999999999999</v>
      </c>
      <c r="AS21" s="321">
        <v>0.2868</v>
      </c>
      <c r="AT21" s="321">
        <v>0.11613999999999999</v>
      </c>
      <c r="AU21" s="499">
        <v>5.8689999999999999E-2</v>
      </c>
      <c r="AV21" s="377" t="s">
        <v>85</v>
      </c>
      <c r="AW21" s="343">
        <v>0.34144000000000002</v>
      </c>
      <c r="AX21" s="321">
        <v>0.47262999999999999</v>
      </c>
      <c r="AY21" s="321">
        <v>0.12506</v>
      </c>
      <c r="AZ21" s="321">
        <v>4.6179999999999999E-2</v>
      </c>
      <c r="BA21" s="321">
        <v>1.23E-2</v>
      </c>
      <c r="BB21" s="321">
        <v>1.5E-3</v>
      </c>
      <c r="BC21" s="321">
        <v>8.8999999999999995E-4</v>
      </c>
      <c r="BD21" s="343">
        <v>0.14348</v>
      </c>
      <c r="BE21" s="321">
        <v>0.14491000000000001</v>
      </c>
      <c r="BF21" s="321">
        <v>0.19661000000000001</v>
      </c>
      <c r="BG21" s="321">
        <v>0.28321000000000002</v>
      </c>
      <c r="BH21" s="321">
        <v>0.17513999999999999</v>
      </c>
      <c r="BI21" s="321">
        <v>3.4959999999999998E-2</v>
      </c>
      <c r="BJ21" s="499">
        <v>2.1690000000000001E-2</v>
      </c>
      <c r="BK21" s="657"/>
    </row>
    <row r="22" spans="1:63" s="572" customFormat="1"/>
    <row r="23" spans="1:63" s="574" customFormat="1" ht="11.25">
      <c r="A23" s="574" t="str">
        <f>"Anmerkungen. Datengrundlage: Volkshochschul-Statistik "&amp;Hilfswerte!B1&amp;"; Basis: "&amp;Tabelle1!$C$36&amp;" vhs."</f>
        <v>Anmerkungen. Datengrundlage: Volkshochschul-Statistik 2021; Basis: 843 vhs.</v>
      </c>
      <c r="R23" s="574" t="str">
        <f>"Anmerkungen. Datengrundlage: Volkshochschul-Statistik "&amp;Hilfswerte!S1&amp;"; Basis: "&amp;Tabelle1!$C$36&amp;" vhs."</f>
        <v>Anmerkungen. Datengrundlage: Volkshochschul-Statistik ; Basis: 843 vhs.</v>
      </c>
      <c r="AG23" s="574" t="str">
        <f>"Anmerkungen. Datengrundlage: Volkshochschul-Statistik "&amp;Hilfswerte!AH1&amp;"; Basis: "&amp;Tabelle1!$C$36&amp;" vhs."</f>
        <v>Anmerkungen. Datengrundlage: Volkshochschul-Statistik ; Basis: 843 vhs.</v>
      </c>
      <c r="AV23" s="574" t="str">
        <f>'Tabelle 1.1'!A38</f>
        <v>Anmerkungen. Datengrundlage: Volkshochschul-Statistik 2021; Basis: 843 vhs.</v>
      </c>
    </row>
    <row r="24" spans="1:63" s="572" customFormat="1"/>
    <row r="25" spans="1:63" s="572" customFormat="1">
      <c r="A25" s="574" t="s">
        <v>532</v>
      </c>
      <c r="R25" s="574" t="s">
        <v>532</v>
      </c>
      <c r="AG25" s="574" t="s">
        <v>532</v>
      </c>
      <c r="AV25" s="574" t="s">
        <v>532</v>
      </c>
    </row>
    <row r="26" spans="1:63" s="572" customFormat="1">
      <c r="A26" s="574" t="s">
        <v>533</v>
      </c>
      <c r="E26" s="1169" t="s">
        <v>528</v>
      </c>
      <c r="F26" s="1169"/>
      <c r="G26" s="1169"/>
      <c r="R26" s="574" t="s">
        <v>533</v>
      </c>
      <c r="Y26" s="1169" t="s">
        <v>528</v>
      </c>
      <c r="Z26" s="1169"/>
      <c r="AA26" s="1169"/>
      <c r="AB26" s="1168"/>
      <c r="AC26" s="1168"/>
      <c r="AG26" s="574" t="s">
        <v>533</v>
      </c>
      <c r="AK26" s="1167"/>
      <c r="AL26" s="1167"/>
      <c r="AM26" s="1167"/>
      <c r="AN26" s="1169" t="s">
        <v>528</v>
      </c>
      <c r="AO26" s="1169"/>
      <c r="AP26" s="1169"/>
      <c r="AV26" s="574" t="s">
        <v>533</v>
      </c>
      <c r="BC26" s="1167" t="s">
        <v>528</v>
      </c>
      <c r="BD26" s="1167"/>
      <c r="BE26" s="1167"/>
    </row>
    <row r="27" spans="1:63" s="572" customFormat="1">
      <c r="A27" s="575"/>
      <c r="R27" s="575"/>
      <c r="AG27" s="575"/>
      <c r="AV27" s="575"/>
    </row>
    <row r="28" spans="1:63" s="572" customFormat="1">
      <c r="A28" s="1169" t="s">
        <v>535</v>
      </c>
      <c r="B28" s="1169"/>
      <c r="C28" s="1169"/>
      <c r="R28" s="1169" t="s">
        <v>535</v>
      </c>
      <c r="S28" s="1169"/>
      <c r="T28" s="1169"/>
      <c r="AG28" s="1169" t="s">
        <v>535</v>
      </c>
      <c r="AH28" s="1169"/>
      <c r="AI28" s="1169"/>
      <c r="AV28" s="742" t="s">
        <v>534</v>
      </c>
    </row>
  </sheetData>
  <mergeCells count="23">
    <mergeCell ref="A1:Q1"/>
    <mergeCell ref="R1:AF1"/>
    <mergeCell ref="AG1:AU1"/>
    <mergeCell ref="AV1:BJ1"/>
    <mergeCell ref="A2:A4"/>
    <mergeCell ref="B2:C3"/>
    <mergeCell ref="D2:Q2"/>
    <mergeCell ref="R2:R4"/>
    <mergeCell ref="S2:AF2"/>
    <mergeCell ref="AW3:BC3"/>
    <mergeCell ref="BD3:BJ3"/>
    <mergeCell ref="AH2:AU2"/>
    <mergeCell ref="AV2:AV4"/>
    <mergeCell ref="AW2:BJ2"/>
    <mergeCell ref="AG2:AG4"/>
    <mergeCell ref="AO3:AU3"/>
    <mergeCell ref="BC26:BE26"/>
    <mergeCell ref="D3:J3"/>
    <mergeCell ref="K3:Q3"/>
    <mergeCell ref="S3:Y3"/>
    <mergeCell ref="Z3:AF3"/>
    <mergeCell ref="AH3:AN3"/>
    <mergeCell ref="AK26:AM26"/>
  </mergeCells>
  <conditionalFormatting sqref="B5:B21">
    <cfRule type="cellIs" dxfId="317" priority="1" stopIfTrue="1" operator="equal">
      <formula>0</formula>
    </cfRule>
  </conditionalFormatting>
  <hyperlinks>
    <hyperlink ref="AA26:AC26" r:id="rId1" display="http://dx.doi.org/10.4232/1.14582 " xr:uid="{B86DBEE3-AD69-485E-958B-0E0F06748397}"/>
    <hyperlink ref="AN26" r:id="rId2" xr:uid="{081BD673-0F52-4B84-BE07-EDEB7C2B55FE}"/>
    <hyperlink ref="AN26:AP26" r:id="rId3" display="http://dx.doi.org/10.4232/1.14582 " xr:uid="{E5ECDDD7-79F6-479E-98D2-EF8771706AC6}"/>
    <hyperlink ref="AV28" r:id="rId4" display="Publikation und Tabellen stehen unter der Lizenz CC BY-SA DEED 4.0." xr:uid="{D7256B80-2D75-4BCA-8559-2EE60D0E84C2}"/>
    <hyperlink ref="BC26" r:id="rId5" xr:uid="{5B759F4B-6B04-458A-AECA-6AA6BDF41683}"/>
    <hyperlink ref="BC26:BE26" r:id="rId6" display="http://dx.doi.org/10.4232/1.14582 " xr:uid="{E21AA14E-79CD-4200-A159-DDB4E4D894A0}"/>
    <hyperlink ref="E26" r:id="rId7" xr:uid="{8D7B27D2-A9B7-47AC-BE28-A78D7EE13ED6}"/>
    <hyperlink ref="E26:G26" r:id="rId8" display="http://dx.doi.org/10.4232/1.14582 " xr:uid="{30F091C4-2E1C-468E-BF31-66B925ECA146}"/>
    <hyperlink ref="A28" r:id="rId9" display="Publikation und Tabellen stehen unter der Lizenz CC BY-SA DEED 4.0." xr:uid="{34A259B1-5F6C-4D01-8816-AEE728274461}"/>
    <hyperlink ref="Y26" r:id="rId10" xr:uid="{C98EAFE7-5CBB-4006-AB65-BD7A9207E1FD}"/>
    <hyperlink ref="Y26:AA26" r:id="rId11" display="http://dx.doi.org/10.4232/1.14582 " xr:uid="{1CF2DEB9-476A-4264-957A-7BDEEFD80B47}"/>
    <hyperlink ref="R28" r:id="rId12" display="Publikation und Tabellen stehen unter der Lizenz CC BY-SA DEED 4.0." xr:uid="{85B389DB-2EBE-49B6-98BC-A113DBA6A3BF}"/>
    <hyperlink ref="AG28" r:id="rId13" display="Publikation und Tabellen stehen unter der Lizenz CC BY-SA DEED 4.0." xr:uid="{F93BF3FF-5273-4BD1-B506-C2BEEF08F689}"/>
  </hyperlinks>
  <pageMargins left="0.78740157480314965" right="0.78740157480314965" top="0.98425196850393704" bottom="0.98425196850393704" header="0.51181102362204722" footer="0.51181102362204722"/>
  <pageSetup paperSize="9" scale="74" fitToWidth="2" fitToHeight="2" orientation="portrait" r:id="rId14"/>
  <headerFooter scaleWithDoc="0" alignWithMargins="0"/>
  <colBreaks count="3" manualBreakCount="3">
    <brk id="17" max="1048575" man="1"/>
    <brk id="32" max="1048575" man="1"/>
    <brk id="47" max="27" man="1"/>
  </colBreaks>
  <legacyDrawingHF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D89F8-CFAF-489A-94D3-0DA7EFAE5C10}">
  <sheetPr>
    <pageSetUpPr fitToPage="1"/>
  </sheetPr>
  <dimension ref="A1:A83"/>
  <sheetViews>
    <sheetView view="pageBreakPreview" zoomScaleNormal="100" zoomScaleSheetLayoutView="100" workbookViewId="0"/>
  </sheetViews>
  <sheetFormatPr baseColWidth="10" defaultRowHeight="12.75"/>
  <cols>
    <col min="1" max="1" width="151.5703125" customWidth="1"/>
    <col min="2" max="2" width="14" customWidth="1"/>
  </cols>
  <sheetData>
    <row r="1" spans="1:1" ht="18">
      <c r="A1" s="719" t="s">
        <v>517</v>
      </c>
    </row>
    <row r="3" spans="1:1" ht="15">
      <c r="A3" s="720" t="s">
        <v>518</v>
      </c>
    </row>
    <row r="4" spans="1:1" ht="14.25">
      <c r="A4" s="721" t="str">
        <f>Tabelle1!A1</f>
        <v>Tabelle 1: Volkshochschulen und Rechtsträger nach Ländern 2021</v>
      </c>
    </row>
    <row r="5" spans="1:1" ht="14.25">
      <c r="A5" s="721" t="str">
        <f>'Tabelle 1.1'!A1</f>
        <v>Tabelle 1.1: Rechtsträger bei Einrichtungen in Trägerschaft einer kommunalen Gebietskörperschaft (Gemeinde, Kreis) oder eines Stadtstaats nach Ländern 2021</v>
      </c>
    </row>
    <row r="6" spans="1:1" ht="14.25">
      <c r="A6" s="721" t="str">
        <f>'Tabelle 2'!A1</f>
        <v>Tabelle 2: Hauptberufliches Personal nach Ländern 2021</v>
      </c>
    </row>
    <row r="7" spans="1:1" ht="14.25">
      <c r="A7" s="721" t="str">
        <f>'Tabelle 2.1'!A1</f>
        <v>Tabelle 2.1: Hauptberufliche vhs-Leitung nach Ländern 2021</v>
      </c>
    </row>
    <row r="8" spans="1:1" ht="14.25">
      <c r="A8" s="721" t="str">
        <f>'Tabelle 2.2 '!A1</f>
        <v>Tabelle 2.2: Hauptberufliches pädagogisches Personal nach Ländern 2021</v>
      </c>
    </row>
    <row r="9" spans="1:1" ht="14.25">
      <c r="A9" s="721" t="str">
        <f>'Tabelle 2.3'!A1</f>
        <v>Tabelle 2.3: Hauptberufliches Verwaltungspersonal nach Ländern 2021</v>
      </c>
    </row>
    <row r="10" spans="1:1" ht="14.25">
      <c r="A10" s="721" t="str">
        <f>'Tabelle 2.4'!A1</f>
        <v>Tabelle 2.4: Hauptberufliches Wirtschaftspersonal nach Ländern 2021</v>
      </c>
    </row>
    <row r="11" spans="1:1" ht="14.25">
      <c r="A11" s="721" t="str">
        <f>'Tabelle 2.5'!A1</f>
        <v>Tabelle 2.5: Sonstiges hauptberufliches Personal nach Ländern 2021</v>
      </c>
    </row>
    <row r="12" spans="1:1" ht="14.25">
      <c r="A12" s="721" t="str">
        <f>'Tabelle 3'!A1</f>
        <v>Tabelle 3: Nebenberufliches, freiberufliches und ehrenamtliches Personal nach Ländern 2021</v>
      </c>
    </row>
    <row r="13" spans="1:1" ht="14.25">
      <c r="A13" s="721" t="str">
        <f>'Tabelle 7'!A1</f>
        <v>Tabelle 7: Qualitätsmanagementsysteme nach Ländern 2021</v>
      </c>
    </row>
    <row r="14" spans="1:1" ht="14.25">
      <c r="A14" s="722"/>
    </row>
    <row r="15" spans="1:1" ht="15">
      <c r="A15" s="720" t="s">
        <v>319</v>
      </c>
    </row>
    <row r="16" spans="1:1" ht="14.25">
      <c r="A16" s="721" t="str">
        <f>'Tabelle 4'!A1</f>
        <v>Tabelle 4: Finanzierung im Rechnungsjahr (in Tausend Euro) nach Ländern 2021</v>
      </c>
    </row>
    <row r="17" spans="1:1" ht="14.25">
      <c r="A17" s="721" t="str">
        <f>'Tabelle 5'!A1</f>
        <v>Tabelle 5: Ausgaben im Rechnungsjahr (in Tausend Euro) nach Ländern 2021</v>
      </c>
    </row>
    <row r="18" spans="1:1" ht="14.25">
      <c r="A18" s="721" t="str">
        <f>'Tabelle 6'!A1</f>
        <v>Tabelle 6: Entgeltermäßigungen nach Ländern 2021</v>
      </c>
    </row>
    <row r="19" spans="1:1" ht="14.25">
      <c r="A19" s="722"/>
    </row>
    <row r="20" spans="1:1" ht="15">
      <c r="A20" s="720" t="s">
        <v>519</v>
      </c>
    </row>
    <row r="21" spans="1:1" ht="14.25">
      <c r="A21" s="721" t="str">
        <f>'Tabelle 8'!A1</f>
        <v>Tabelle 8: Kurse, Unterrichtsstunden und Belegungen nach Ländern und Programmbereichen 2021 insgesamt</v>
      </c>
    </row>
    <row r="22" spans="1:1" ht="14.25">
      <c r="A22" s="721" t="str">
        <f>'Tabelle 8.1'!A1</f>
        <v>Tabelle 8.1: Kurse, Unterrichtsstunden und Belegungen nach Ländern und Kursmerkmalen 2021</v>
      </c>
    </row>
    <row r="23" spans="1:1" ht="14.25">
      <c r="A23" s="721" t="str">
        <f>'Tabelle 8.2'!A1</f>
        <v>Tabelle 8.2: Kurse, Unterrichtsstunden und Belegungen nach Ländern und Programmbereichen 2021 - Auftrags- und Vertragsmaßnahmen</v>
      </c>
    </row>
    <row r="24" spans="1:1" ht="14.25">
      <c r="A24" s="721" t="str">
        <f>'Tabelle 8.3'!A1</f>
        <v>Tabelle 8.3: Kurse, Unterrichtsstunden und Belegungen nach Ländern und Programmbereichen 2021 - Berufsbezogene Kurse</v>
      </c>
    </row>
    <row r="25" spans="1:1" ht="14.25">
      <c r="A25" s="721" t="str">
        <f>'Tabelle 8.4'!A1</f>
        <v>Tabelle 8.4: Kurse, Unterrichtsstunden und Belegungen nach Ländern und Programmbereichen 2021 - Kurse mit digitalen Lerninhalten</v>
      </c>
    </row>
    <row r="26" spans="1:1" ht="14.25">
      <c r="A26" s="721" t="str">
        <f>'Tabelle 8.5'!A1</f>
        <v>Tabelle 8.5: Kurse, Unterrichtsstunden und Belegungen nach Ländern und Programmbereichen 2021 - Abschlussbezogene Kurse</v>
      </c>
    </row>
    <row r="27" spans="1:1" ht="14.25">
      <c r="A27" s="725" t="str">
        <f>'Tabelle 9'!A1</f>
        <v>Tabelle 9: Kurse, Unterrichtsstunden und Belegungen nach Fachgebieten 2021 insgesamt</v>
      </c>
    </row>
    <row r="28" spans="1:1" ht="14.25">
      <c r="A28" s="721" t="str">
        <f>'Tabelle 9.1'!A1</f>
        <v>Tabelle 9.1: Kurse, Unterrichtsstunden und Belegungen nach Ländern 2021: Alphabetisierungskurse</v>
      </c>
    </row>
    <row r="29" spans="1:1" ht="14.25">
      <c r="A29" s="721" t="str">
        <f>'Tabelle 10'!A1</f>
        <v>Tabelle 10: Zeitorganisation von Kursen nach Programmbereichen 2021</v>
      </c>
    </row>
    <row r="30" spans="1:1" ht="14.25">
      <c r="A30" s="721" t="str">
        <f>'Tabelle 11'!A1</f>
        <v>Tabelle 11: Kurse in Zusammenarbeit mit anderen Einrichtungen nach Ländern 2021</v>
      </c>
    </row>
    <row r="31" spans="1:1" ht="14.25">
      <c r="A31" s="721" t="str">
        <f>'Tabelle 12'!A1</f>
        <v>Tabelle 12: Kurse für besondere Adressaten nach Programmbereichen 2021</v>
      </c>
    </row>
    <row r="32" spans="1:1" ht="14.25">
      <c r="A32" s="721" t="str">
        <f>'Tabelle 13'!A1</f>
        <v>Tabelle 13: Geschlechtsverteilung in Kursen nach Ländern und Programmbereichen 2021</v>
      </c>
    </row>
    <row r="33" spans="1:1" ht="14.25">
      <c r="A33" s="721" t="str">
        <f>'Tabelle 14'!A1</f>
        <v>Tabelle 14: Altersverteilung in Kursen nach Ländern und Programmbereichen 2021</v>
      </c>
    </row>
    <row r="34" spans="1:1" ht="14.25">
      <c r="A34" s="721" t="str">
        <f>'Tabelle 15'!A1</f>
        <v>Tabelle 15: Altersverteilung in Kursen nach Geschlecht und Programmbereichen 2021</v>
      </c>
    </row>
    <row r="35" spans="1:1" ht="14.25">
      <c r="A35" s="721" t="str">
        <f>'Tabelle 16'!A1</f>
        <v>Tabelle 16: Teilnahme an Prüfungen nach Ländern 2021</v>
      </c>
    </row>
    <row r="36" spans="1:1" ht="14.25">
      <c r="A36" s="722"/>
    </row>
    <row r="37" spans="1:1" ht="15">
      <c r="A37" s="720" t="s">
        <v>520</v>
      </c>
    </row>
    <row r="38" spans="1:1" ht="14.25">
      <c r="A38" s="721" t="str">
        <f>'Tabelle 17'!A1</f>
        <v>Tabelle 17: Einzelveranstaltungen, Unterrichtsstunden und Teilnehmende nach Ländern und Programmbereichen 2021</v>
      </c>
    </row>
    <row r="39" spans="1:1" ht="14.25">
      <c r="A39" s="721" t="str">
        <f>'Tabelle 17.1'!A1</f>
        <v>Tabelle 17.1: Einzelveranstaltungen, Unterrichtsstunden und Teilnehmende nach Ländern und Veranstaltungsmerkmalen 2021</v>
      </c>
    </row>
    <row r="40" spans="1:1" ht="14.25">
      <c r="A40" s="721" t="str">
        <f>'Tabelle 18'!A1</f>
        <v>Tabelle 18: Studienfahrten, Unterrichtsstunden und Teilnehmende nach Ländern und Programmbereichen 2021</v>
      </c>
    </row>
    <row r="41" spans="1:1" ht="14.25">
      <c r="A41" s="721" t="str">
        <f>'Tabelle 19'!A1</f>
        <v>Tabelle 19: Studienreisen, Unterrichtsstunden, Tage und Teilnehmende nach Ländern und Programmbereichen 2021</v>
      </c>
    </row>
    <row r="42" spans="1:1" ht="14.25">
      <c r="A42" s="721" t="str">
        <f>'Tabelle 20'!A1</f>
        <v>Tabelle 20: Selbstveranstaltete Ausstellungen nach Ländern und Programmbereichen 2021</v>
      </c>
    </row>
    <row r="43" spans="1:1" ht="28.5">
      <c r="A43" s="724" t="str">
        <f>'Tabelle 21'!A1</f>
        <v>Tabelle 21: Veranstaltungen für Weiterbildungspersonal (vhs-Mitarbeitende, Kursleitende, ehrenamtlich tätiges Personal), Unterrichtsstunden und Belegungen nach Ländern und Tätigkeitsbereichen 2021</v>
      </c>
    </row>
    <row r="44" spans="1:1" ht="14.25">
      <c r="A44" s="722"/>
    </row>
    <row r="45" spans="1:1" ht="15">
      <c r="A45" s="720" t="s">
        <v>341</v>
      </c>
    </row>
    <row r="46" spans="1:1" ht="14.25">
      <c r="A46" s="721" t="str">
        <f>'Tabelle 22'!A1</f>
        <v>Tabelle 22: Beratungsleistungen 2021</v>
      </c>
    </row>
    <row r="47" spans="1:1" ht="14.25">
      <c r="A47" s="721" t="str">
        <f>'Tabelle 23'!A1</f>
        <v>Tabelle 23: Betreuungsleistungen 2021</v>
      </c>
    </row>
    <row r="48" spans="1:1" ht="14.25">
      <c r="A48" s="721" t="str">
        <f>'Tabelle 24'!A1</f>
        <v>Tabelle 24: Unterstützung bei der Vermittlung in Arbeit 2021</v>
      </c>
    </row>
    <row r="49" spans="1:1" ht="14.25">
      <c r="A49" s="721" t="str">
        <f>'Tabelle 25'!A1</f>
        <v>Tabelle 25: Lernförderung 2021</v>
      </c>
    </row>
    <row r="50" spans="1:1" ht="14.25">
      <c r="A50" s="721" t="str">
        <f>'Tabelle 26'!A1</f>
        <v>Tabelle 26: Kompetenz- und Potenzialanalysen 2021</v>
      </c>
    </row>
    <row r="51" spans="1:1" ht="14.25">
      <c r="A51" s="721" t="str">
        <f>'Tabelle 27'!A1</f>
        <v>Tabelle 27: Digitale Lerninfrastruktur 2021</v>
      </c>
    </row>
    <row r="52" spans="1:1" ht="14.25">
      <c r="A52" s="722"/>
    </row>
    <row r="53" spans="1:1" ht="15">
      <c r="A53" s="720" t="s">
        <v>521</v>
      </c>
    </row>
    <row r="54" spans="1:1" ht="14.25">
      <c r="A54" s="721" t="str">
        <f>'Tabelle 28'!A1</f>
        <v>Tabelle 28: Struktur der Gesamtunterrichtsstunden nach Art der Veranstaltung, Ländern und Programmbereichen 2021</v>
      </c>
    </row>
    <row r="55" spans="1:1" ht="14.25">
      <c r="A55" s="721" t="str">
        <f>'Tabelle 29'!A1</f>
        <v>Tabelle 29: Durchschnittliche Unterrichtsstunden und Belegungen pro Kurs nach Ländern und Programmbereichen 2021</v>
      </c>
    </row>
    <row r="56" spans="1:1" ht="14.25">
      <c r="A56" s="721" t="str">
        <f>'Tabelle 30'!A1</f>
        <v>Tabelle 30: Strukturdaten 2021</v>
      </c>
    </row>
    <row r="57" spans="1:1" ht="14.25">
      <c r="A57" s="722"/>
    </row>
    <row r="58" spans="1:1" ht="15">
      <c r="A58" s="720" t="s">
        <v>522</v>
      </c>
    </row>
    <row r="59" spans="1:1" ht="14.25">
      <c r="A59" s="721" t="str">
        <f>'Tabelle 31'!A1</f>
        <v>Tabelle 31: Veränderungen gegenüber dem Vorjahr bei Kursen nach Ländern und Programmbereichen 2021</v>
      </c>
    </row>
    <row r="60" spans="1:1" ht="14.25">
      <c r="A60" s="721" t="str">
        <f>'Tabelle 32'!A1</f>
        <v>Tabelle 32: Zeitreihen I (Finanzierung) ab 2018</v>
      </c>
    </row>
    <row r="61" spans="1:1" ht="14.25">
      <c r="A61" s="721"/>
    </row>
    <row r="62" spans="1:1" ht="15">
      <c r="A62" s="723" t="s">
        <v>523</v>
      </c>
    </row>
    <row r="63" spans="1:1" ht="14.25">
      <c r="A63" s="721" t="str">
        <f>'Tabelle 33'!A1</f>
        <v>Tabelle 33: Zeitreihen II (Personal) ab 2018</v>
      </c>
    </row>
    <row r="64" spans="1:1" ht="14.25">
      <c r="A64" s="721" t="str">
        <f>'Tabelle 34'!A1</f>
        <v>Tabelle 34: Zeitreihen III (Leistungen) ab 2018</v>
      </c>
    </row>
    <row r="65" spans="1:1" ht="14.25">
      <c r="A65" s="721" t="str">
        <f>'Tabelle 35'!A1</f>
        <v>Tabelle 35: Zeitreihen IV (Anteile der Kurse nach Programmbereichen) ab 2018</v>
      </c>
    </row>
    <row r="66" spans="1:1" ht="14.25">
      <c r="A66" s="721" t="str">
        <f>'Tabelle 36'!A1</f>
        <v>Tabelle 36: Zeitreihen V (Anteile der Kurse nach Kursmerkmalen) ab 2018</v>
      </c>
    </row>
    <row r="67" spans="1:1" ht="14.25">
      <c r="A67" s="722"/>
    </row>
    <row r="68" spans="1:1" ht="14.25">
      <c r="A68" s="722"/>
    </row>
    <row r="69" spans="1:1" ht="14.25">
      <c r="A69" s="722"/>
    </row>
    <row r="70" spans="1:1" ht="14.25">
      <c r="A70" s="722"/>
    </row>
    <row r="71" spans="1:1" ht="14.25">
      <c r="A71" s="722"/>
    </row>
    <row r="72" spans="1:1" ht="14.25">
      <c r="A72" s="722"/>
    </row>
    <row r="73" spans="1:1" ht="14.25">
      <c r="A73" s="722"/>
    </row>
    <row r="74" spans="1:1" ht="14.25">
      <c r="A74" s="722"/>
    </row>
    <row r="75" spans="1:1" ht="14.25">
      <c r="A75" s="722"/>
    </row>
    <row r="76" spans="1:1" ht="14.25">
      <c r="A76" s="722"/>
    </row>
    <row r="77" spans="1:1" ht="14.25">
      <c r="A77" s="722"/>
    </row>
    <row r="78" spans="1:1" ht="14.25">
      <c r="A78" s="722"/>
    </row>
    <row r="79" spans="1:1" ht="14.25">
      <c r="A79" s="722"/>
    </row>
    <row r="80" spans="1:1" ht="14.25">
      <c r="A80" s="722"/>
    </row>
    <row r="81" spans="1:1" ht="14.25">
      <c r="A81" s="722"/>
    </row>
    <row r="82" spans="1:1" ht="14.25">
      <c r="A82" s="722"/>
    </row>
    <row r="83" spans="1:1" ht="14.25">
      <c r="A83" s="722"/>
    </row>
  </sheetData>
  <hyperlinks>
    <hyperlink ref="A4" location="Tabelle1!A1" display="Tabelle1!A1" xr:uid="{08CC6DF5-AEFD-4B41-8B12-024114D3D6D4}"/>
    <hyperlink ref="A5" location="'Tabelle 1.1'!A1" display="'Tabelle 1.1'!A1" xr:uid="{8E1935CB-0815-467A-8DC1-31599DAC6EA8}"/>
    <hyperlink ref="A6" location="'Tabelle 2'!A1" display="'Tabelle 2'!A1" xr:uid="{F4E8DDEA-8E83-4557-B82D-D79B578D302A}"/>
    <hyperlink ref="A7" location="'Tabelle 2.1'!A1" display="'Tabelle 2.1'!A1" xr:uid="{38574144-BCF8-4F40-A727-0642B97F0640}"/>
    <hyperlink ref="A8" location="'Tabelle 2.2 '!A1" display="'Tabelle 2.2 '!A1" xr:uid="{6FD58076-392D-47DC-A06A-1409819E1CBB}"/>
    <hyperlink ref="A9" location="'Tabelle 2.3'!A1" display="'Tabelle 2.3'!A1" xr:uid="{829B668F-2C9B-4A59-93BB-84078A2D7A8C}"/>
    <hyperlink ref="A10" location="'Tabelle 2.4'!A1" display="'Tabelle 2.4'!A1" xr:uid="{E37B252B-73CE-41C5-A071-00E1507B696D}"/>
    <hyperlink ref="A11" location="'Tabelle 2.5'!A1" display="'Tabelle 2.5'!A1" xr:uid="{C875A5F4-1137-4306-8D0A-6BC63D174FA4}"/>
    <hyperlink ref="A12" location="'Tabelle 3'!A1" display="'Tabelle 3'!A1" xr:uid="{A2CC8F11-329A-408F-AA49-099044425411}"/>
    <hyperlink ref="A13" location="'Tabelle 7'!A1" display="'Tabelle 7'!A1" xr:uid="{06152E60-3A81-4BBC-AF10-97C7E0515375}"/>
    <hyperlink ref="A16" location="'Tabelle 4'!A1" display="'Tabelle 4'!A1" xr:uid="{4F3BCE7C-7AF3-4A81-A7F0-6EAE6A43D641}"/>
    <hyperlink ref="A17" location="'Tabelle 5'!A1" display="'Tabelle 5'!A1" xr:uid="{1A49A1EE-DFE5-4F9A-91F3-9D6EFBAA97EA}"/>
    <hyperlink ref="A18" location="'Tabelle 6'!A1" display="'Tabelle 6'!A1" xr:uid="{E1A9D4F5-915D-46C1-B5CB-9766571068E4}"/>
    <hyperlink ref="A21" location="'Tabelle 8'!A1" display="'Tabelle 8'!A1" xr:uid="{22EB3384-3DAB-4198-87DA-0A2AB0F6AF4B}"/>
    <hyperlink ref="A22" location="'Tabelle 8.1'!A1" display="'Tabelle 8.1'!A1" xr:uid="{5852B5F0-9C9E-4B7F-BA7F-06C4B2F055C0}"/>
    <hyperlink ref="A23" location="'Tabelle 8.2'!A1" display="'Tabelle 8.2'!A1" xr:uid="{30983CD2-2341-43A7-9193-B865ABA2769A}"/>
    <hyperlink ref="A24" location="'Tabelle 8.3'!A1" display="'Tabelle 8.3'!A1" xr:uid="{676B14CC-A338-42FB-AA4B-6ED1F6A36C24}"/>
    <hyperlink ref="A25" location="'Tabelle 8.4'!A1" display="'Tabelle 8.4'!A1" xr:uid="{3EE53B0E-828C-46FA-9038-B15CDCA1FC48}"/>
    <hyperlink ref="A26" location="'Tabelle 8.5'!A1" display="'Tabelle 8.5'!A1" xr:uid="{4FAE7541-E60C-469C-983A-5B9A6840D0A9}"/>
    <hyperlink ref="A27" location="'Tabelle 9'!A1" display="'Tabelle 9'!A1" xr:uid="{FF90345E-CA30-4BF8-B4A2-054E7F9CC058}"/>
    <hyperlink ref="A28" location="'Tabelle 9.1'!A1" display="'Tabelle 9.1'!A1" xr:uid="{F7E1E198-BCFD-490B-B5EB-187BFB63F037}"/>
    <hyperlink ref="A29" location="'Tabelle 10'!A1" display="'Tabelle 10'!A1" xr:uid="{47DD46CC-9201-44DB-934E-95120699CE24}"/>
    <hyperlink ref="A30" location="'Tabelle 11'!A1" display="'Tabelle 11'!A1" xr:uid="{8C38CCE5-37F6-4267-B248-77801ADE4CDA}"/>
    <hyperlink ref="A31" location="'Tabelle 12'!A1" display="'Tabelle 12'!A1" xr:uid="{6E93940A-27F6-4697-B4BD-C99461A6CFFF}"/>
    <hyperlink ref="A32" location="'Tabelle 13'!A1" display="'Tabelle 13'!A1" xr:uid="{9FF02AC3-34FC-4795-B9DC-DC1EB731B51D}"/>
    <hyperlink ref="A33" location="'Tabelle 14'!A1" display="'Tabelle 14'!A1" xr:uid="{BDF6A594-D916-4D04-A590-84500249CC64}"/>
    <hyperlink ref="A34" location="'Tabelle 15'!A1" display="'Tabelle 15'!A1" xr:uid="{8F96F366-E616-4360-8AFE-CFD4A40592D0}"/>
    <hyperlink ref="A35" location="'Tabelle 16'!A1" display="'Tabelle 16'!A1" xr:uid="{AAACD1DA-06C3-4163-98AE-A8365DD5394D}"/>
    <hyperlink ref="A38" location="'Tabelle 17'!A1" display="'Tabelle 17'!A1" xr:uid="{ED966566-70AD-4F6A-B94D-75C9BBFB4A6E}"/>
    <hyperlink ref="A39" location="'Tabelle 17.1'!A1" display="'Tabelle 17.1'!A1" xr:uid="{6508DF63-8574-4C33-8849-77828B8D9C0E}"/>
    <hyperlink ref="A40" location="'Tabelle 18'!A1" display="'Tabelle 18'!A1" xr:uid="{A8528A5D-F7A4-4C18-8AE4-95E803EDFC7A}"/>
    <hyperlink ref="A41" location="'Tabelle 19'!A1" display="'Tabelle 19'!A1" xr:uid="{B7AB7A24-5CD4-4A11-A8C2-50770FC550D4}"/>
    <hyperlink ref="A42" location="'Tabelle 20'!A1" display="'Tabelle 20'!A1" xr:uid="{372F9507-81F8-425D-85D8-4C303C3EB9D9}"/>
    <hyperlink ref="A43" location="'Tabelle 21'!A1" display="'Tabelle 21'!A1" xr:uid="{01689053-667B-4DD2-BBEF-EBEF872E1B24}"/>
    <hyperlink ref="A46" location="'Tabelle 22'!A1" display="'Tabelle 22'!A1" xr:uid="{E3C14A22-3171-40FC-BD6D-67A00EB9AF87}"/>
    <hyperlink ref="A47" location="'Tabelle 23'!A1" display="'Tabelle 23'!A1" xr:uid="{4834189B-C98A-43DF-9311-4927C73E1374}"/>
    <hyperlink ref="A48" location="'Tabelle 24'!A1" display="'Tabelle 24'!A1" xr:uid="{E6286D33-90FA-4753-981C-971F56668721}"/>
    <hyperlink ref="A49" location="'Tabelle 25'!A1" display="'Tabelle 25'!A1" xr:uid="{63AB32C1-2D8F-4B33-9EC4-52F9F00B82AA}"/>
    <hyperlink ref="A50" location="'Tabelle 26'!A1" display="'Tabelle 26'!A1" xr:uid="{B0E501F9-D971-4FF7-A877-394C556336F0}"/>
    <hyperlink ref="A51" location="'Tabelle 27'!A1" display="'Tabelle 27'!A1" xr:uid="{D250005B-C302-4C2F-BC53-2B1CF60ED912}"/>
    <hyperlink ref="A54" location="'Tabelle 28'!A1" display="'Tabelle 28'!A1" xr:uid="{107665E2-2EC8-48B9-8D09-3A03D21EB98A}"/>
    <hyperlink ref="A55" location="'Tabelle 29'!A1" display="'Tabelle 29'!A1" xr:uid="{2DA12FE1-AB4D-46B8-96B2-4C5F5F11593E}"/>
    <hyperlink ref="A56" location="'Tabelle 30'!A1" display="'Tabelle 30'!A1" xr:uid="{7FD2DA6C-A0B2-42BD-8B3F-B94C35B3CBBD}"/>
    <hyperlink ref="A59" location="'Tabelle 31'!A1" display="'Tabelle 31'!A1" xr:uid="{F8F809B0-7BB2-4136-8A57-B8A4BE7CD7C6}"/>
    <hyperlink ref="A60" location="'Tabelle 32'!A1" display="'Tabelle 32'!A1" xr:uid="{87AE0FD7-6C1D-43C9-BD04-4D84D470EA66}"/>
    <hyperlink ref="A63" location="'Tabelle 33'!A1" display="'Tabelle 33'!A1" xr:uid="{9720B2F3-7B87-4286-B07D-A9E257FC2A6F}"/>
    <hyperlink ref="A64" location="'Tabelle 34'!A1" display="'Tabelle 34'!A1" xr:uid="{6337D4E5-99E5-42F9-9CC0-D62690F97AEC}"/>
    <hyperlink ref="A65" location="'Tabelle 35'!A1" display="'Tabelle 35'!A1" xr:uid="{0865C548-C219-4E10-9012-16C8ED512D2A}"/>
    <hyperlink ref="A66" location="'Tabelle 36'!A1" display="'Tabelle 36'!A1" xr:uid="{9EE60642-86F8-44B6-9CE3-109B8A817C84}"/>
  </hyperlinks>
  <pageMargins left="0.7" right="0.7" top="0.78740157499999996" bottom="0.78740157499999996" header="0.3" footer="0.3"/>
  <pageSetup paperSize="9" scale="58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D476D-7C11-4E1E-8DA8-C32AB317649A}">
  <dimension ref="A1:L28"/>
  <sheetViews>
    <sheetView view="pageBreakPreview" topLeftCell="A4" zoomScaleNormal="100" zoomScaleSheetLayoutView="100" workbookViewId="0">
      <selection activeCell="A25" sqref="A25:G28"/>
    </sheetView>
  </sheetViews>
  <sheetFormatPr baseColWidth="10" defaultRowHeight="12.75"/>
  <cols>
    <col min="1" max="1" width="19.140625" customWidth="1"/>
    <col min="2" max="3" width="11" customWidth="1"/>
    <col min="4" max="4" width="10.28515625" customWidth="1"/>
    <col min="5" max="5" width="9.140625" customWidth="1"/>
    <col min="6" max="6" width="8.28515625" customWidth="1"/>
    <col min="7" max="7" width="8.140625" customWidth="1"/>
    <col min="8" max="9" width="8.28515625" customWidth="1"/>
    <col min="10" max="10" width="8.140625" customWidth="1"/>
    <col min="11" max="11" width="8.28515625" customWidth="1"/>
    <col min="12" max="12" width="2.7109375" style="576" customWidth="1"/>
  </cols>
  <sheetData>
    <row r="1" spans="1:11" ht="39.950000000000003" customHeight="1" thickBot="1">
      <c r="A1" s="779" t="str">
        <f>"Tabelle 15: Altersverteilung in Kursen nach Geschlecht und Programmbereichen " &amp;Hilfswerte!B1</f>
        <v>Tabelle 15: Altersverteilung in Kursen nach Geschlecht und Programmbereichen 2021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</row>
    <row r="2" spans="1:11" ht="30.75" customHeight="1">
      <c r="A2" s="1028" t="s">
        <v>290</v>
      </c>
      <c r="B2" s="933" t="s">
        <v>507</v>
      </c>
      <c r="C2" s="934"/>
      <c r="D2" s="965" t="s">
        <v>289</v>
      </c>
      <c r="E2" s="937"/>
      <c r="F2" s="937"/>
      <c r="G2" s="937"/>
      <c r="H2" s="937"/>
      <c r="I2" s="937"/>
      <c r="J2" s="937"/>
      <c r="K2" s="938"/>
    </row>
    <row r="3" spans="1:11" ht="12" customHeight="1">
      <c r="A3" s="1029"/>
      <c r="B3" s="935"/>
      <c r="C3" s="936"/>
      <c r="D3" s="1026" t="s">
        <v>291</v>
      </c>
      <c r="E3" s="1024" t="s">
        <v>282</v>
      </c>
      <c r="F3" s="1024" t="s">
        <v>283</v>
      </c>
      <c r="G3" s="1024" t="s">
        <v>284</v>
      </c>
      <c r="H3" s="1024" t="s">
        <v>285</v>
      </c>
      <c r="I3" s="1024" t="s">
        <v>286</v>
      </c>
      <c r="J3" s="1024" t="s">
        <v>287</v>
      </c>
      <c r="K3" s="1022" t="s">
        <v>288</v>
      </c>
    </row>
    <row r="4" spans="1:11" ht="56.25" customHeight="1">
      <c r="A4" s="1030"/>
      <c r="B4" s="662" t="s">
        <v>6</v>
      </c>
      <c r="C4" s="662" t="s">
        <v>279</v>
      </c>
      <c r="D4" s="1027"/>
      <c r="E4" s="1025"/>
      <c r="F4" s="1025"/>
      <c r="G4" s="1025"/>
      <c r="H4" s="1025"/>
      <c r="I4" s="1025"/>
      <c r="J4" s="1025"/>
      <c r="K4" s="1023"/>
    </row>
    <row r="5" spans="1:11" ht="29.25" customHeight="1">
      <c r="A5" s="980" t="s">
        <v>89</v>
      </c>
      <c r="B5" s="1020">
        <v>100528</v>
      </c>
      <c r="C5" s="1021">
        <v>0.41348000000000001</v>
      </c>
      <c r="D5" s="337" t="s">
        <v>272</v>
      </c>
      <c r="E5" s="500">
        <v>0.20901</v>
      </c>
      <c r="F5" s="500">
        <v>5.6710000000000003E-2</v>
      </c>
      <c r="G5" s="500">
        <v>8.4720000000000004E-2</v>
      </c>
      <c r="H5" s="500">
        <v>0.14734</v>
      </c>
      <c r="I5" s="500">
        <v>0.22342000000000001</v>
      </c>
      <c r="J5" s="500">
        <v>0.19306999999999999</v>
      </c>
      <c r="K5" s="501">
        <v>8.5709999999999995E-2</v>
      </c>
    </row>
    <row r="6" spans="1:11" ht="29.25" customHeight="1">
      <c r="A6" s="765"/>
      <c r="B6" s="1010"/>
      <c r="C6" s="1012"/>
      <c r="D6" s="514" t="s">
        <v>271</v>
      </c>
      <c r="E6" s="504">
        <v>9.5399999999999999E-2</v>
      </c>
      <c r="F6" s="504">
        <v>4.0930000000000001E-2</v>
      </c>
      <c r="G6" s="504">
        <v>0.11758</v>
      </c>
      <c r="H6" s="504">
        <v>0.21446000000000001</v>
      </c>
      <c r="I6" s="504">
        <v>0.27535999999999999</v>
      </c>
      <c r="J6" s="504">
        <v>0.17533000000000001</v>
      </c>
      <c r="K6" s="505">
        <v>8.0949999999999994E-2</v>
      </c>
    </row>
    <row r="7" spans="1:11" ht="29.25" customHeight="1">
      <c r="A7" s="774" t="s">
        <v>113</v>
      </c>
      <c r="B7" s="1009">
        <v>171241</v>
      </c>
      <c r="C7" s="1011">
        <v>0.51482000000000006</v>
      </c>
      <c r="D7" s="338" t="s">
        <v>272</v>
      </c>
      <c r="E7" s="502">
        <v>0.21029</v>
      </c>
      <c r="F7" s="502">
        <v>3.5270000000000003E-2</v>
      </c>
      <c r="G7" s="502">
        <v>5.8020000000000002E-2</v>
      </c>
      <c r="H7" s="502">
        <v>0.12060999999999999</v>
      </c>
      <c r="I7" s="502">
        <v>0.29437999999999998</v>
      </c>
      <c r="J7" s="502">
        <v>0.20452999999999999</v>
      </c>
      <c r="K7" s="503">
        <v>7.6910000000000006E-2</v>
      </c>
    </row>
    <row r="8" spans="1:11" ht="29.25" customHeight="1">
      <c r="A8" s="765"/>
      <c r="B8" s="1010"/>
      <c r="C8" s="1012"/>
      <c r="D8" s="515" t="s">
        <v>271</v>
      </c>
      <c r="E8" s="506">
        <v>0.10782</v>
      </c>
      <c r="F8" s="506">
        <v>2.7E-2</v>
      </c>
      <c r="G8" s="506">
        <v>7.7490000000000003E-2</v>
      </c>
      <c r="H8" s="506">
        <v>0.16614999999999999</v>
      </c>
      <c r="I8" s="506">
        <v>0.35198000000000002</v>
      </c>
      <c r="J8" s="506">
        <v>0.19644</v>
      </c>
      <c r="K8" s="507">
        <v>7.3120000000000004E-2</v>
      </c>
    </row>
    <row r="9" spans="1:11" ht="29.25" customHeight="1">
      <c r="A9" s="774" t="s">
        <v>19</v>
      </c>
      <c r="B9" s="1009">
        <v>437512</v>
      </c>
      <c r="C9" s="1011">
        <v>0.53161000000000003</v>
      </c>
      <c r="D9" s="516" t="s">
        <v>272</v>
      </c>
      <c r="E9" s="508">
        <v>0.12474</v>
      </c>
      <c r="F9" s="508">
        <v>1.38E-2</v>
      </c>
      <c r="G9" s="508">
        <v>5.2060000000000002E-2</v>
      </c>
      <c r="H9" s="508">
        <v>0.14607000000000001</v>
      </c>
      <c r="I9" s="508">
        <v>0.37136000000000002</v>
      </c>
      <c r="J9" s="508">
        <v>0.20905000000000001</v>
      </c>
      <c r="K9" s="509">
        <v>8.2909999999999998E-2</v>
      </c>
    </row>
    <row r="10" spans="1:11" ht="29.25" customHeight="1">
      <c r="A10" s="765"/>
      <c r="B10" s="1010"/>
      <c r="C10" s="1012"/>
      <c r="D10" s="515" t="s">
        <v>271</v>
      </c>
      <c r="E10" s="506">
        <v>3.015E-2</v>
      </c>
      <c r="F10" s="506">
        <v>1.285E-2</v>
      </c>
      <c r="G10" s="506">
        <v>7.7410000000000007E-2</v>
      </c>
      <c r="H10" s="506">
        <v>0.21251999999999999</v>
      </c>
      <c r="I10" s="506">
        <v>0.4214</v>
      </c>
      <c r="J10" s="506">
        <v>0.18081</v>
      </c>
      <c r="K10" s="507">
        <v>6.4869999999999997E-2</v>
      </c>
    </row>
    <row r="11" spans="1:11" ht="29.25" customHeight="1">
      <c r="A11" s="774" t="s">
        <v>20</v>
      </c>
      <c r="B11" s="1009">
        <v>609527</v>
      </c>
      <c r="C11" s="1011">
        <v>0.67166999999999999</v>
      </c>
      <c r="D11" s="516" t="s">
        <v>272</v>
      </c>
      <c r="E11" s="508">
        <v>3.1539999999999999E-2</v>
      </c>
      <c r="F11" s="508">
        <v>9.5880000000000007E-2</v>
      </c>
      <c r="G11" s="508">
        <v>0.26407999999999998</v>
      </c>
      <c r="H11" s="508">
        <v>0.28817999999999999</v>
      </c>
      <c r="I11" s="508">
        <v>0.17993999999999999</v>
      </c>
      <c r="J11" s="508">
        <v>0.10685</v>
      </c>
      <c r="K11" s="509">
        <v>3.3529999999999997E-2</v>
      </c>
    </row>
    <row r="12" spans="1:11" ht="29.25" customHeight="1">
      <c r="A12" s="765"/>
      <c r="B12" s="1010"/>
      <c r="C12" s="1012"/>
      <c r="D12" s="515" t="s">
        <v>271</v>
      </c>
      <c r="E12" s="506">
        <v>1.9970000000000002E-2</v>
      </c>
      <c r="F12" s="506">
        <v>7.51E-2</v>
      </c>
      <c r="G12" s="506">
        <v>0.23951</v>
      </c>
      <c r="H12" s="506">
        <v>0.28743999999999997</v>
      </c>
      <c r="I12" s="506">
        <v>0.22004000000000001</v>
      </c>
      <c r="J12" s="506">
        <v>0.12230000000000001</v>
      </c>
      <c r="K12" s="507">
        <v>3.5639999999999998E-2</v>
      </c>
    </row>
    <row r="13" spans="1:11" ht="29.25" customHeight="1">
      <c r="A13" s="774" t="s">
        <v>387</v>
      </c>
      <c r="B13" s="1009">
        <v>77203</v>
      </c>
      <c r="C13" s="1011">
        <v>0.47327000000000002</v>
      </c>
      <c r="D13" s="516" t="s">
        <v>272</v>
      </c>
      <c r="E13" s="508">
        <v>0.14673</v>
      </c>
      <c r="F13" s="508">
        <v>8.2089999999999996E-2</v>
      </c>
      <c r="G13" s="508">
        <v>0.12255000000000001</v>
      </c>
      <c r="H13" s="508">
        <v>0.21918000000000001</v>
      </c>
      <c r="I13" s="508">
        <v>0.22608</v>
      </c>
      <c r="J13" s="508">
        <v>0.13048999999999999</v>
      </c>
      <c r="K13" s="509">
        <v>7.2870000000000004E-2</v>
      </c>
    </row>
    <row r="14" spans="1:11" ht="29.25" customHeight="1">
      <c r="A14" s="765"/>
      <c r="B14" s="1010"/>
      <c r="C14" s="1012"/>
      <c r="D14" s="515" t="s">
        <v>271</v>
      </c>
      <c r="E14" s="506">
        <v>5.7869999999999998E-2</v>
      </c>
      <c r="F14" s="506">
        <v>5.151E-2</v>
      </c>
      <c r="G14" s="506">
        <v>0.12912999999999999</v>
      </c>
      <c r="H14" s="506">
        <v>0.27898000000000001</v>
      </c>
      <c r="I14" s="506">
        <v>0.31731999999999999</v>
      </c>
      <c r="J14" s="506">
        <v>0.11327</v>
      </c>
      <c r="K14" s="507">
        <v>5.1909999999999998E-2</v>
      </c>
    </row>
    <row r="15" spans="1:11" ht="29.25" customHeight="1">
      <c r="A15" s="774" t="s">
        <v>365</v>
      </c>
      <c r="B15" s="1009">
        <v>22789</v>
      </c>
      <c r="C15" s="1011">
        <v>0.42952000000000001</v>
      </c>
      <c r="D15" s="516" t="s">
        <v>272</v>
      </c>
      <c r="E15" s="508">
        <v>0.28885</v>
      </c>
      <c r="F15" s="508">
        <v>0.54262999999999995</v>
      </c>
      <c r="G15" s="508">
        <v>0.13292999999999999</v>
      </c>
      <c r="H15" s="508">
        <v>2.7629999999999998E-2</v>
      </c>
      <c r="I15" s="508">
        <v>5.2500000000000003E-3</v>
      </c>
      <c r="J15" s="508">
        <v>1.31E-3</v>
      </c>
      <c r="K15" s="509">
        <v>1.4E-3</v>
      </c>
    </row>
    <row r="16" spans="1:11" ht="29.25" customHeight="1">
      <c r="A16" s="765"/>
      <c r="B16" s="1010"/>
      <c r="C16" s="1012"/>
      <c r="D16" s="515" t="s">
        <v>271</v>
      </c>
      <c r="E16" s="506">
        <v>0.28632999999999997</v>
      </c>
      <c r="F16" s="506">
        <v>0.46521000000000001</v>
      </c>
      <c r="G16" s="506">
        <v>0.16496</v>
      </c>
      <c r="H16" s="506">
        <v>6.7470000000000002E-2</v>
      </c>
      <c r="I16" s="506">
        <v>1.3650000000000001E-2</v>
      </c>
      <c r="J16" s="506">
        <v>1.67E-3</v>
      </c>
      <c r="K16" s="507">
        <v>6.9999999999999999E-4</v>
      </c>
    </row>
    <row r="17" spans="1:11" ht="29.25" customHeight="1">
      <c r="A17" s="764" t="s">
        <v>39</v>
      </c>
      <c r="B17" s="1013">
        <v>15159</v>
      </c>
      <c r="C17" s="1015">
        <v>0.48479</v>
      </c>
      <c r="D17" s="516" t="s">
        <v>272</v>
      </c>
      <c r="E17" s="508">
        <v>0.15948999999999999</v>
      </c>
      <c r="F17" s="508">
        <v>0.17852999999999999</v>
      </c>
      <c r="G17" s="508">
        <v>0.19961999999999999</v>
      </c>
      <c r="H17" s="508">
        <v>0.24063000000000001</v>
      </c>
      <c r="I17" s="508">
        <v>0.16636999999999999</v>
      </c>
      <c r="J17" s="508">
        <v>3.3829999999999999E-2</v>
      </c>
      <c r="K17" s="509">
        <v>2.1530000000000001E-2</v>
      </c>
    </row>
    <row r="18" spans="1:11" ht="29.25" customHeight="1">
      <c r="A18" s="767"/>
      <c r="B18" s="1014"/>
      <c r="C18" s="1016"/>
      <c r="D18" s="517" t="s">
        <v>271</v>
      </c>
      <c r="E18" s="510">
        <v>0.13300000000000001</v>
      </c>
      <c r="F18" s="510">
        <v>0.11534999999999999</v>
      </c>
      <c r="G18" s="510">
        <v>0.18737000000000001</v>
      </c>
      <c r="H18" s="510">
        <v>0.29683999999999999</v>
      </c>
      <c r="I18" s="510">
        <v>0.20274</v>
      </c>
      <c r="J18" s="510">
        <v>4.1169999999999998E-2</v>
      </c>
      <c r="K18" s="511">
        <v>2.3529999999999999E-2</v>
      </c>
    </row>
    <row r="19" spans="1:11" ht="29.25" customHeight="1">
      <c r="A19" s="774" t="s">
        <v>24</v>
      </c>
      <c r="B19" s="1017">
        <v>1433959</v>
      </c>
      <c r="C19" s="1011">
        <v>0.56152999999999997</v>
      </c>
      <c r="D19" s="518" t="s">
        <v>272</v>
      </c>
      <c r="E19" s="504">
        <v>9.3420000000000003E-2</v>
      </c>
      <c r="F19" s="504">
        <v>8.8859999999999995E-2</v>
      </c>
      <c r="G19" s="504">
        <v>0.18412999999999999</v>
      </c>
      <c r="H19" s="504">
        <v>0.22675000000000001</v>
      </c>
      <c r="I19" s="504">
        <v>0.22095999999999999</v>
      </c>
      <c r="J19" s="504">
        <v>0.13528000000000001</v>
      </c>
      <c r="K19" s="505">
        <v>5.0610000000000002E-2</v>
      </c>
    </row>
    <row r="20" spans="1:11" ht="29.25" customHeight="1" thickBot="1">
      <c r="A20" s="776"/>
      <c r="B20" s="1018"/>
      <c r="C20" s="1019"/>
      <c r="D20" s="519" t="s">
        <v>271</v>
      </c>
      <c r="E20" s="512">
        <v>4.5830000000000003E-2</v>
      </c>
      <c r="F20" s="512">
        <v>4.7620000000000003E-2</v>
      </c>
      <c r="G20" s="512">
        <v>0.14555999999999999</v>
      </c>
      <c r="H20" s="512">
        <v>0.23719999999999999</v>
      </c>
      <c r="I20" s="512">
        <v>0.31537999999999999</v>
      </c>
      <c r="J20" s="512">
        <v>0.15406</v>
      </c>
      <c r="K20" s="513">
        <v>5.4339999999999999E-2</v>
      </c>
    </row>
    <row r="21" spans="1:11" s="576" customFormat="1">
      <c r="C21" s="651"/>
    </row>
    <row r="22" spans="1:11" s="574" customFormat="1" ht="12" customHeight="1">
      <c r="A22" s="574" t="str">
        <f>"Anmerkungen. Datengrundlage: Volkshochschul-Statistik "&amp;Hilfswerte!B1&amp;"; Basis: "&amp;A24&amp;" vhs."</f>
        <v>Anmerkungen. Datengrundlage: Volkshochschul-Statistik 2021; Basis: 683 vhs.</v>
      </c>
    </row>
    <row r="23" spans="1:11" s="576" customFormat="1">
      <c r="A23" s="574" t="s">
        <v>508</v>
      </c>
    </row>
    <row r="24" spans="1:11" s="576" customFormat="1">
      <c r="A24" s="661">
        <f>Tabelle1!C36-Tabelle1!C6</f>
        <v>683</v>
      </c>
    </row>
    <row r="25" spans="1:11" s="576" customFormat="1">
      <c r="A25" s="574" t="s">
        <v>532</v>
      </c>
      <c r="B25" s="572"/>
      <c r="C25" s="572"/>
      <c r="D25" s="572"/>
      <c r="E25" s="572"/>
      <c r="F25" s="572"/>
      <c r="G25" s="572"/>
    </row>
    <row r="26" spans="1:11" s="576" customFormat="1">
      <c r="A26" s="574" t="s">
        <v>533</v>
      </c>
      <c r="B26" s="572"/>
      <c r="C26" s="572"/>
      <c r="D26" s="572"/>
      <c r="E26" s="758" t="s">
        <v>528</v>
      </c>
      <c r="F26" s="758"/>
      <c r="G26" s="758"/>
    </row>
    <row r="27" spans="1:11" s="576" customFormat="1">
      <c r="A27" s="575"/>
      <c r="B27" s="572"/>
      <c r="C27" s="572"/>
      <c r="D27" s="572"/>
      <c r="E27" s="572"/>
      <c r="F27" s="572"/>
      <c r="G27" s="572"/>
    </row>
    <row r="28" spans="1:11" s="576" customFormat="1">
      <c r="A28" s="1169" t="s">
        <v>535</v>
      </c>
      <c r="B28" s="1169"/>
      <c r="C28" s="1169"/>
      <c r="D28" s="572"/>
      <c r="E28" s="572"/>
      <c r="F28" s="572"/>
      <c r="G28" s="572"/>
    </row>
  </sheetData>
  <mergeCells count="37">
    <mergeCell ref="A1:K1"/>
    <mergeCell ref="A5:A6"/>
    <mergeCell ref="B5:B6"/>
    <mergeCell ref="C5:C6"/>
    <mergeCell ref="K3:K4"/>
    <mergeCell ref="J3:J4"/>
    <mergeCell ref="I3:I4"/>
    <mergeCell ref="H3:H4"/>
    <mergeCell ref="G3:G4"/>
    <mergeCell ref="F3:F4"/>
    <mergeCell ref="E3:E4"/>
    <mergeCell ref="D3:D4"/>
    <mergeCell ref="A2:A4"/>
    <mergeCell ref="D2:K2"/>
    <mergeCell ref="B2:C3"/>
    <mergeCell ref="A7:A8"/>
    <mergeCell ref="B7:B8"/>
    <mergeCell ref="C7:C8"/>
    <mergeCell ref="C15:C16"/>
    <mergeCell ref="A17:A18"/>
    <mergeCell ref="A9:A10"/>
    <mergeCell ref="B9:B10"/>
    <mergeCell ref="C9:C10"/>
    <mergeCell ref="A15:A16"/>
    <mergeCell ref="B15:B16"/>
    <mergeCell ref="E26:G26"/>
    <mergeCell ref="A11:A12"/>
    <mergeCell ref="B11:B12"/>
    <mergeCell ref="C11:C12"/>
    <mergeCell ref="A13:A14"/>
    <mergeCell ref="B13:B14"/>
    <mergeCell ref="C13:C14"/>
    <mergeCell ref="B17:B18"/>
    <mergeCell ref="C17:C18"/>
    <mergeCell ref="A19:A20"/>
    <mergeCell ref="B19:B20"/>
    <mergeCell ref="C19:C20"/>
  </mergeCells>
  <conditionalFormatting sqref="A6 D6:K6 A8 A10 A12 A14 A16 A18">
    <cfRule type="cellIs" dxfId="316" priority="28" stopIfTrue="1" operator="equal">
      <formula>1</formula>
    </cfRule>
    <cfRule type="cellIs" dxfId="315" priority="29" stopIfTrue="1" operator="lessThan">
      <formula>0.0005</formula>
    </cfRule>
  </conditionalFormatting>
  <conditionalFormatting sqref="A5:K5">
    <cfRule type="cellIs" dxfId="314" priority="30" stopIfTrue="1" operator="equal">
      <formula>0</formula>
    </cfRule>
  </conditionalFormatting>
  <conditionalFormatting sqref="A7:K7">
    <cfRule type="cellIs" dxfId="313" priority="25" stopIfTrue="1" operator="equal">
      <formula>0</formula>
    </cfRule>
  </conditionalFormatting>
  <conditionalFormatting sqref="A9:K9">
    <cfRule type="cellIs" dxfId="312" priority="21" stopIfTrue="1" operator="equal">
      <formula>0</formula>
    </cfRule>
  </conditionalFormatting>
  <conditionalFormatting sqref="A11:K11">
    <cfRule type="cellIs" dxfId="311" priority="17" stopIfTrue="1" operator="equal">
      <formula>0</formula>
    </cfRule>
  </conditionalFormatting>
  <conditionalFormatting sqref="A13:K13">
    <cfRule type="cellIs" dxfId="310" priority="13" stopIfTrue="1" operator="equal">
      <formula>0</formula>
    </cfRule>
  </conditionalFormatting>
  <conditionalFormatting sqref="A15:K15">
    <cfRule type="cellIs" dxfId="309" priority="9" stopIfTrue="1" operator="equal">
      <formula>0</formula>
    </cfRule>
  </conditionalFormatting>
  <conditionalFormatting sqref="A17:K17">
    <cfRule type="cellIs" dxfId="308" priority="5" stopIfTrue="1" operator="equal">
      <formula>0</formula>
    </cfRule>
  </conditionalFormatting>
  <conditionalFormatting sqref="B19:K19">
    <cfRule type="cellIs" dxfId="307" priority="1" stopIfTrue="1" operator="equal">
      <formula>0</formula>
    </cfRule>
  </conditionalFormatting>
  <conditionalFormatting sqref="D8:K8">
    <cfRule type="cellIs" dxfId="306" priority="26" stopIfTrue="1" operator="equal">
      <formula>1</formula>
    </cfRule>
    <cfRule type="cellIs" dxfId="305" priority="27" stopIfTrue="1" operator="lessThan">
      <formula>0.0005</formula>
    </cfRule>
  </conditionalFormatting>
  <conditionalFormatting sqref="D10:K10">
    <cfRule type="cellIs" dxfId="304" priority="22" stopIfTrue="1" operator="equal">
      <formula>1</formula>
    </cfRule>
    <cfRule type="cellIs" dxfId="303" priority="23" stopIfTrue="1" operator="lessThan">
      <formula>0.0005</formula>
    </cfRule>
  </conditionalFormatting>
  <conditionalFormatting sqref="D12:K12">
    <cfRule type="cellIs" dxfId="302" priority="18" stopIfTrue="1" operator="equal">
      <formula>1</formula>
    </cfRule>
    <cfRule type="cellIs" dxfId="301" priority="19" stopIfTrue="1" operator="lessThan">
      <formula>0.0005</formula>
    </cfRule>
  </conditionalFormatting>
  <conditionalFormatting sqref="D14:K14">
    <cfRule type="cellIs" dxfId="300" priority="14" stopIfTrue="1" operator="equal">
      <formula>1</formula>
    </cfRule>
    <cfRule type="cellIs" dxfId="299" priority="15" stopIfTrue="1" operator="lessThan">
      <formula>0.0005</formula>
    </cfRule>
  </conditionalFormatting>
  <conditionalFormatting sqref="D16:K16">
    <cfRule type="cellIs" dxfId="298" priority="10" stopIfTrue="1" operator="equal">
      <formula>1</formula>
    </cfRule>
    <cfRule type="cellIs" dxfId="297" priority="11" stopIfTrue="1" operator="lessThan">
      <formula>0.0005</formula>
    </cfRule>
  </conditionalFormatting>
  <conditionalFormatting sqref="D18:K18">
    <cfRule type="cellIs" dxfId="296" priority="6" stopIfTrue="1" operator="equal">
      <formula>1</formula>
    </cfRule>
    <cfRule type="cellIs" dxfId="295" priority="7" stopIfTrue="1" operator="lessThan">
      <formula>0.0005</formula>
    </cfRule>
  </conditionalFormatting>
  <conditionalFormatting sqref="D20:K20">
    <cfRule type="cellIs" dxfId="294" priority="2" stopIfTrue="1" operator="equal">
      <formula>1</formula>
    </cfRule>
    <cfRule type="cellIs" dxfId="293" priority="3" stopIfTrue="1" operator="lessThan">
      <formula>0.0005</formula>
    </cfRule>
  </conditionalFormatting>
  <hyperlinks>
    <hyperlink ref="E26" r:id="rId1" xr:uid="{2A852CF3-58F0-479F-AB6C-AB56928A97BD}"/>
    <hyperlink ref="E26:G26" r:id="rId2" display="http://dx.doi.org/10.4232/1.14582 " xr:uid="{CF55EA4D-7076-4CF0-BB66-6A09AA86F9E6}"/>
    <hyperlink ref="A28" r:id="rId3" display="Publikation und Tabellen stehen unter der Lizenz CC BY-SA DEED 4.0." xr:uid="{1E703D6C-1D12-4594-B13E-012836D720CD}"/>
  </hyperlinks>
  <pageMargins left="0.7" right="0.7" top="0.78740157499999996" bottom="0.78740157499999996" header="0.3" footer="0.3"/>
  <pageSetup paperSize="9" scale="73" orientation="portrait"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B6596-2CA9-487E-8E10-8070C387F665}">
  <dimension ref="A1:S45"/>
  <sheetViews>
    <sheetView view="pageBreakPreview" zoomScaleNormal="100" zoomScaleSheetLayoutView="100" workbookViewId="0">
      <selection sqref="A1:H1"/>
    </sheetView>
  </sheetViews>
  <sheetFormatPr baseColWidth="10" defaultRowHeight="12.75"/>
  <cols>
    <col min="1" max="1" width="14" style="9" customWidth="1"/>
    <col min="2" max="2" width="11" style="9" customWidth="1"/>
    <col min="3" max="8" width="10.140625" style="9" customWidth="1"/>
    <col min="9" max="9" width="14.28515625" style="9" customWidth="1"/>
    <col min="10" max="10" width="10.42578125" style="9" customWidth="1"/>
    <col min="11" max="11" width="10.140625" style="9" customWidth="1"/>
    <col min="12" max="12" width="10.7109375" style="9" customWidth="1"/>
    <col min="13" max="13" width="10.140625" style="9" customWidth="1"/>
    <col min="14" max="14" width="10.85546875" style="9" customWidth="1"/>
    <col min="15" max="18" width="10.140625" style="9" customWidth="1"/>
    <col min="19" max="19" width="4.140625" style="572" customWidth="1"/>
    <col min="20" max="16384" width="11.42578125" style="9"/>
  </cols>
  <sheetData>
    <row r="1" spans="1:19" s="3" customFormat="1" ht="39.950000000000003" customHeight="1" thickBot="1">
      <c r="A1" s="768" t="str">
        <f>"Tabelle 16: Teilnahme an Prüfungen nach Ländern " &amp;Hilfswerte!B1</f>
        <v>Tabelle 16: Teilnahme an Prüfungen nach Ländern 2021</v>
      </c>
      <c r="B1" s="768"/>
      <c r="C1" s="768"/>
      <c r="D1" s="768"/>
      <c r="E1" s="768"/>
      <c r="F1" s="768"/>
      <c r="G1" s="768"/>
      <c r="H1" s="768"/>
      <c r="I1" s="768" t="str">
        <f>"noch Tabelle 16: Teilnahme an Prüfungen nach Ländern " &amp;Hilfswerte!B1</f>
        <v>noch Tabelle 16: Teilnahme an Prüfungen nach Ländern 2021</v>
      </c>
      <c r="J1" s="768"/>
      <c r="K1" s="768"/>
      <c r="L1" s="768"/>
      <c r="M1" s="768"/>
      <c r="N1" s="768"/>
      <c r="O1" s="768"/>
      <c r="P1" s="768"/>
      <c r="Q1" s="768"/>
      <c r="R1" s="768"/>
      <c r="S1" s="567"/>
    </row>
    <row r="2" spans="1:19" ht="25.5" customHeight="1">
      <c r="A2" s="968" t="s">
        <v>12</v>
      </c>
      <c r="B2" s="1031" t="s">
        <v>24</v>
      </c>
      <c r="C2" s="933" t="s">
        <v>503</v>
      </c>
      <c r="D2" s="934"/>
      <c r="E2" s="934"/>
      <c r="F2" s="934"/>
      <c r="G2" s="934"/>
      <c r="H2" s="987"/>
      <c r="I2" s="968" t="s">
        <v>12</v>
      </c>
      <c r="J2" s="933" t="s">
        <v>505</v>
      </c>
      <c r="K2" s="934"/>
      <c r="L2" s="934"/>
      <c r="M2" s="934"/>
      <c r="N2" s="934"/>
      <c r="O2" s="934"/>
      <c r="P2" s="934"/>
      <c r="Q2" s="934"/>
      <c r="R2" s="987"/>
    </row>
    <row r="3" spans="1:19" ht="13.5" customHeight="1">
      <c r="A3" s="969"/>
      <c r="B3" s="1032"/>
      <c r="C3" s="1037" t="s">
        <v>504</v>
      </c>
      <c r="D3" s="1034" t="s">
        <v>13</v>
      </c>
      <c r="E3" s="1035"/>
      <c r="F3" s="1035"/>
      <c r="G3" s="1035"/>
      <c r="H3" s="1036"/>
      <c r="I3" s="969"/>
      <c r="J3" s="1037" t="s">
        <v>504</v>
      </c>
      <c r="K3" s="1034" t="s">
        <v>13</v>
      </c>
      <c r="L3" s="1035"/>
      <c r="M3" s="1035"/>
      <c r="N3" s="1035"/>
      <c r="O3" s="1035"/>
      <c r="P3" s="1035"/>
      <c r="Q3" s="1035"/>
      <c r="R3" s="1036"/>
    </row>
    <row r="4" spans="1:19" ht="88.5" customHeight="1">
      <c r="A4" s="979"/>
      <c r="B4" s="1033"/>
      <c r="C4" s="1033"/>
      <c r="D4" s="663" t="s">
        <v>292</v>
      </c>
      <c r="E4" s="663" t="s">
        <v>366</v>
      </c>
      <c r="F4" s="663" t="s">
        <v>367</v>
      </c>
      <c r="G4" s="663" t="s">
        <v>368</v>
      </c>
      <c r="H4" s="664" t="s">
        <v>369</v>
      </c>
      <c r="I4" s="969"/>
      <c r="J4" s="1033"/>
      <c r="K4" s="665" t="s">
        <v>500</v>
      </c>
      <c r="L4" s="666" t="s">
        <v>409</v>
      </c>
      <c r="M4" s="666" t="s">
        <v>410</v>
      </c>
      <c r="N4" s="666" t="s">
        <v>499</v>
      </c>
      <c r="O4" s="666" t="s">
        <v>388</v>
      </c>
      <c r="P4" s="666" t="s">
        <v>497</v>
      </c>
      <c r="Q4" s="666" t="s">
        <v>438</v>
      </c>
      <c r="R4" s="664" t="s">
        <v>498</v>
      </c>
    </row>
    <row r="5" spans="1:19" s="59" customFormat="1">
      <c r="A5" s="762" t="s">
        <v>61</v>
      </c>
      <c r="B5" s="522">
        <v>42868</v>
      </c>
      <c r="C5" s="72">
        <v>480</v>
      </c>
      <c r="D5" s="72">
        <v>123</v>
      </c>
      <c r="E5" s="72">
        <v>98</v>
      </c>
      <c r="F5" s="73">
        <v>90</v>
      </c>
      <c r="G5" s="72">
        <v>169</v>
      </c>
      <c r="H5" s="331">
        <v>0</v>
      </c>
      <c r="I5" s="762" t="s">
        <v>61</v>
      </c>
      <c r="J5" s="522">
        <v>42388</v>
      </c>
      <c r="K5" s="287">
        <v>144</v>
      </c>
      <c r="L5" s="72">
        <v>466</v>
      </c>
      <c r="M5" s="72">
        <v>4604</v>
      </c>
      <c r="N5" s="72">
        <v>13620</v>
      </c>
      <c r="O5" s="73">
        <v>16854</v>
      </c>
      <c r="P5" s="72">
        <v>1057</v>
      </c>
      <c r="Q5" s="72">
        <v>5346</v>
      </c>
      <c r="R5" s="439">
        <v>297</v>
      </c>
      <c r="S5" s="649"/>
    </row>
    <row r="6" spans="1:19" s="2" customFormat="1" ht="11.25" customHeight="1">
      <c r="A6" s="763"/>
      <c r="B6" s="523">
        <v>1</v>
      </c>
      <c r="C6" s="68">
        <v>1.12E-2</v>
      </c>
      <c r="D6" s="68">
        <v>0.25624999999999998</v>
      </c>
      <c r="E6" s="68">
        <v>0.20416999999999999</v>
      </c>
      <c r="F6" s="68">
        <v>0.1875</v>
      </c>
      <c r="G6" s="68">
        <v>0.35208</v>
      </c>
      <c r="H6" s="294">
        <v>0</v>
      </c>
      <c r="I6" s="763"/>
      <c r="J6" s="526">
        <v>0.98880000000000001</v>
      </c>
      <c r="K6" s="68">
        <v>3.3999999999999998E-3</v>
      </c>
      <c r="L6" s="68">
        <v>1.099E-2</v>
      </c>
      <c r="M6" s="68">
        <v>0.10861999999999999</v>
      </c>
      <c r="N6" s="68">
        <v>0.32131999999999999</v>
      </c>
      <c r="O6" s="68">
        <v>0.39761000000000002</v>
      </c>
      <c r="P6" s="68">
        <v>2.494E-2</v>
      </c>
      <c r="Q6" s="68">
        <v>0.12612000000000001</v>
      </c>
      <c r="R6" s="294">
        <v>7.0099999999999997E-3</v>
      </c>
      <c r="S6" s="571"/>
    </row>
    <row r="7" spans="1:19" s="59" customFormat="1">
      <c r="A7" s="763" t="s">
        <v>62</v>
      </c>
      <c r="B7" s="524">
        <v>33524</v>
      </c>
      <c r="C7" s="75">
        <v>711</v>
      </c>
      <c r="D7" s="75">
        <v>711</v>
      </c>
      <c r="E7" s="75">
        <v>0</v>
      </c>
      <c r="F7" s="76">
        <v>0</v>
      </c>
      <c r="G7" s="75">
        <v>0</v>
      </c>
      <c r="H7" s="332">
        <v>0</v>
      </c>
      <c r="I7" s="763" t="s">
        <v>62</v>
      </c>
      <c r="J7" s="527">
        <v>32813</v>
      </c>
      <c r="K7" s="93">
        <v>0</v>
      </c>
      <c r="L7" s="75">
        <v>0</v>
      </c>
      <c r="M7" s="75">
        <v>3961</v>
      </c>
      <c r="N7" s="75">
        <v>17141</v>
      </c>
      <c r="O7" s="76">
        <v>6712</v>
      </c>
      <c r="P7" s="75">
        <v>0</v>
      </c>
      <c r="Q7" s="75">
        <v>3737</v>
      </c>
      <c r="R7" s="440">
        <v>1262</v>
      </c>
      <c r="S7" s="649"/>
    </row>
    <row r="8" spans="1:19" s="2" customFormat="1" ht="11.25" customHeight="1">
      <c r="A8" s="763"/>
      <c r="B8" s="523">
        <v>1</v>
      </c>
      <c r="C8" s="68">
        <v>2.121E-2</v>
      </c>
      <c r="D8" s="68">
        <v>1</v>
      </c>
      <c r="E8" s="68">
        <v>0</v>
      </c>
      <c r="F8" s="68">
        <v>0</v>
      </c>
      <c r="G8" s="68">
        <v>0</v>
      </c>
      <c r="H8" s="294">
        <v>0</v>
      </c>
      <c r="I8" s="763"/>
      <c r="J8" s="526">
        <v>0.97879000000000005</v>
      </c>
      <c r="K8" s="68">
        <v>0</v>
      </c>
      <c r="L8" s="68">
        <v>0</v>
      </c>
      <c r="M8" s="68">
        <v>0.12071</v>
      </c>
      <c r="N8" s="68">
        <v>0.52237999999999996</v>
      </c>
      <c r="O8" s="68">
        <v>0.20455000000000001</v>
      </c>
      <c r="P8" s="68">
        <v>0</v>
      </c>
      <c r="Q8" s="68">
        <v>0.11389000000000001</v>
      </c>
      <c r="R8" s="294">
        <v>3.8460000000000001E-2</v>
      </c>
      <c r="S8" s="571"/>
    </row>
    <row r="9" spans="1:19" s="59" customFormat="1">
      <c r="A9" s="763" t="s">
        <v>63</v>
      </c>
      <c r="B9" s="524">
        <v>12219</v>
      </c>
      <c r="C9" s="75">
        <v>0</v>
      </c>
      <c r="D9" s="75">
        <v>0</v>
      </c>
      <c r="E9" s="75">
        <v>0</v>
      </c>
      <c r="F9" s="76">
        <v>0</v>
      </c>
      <c r="G9" s="75">
        <v>0</v>
      </c>
      <c r="H9" s="332">
        <v>0</v>
      </c>
      <c r="I9" s="763" t="s">
        <v>63</v>
      </c>
      <c r="J9" s="527">
        <v>12219</v>
      </c>
      <c r="K9" s="93">
        <v>0</v>
      </c>
      <c r="L9" s="75">
        <v>192</v>
      </c>
      <c r="M9" s="75">
        <v>0</v>
      </c>
      <c r="N9" s="75">
        <v>7539</v>
      </c>
      <c r="O9" s="76">
        <v>2784</v>
      </c>
      <c r="P9" s="75">
        <v>787</v>
      </c>
      <c r="Q9" s="75">
        <v>917</v>
      </c>
      <c r="R9" s="440">
        <v>0</v>
      </c>
      <c r="S9" s="649"/>
    </row>
    <row r="10" spans="1:19" s="2" customFormat="1" ht="11.25" customHeight="1">
      <c r="A10" s="763"/>
      <c r="B10" s="523">
        <v>1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294">
        <v>0</v>
      </c>
      <c r="I10" s="763"/>
      <c r="J10" s="526">
        <v>1</v>
      </c>
      <c r="K10" s="68">
        <v>0</v>
      </c>
      <c r="L10" s="68">
        <v>1.5709999999999998E-2</v>
      </c>
      <c r="M10" s="68">
        <v>0</v>
      </c>
      <c r="N10" s="68">
        <v>0.61699000000000004</v>
      </c>
      <c r="O10" s="68">
        <v>0.22783999999999999</v>
      </c>
      <c r="P10" s="68">
        <v>6.4409999999999995E-2</v>
      </c>
      <c r="Q10" s="68">
        <v>7.5050000000000006E-2</v>
      </c>
      <c r="R10" s="294">
        <v>0</v>
      </c>
      <c r="S10" s="571"/>
    </row>
    <row r="11" spans="1:19" s="59" customFormat="1">
      <c r="A11" s="763" t="s">
        <v>64</v>
      </c>
      <c r="B11" s="524">
        <v>2769</v>
      </c>
      <c r="C11" s="75">
        <v>156</v>
      </c>
      <c r="D11" s="75">
        <v>46</v>
      </c>
      <c r="E11" s="75">
        <v>104</v>
      </c>
      <c r="F11" s="76">
        <v>0</v>
      </c>
      <c r="G11" s="75">
        <v>6</v>
      </c>
      <c r="H11" s="332">
        <v>0</v>
      </c>
      <c r="I11" s="763" t="s">
        <v>64</v>
      </c>
      <c r="J11" s="527">
        <v>2613</v>
      </c>
      <c r="K11" s="93">
        <v>11</v>
      </c>
      <c r="L11" s="75">
        <v>118</v>
      </c>
      <c r="M11" s="75">
        <v>197</v>
      </c>
      <c r="N11" s="75">
        <v>909</v>
      </c>
      <c r="O11" s="76">
        <v>450</v>
      </c>
      <c r="P11" s="75">
        <v>10</v>
      </c>
      <c r="Q11" s="75">
        <v>890</v>
      </c>
      <c r="R11" s="440">
        <v>28</v>
      </c>
      <c r="S11" s="649"/>
    </row>
    <row r="12" spans="1:19" s="2" customFormat="1" ht="11.25" customHeight="1">
      <c r="A12" s="763"/>
      <c r="B12" s="523">
        <v>1</v>
      </c>
      <c r="C12" s="68">
        <v>5.6340000000000001E-2</v>
      </c>
      <c r="D12" s="68">
        <v>0.29487000000000002</v>
      </c>
      <c r="E12" s="68">
        <v>0.66666999999999998</v>
      </c>
      <c r="F12" s="68">
        <v>0</v>
      </c>
      <c r="G12" s="68">
        <v>3.8460000000000001E-2</v>
      </c>
      <c r="H12" s="294">
        <v>0</v>
      </c>
      <c r="I12" s="763"/>
      <c r="J12" s="526">
        <v>0.94366000000000005</v>
      </c>
      <c r="K12" s="68">
        <v>4.2100000000000002E-3</v>
      </c>
      <c r="L12" s="68">
        <v>4.5159999999999999E-2</v>
      </c>
      <c r="M12" s="68">
        <v>7.5389999999999999E-2</v>
      </c>
      <c r="N12" s="68">
        <v>0.34788000000000002</v>
      </c>
      <c r="O12" s="68">
        <v>0.17222000000000001</v>
      </c>
      <c r="P12" s="68">
        <v>3.8300000000000001E-3</v>
      </c>
      <c r="Q12" s="68">
        <v>0.34060000000000001</v>
      </c>
      <c r="R12" s="294">
        <v>1.072E-2</v>
      </c>
      <c r="S12" s="571"/>
    </row>
    <row r="13" spans="1:19" s="59" customFormat="1">
      <c r="A13" s="763" t="s">
        <v>65</v>
      </c>
      <c r="B13" s="524">
        <v>3573</v>
      </c>
      <c r="C13" s="75">
        <v>16</v>
      </c>
      <c r="D13" s="75">
        <v>6</v>
      </c>
      <c r="E13" s="75">
        <v>10</v>
      </c>
      <c r="F13" s="76">
        <v>0</v>
      </c>
      <c r="G13" s="75">
        <v>0</v>
      </c>
      <c r="H13" s="332">
        <v>0</v>
      </c>
      <c r="I13" s="763" t="s">
        <v>65</v>
      </c>
      <c r="J13" s="527">
        <v>3557</v>
      </c>
      <c r="K13" s="93">
        <v>0</v>
      </c>
      <c r="L13" s="75">
        <v>186</v>
      </c>
      <c r="M13" s="75">
        <v>182</v>
      </c>
      <c r="N13" s="75">
        <v>1228</v>
      </c>
      <c r="O13" s="76">
        <v>922</v>
      </c>
      <c r="P13" s="75">
        <v>123</v>
      </c>
      <c r="Q13" s="75">
        <v>419</v>
      </c>
      <c r="R13" s="440">
        <v>497</v>
      </c>
      <c r="S13" s="649"/>
    </row>
    <row r="14" spans="1:19" s="2" customFormat="1" ht="11.25" customHeight="1">
      <c r="A14" s="763"/>
      <c r="B14" s="523">
        <v>1</v>
      </c>
      <c r="C14" s="68">
        <v>4.4799999999999996E-3</v>
      </c>
      <c r="D14" s="68">
        <v>0.375</v>
      </c>
      <c r="E14" s="68">
        <v>0.625</v>
      </c>
      <c r="F14" s="68">
        <v>0</v>
      </c>
      <c r="G14" s="68">
        <v>0</v>
      </c>
      <c r="H14" s="294">
        <v>0</v>
      </c>
      <c r="I14" s="763"/>
      <c r="J14" s="526">
        <v>0.99551999999999996</v>
      </c>
      <c r="K14" s="68">
        <v>0</v>
      </c>
      <c r="L14" s="68">
        <v>5.2290000000000003E-2</v>
      </c>
      <c r="M14" s="68">
        <v>5.117E-2</v>
      </c>
      <c r="N14" s="68">
        <v>0.34522999999999998</v>
      </c>
      <c r="O14" s="68">
        <v>0.25921</v>
      </c>
      <c r="P14" s="68">
        <v>3.458E-2</v>
      </c>
      <c r="Q14" s="68">
        <v>0.1178</v>
      </c>
      <c r="R14" s="294">
        <v>0.13972000000000001</v>
      </c>
      <c r="S14" s="571"/>
    </row>
    <row r="15" spans="1:19" s="59" customFormat="1">
      <c r="A15" s="763" t="s">
        <v>66</v>
      </c>
      <c r="B15" s="524">
        <v>4960</v>
      </c>
      <c r="C15" s="75">
        <v>0</v>
      </c>
      <c r="D15" s="75">
        <v>0</v>
      </c>
      <c r="E15" s="75">
        <v>0</v>
      </c>
      <c r="F15" s="76">
        <v>0</v>
      </c>
      <c r="G15" s="75">
        <v>0</v>
      </c>
      <c r="H15" s="332">
        <v>0</v>
      </c>
      <c r="I15" s="763" t="s">
        <v>66</v>
      </c>
      <c r="J15" s="527">
        <v>4960</v>
      </c>
      <c r="K15" s="93">
        <v>0</v>
      </c>
      <c r="L15" s="75">
        <v>0</v>
      </c>
      <c r="M15" s="75">
        <v>115</v>
      </c>
      <c r="N15" s="75">
        <v>2013</v>
      </c>
      <c r="O15" s="76">
        <v>1794</v>
      </c>
      <c r="P15" s="75">
        <v>0</v>
      </c>
      <c r="Q15" s="75">
        <v>968</v>
      </c>
      <c r="R15" s="440">
        <v>70</v>
      </c>
      <c r="S15" s="649"/>
    </row>
    <row r="16" spans="1:19" s="2" customFormat="1" ht="11.25" customHeight="1">
      <c r="A16" s="763"/>
      <c r="B16" s="523">
        <v>1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294">
        <v>0</v>
      </c>
      <c r="I16" s="763"/>
      <c r="J16" s="526">
        <v>1</v>
      </c>
      <c r="K16" s="68">
        <v>0</v>
      </c>
      <c r="L16" s="68">
        <v>0</v>
      </c>
      <c r="M16" s="68">
        <v>2.3189999999999999E-2</v>
      </c>
      <c r="N16" s="68">
        <v>0.40584999999999999</v>
      </c>
      <c r="O16" s="68">
        <v>0.36169000000000001</v>
      </c>
      <c r="P16" s="68">
        <v>0</v>
      </c>
      <c r="Q16" s="68">
        <v>0.19516</v>
      </c>
      <c r="R16" s="294">
        <v>1.4109999999999999E-2</v>
      </c>
      <c r="S16" s="571"/>
    </row>
    <row r="17" spans="1:19" s="59" customFormat="1">
      <c r="A17" s="763" t="s">
        <v>67</v>
      </c>
      <c r="B17" s="524">
        <v>18314</v>
      </c>
      <c r="C17" s="75">
        <v>181</v>
      </c>
      <c r="D17" s="75">
        <v>123</v>
      </c>
      <c r="E17" s="75">
        <v>58</v>
      </c>
      <c r="F17" s="76">
        <v>0</v>
      </c>
      <c r="G17" s="75">
        <v>0</v>
      </c>
      <c r="H17" s="332">
        <v>0</v>
      </c>
      <c r="I17" s="763" t="s">
        <v>67</v>
      </c>
      <c r="J17" s="527">
        <v>18133</v>
      </c>
      <c r="K17" s="93">
        <v>30</v>
      </c>
      <c r="L17" s="75">
        <v>75</v>
      </c>
      <c r="M17" s="75">
        <v>741</v>
      </c>
      <c r="N17" s="75">
        <v>7955</v>
      </c>
      <c r="O17" s="76">
        <v>6765</v>
      </c>
      <c r="P17" s="75">
        <v>168</v>
      </c>
      <c r="Q17" s="75">
        <v>2174</v>
      </c>
      <c r="R17" s="440">
        <v>225</v>
      </c>
      <c r="S17" s="649"/>
    </row>
    <row r="18" spans="1:19" s="2" customFormat="1" ht="11.25" customHeight="1">
      <c r="A18" s="763"/>
      <c r="B18" s="523">
        <v>1</v>
      </c>
      <c r="C18" s="68">
        <v>9.8799999999999999E-3</v>
      </c>
      <c r="D18" s="68">
        <v>0.67956000000000005</v>
      </c>
      <c r="E18" s="68">
        <v>0.32044</v>
      </c>
      <c r="F18" s="68">
        <v>0</v>
      </c>
      <c r="G18" s="68">
        <v>0</v>
      </c>
      <c r="H18" s="294">
        <v>0</v>
      </c>
      <c r="I18" s="763"/>
      <c r="J18" s="526">
        <v>0.99012</v>
      </c>
      <c r="K18" s="68">
        <v>1.65E-3</v>
      </c>
      <c r="L18" s="68">
        <v>4.1399999999999996E-3</v>
      </c>
      <c r="M18" s="68">
        <v>4.086E-2</v>
      </c>
      <c r="N18" s="68">
        <v>0.43869999999999998</v>
      </c>
      <c r="O18" s="68">
        <v>0.37308000000000002</v>
      </c>
      <c r="P18" s="68">
        <v>9.2599999999999991E-3</v>
      </c>
      <c r="Q18" s="68">
        <v>0.11989</v>
      </c>
      <c r="R18" s="294">
        <v>1.2409999999999999E-2</v>
      </c>
      <c r="S18" s="571"/>
    </row>
    <row r="19" spans="1:19" s="59" customFormat="1" ht="12.75" customHeight="1">
      <c r="A19" s="763" t="s">
        <v>68</v>
      </c>
      <c r="B19" s="524">
        <v>1616</v>
      </c>
      <c r="C19" s="75">
        <v>272</v>
      </c>
      <c r="D19" s="75">
        <v>62</v>
      </c>
      <c r="E19" s="75">
        <v>210</v>
      </c>
      <c r="F19" s="76">
        <v>0</v>
      </c>
      <c r="G19" s="75">
        <v>0</v>
      </c>
      <c r="H19" s="332">
        <v>0</v>
      </c>
      <c r="I19" s="763" t="s">
        <v>68</v>
      </c>
      <c r="J19" s="527">
        <v>1344</v>
      </c>
      <c r="K19" s="93">
        <v>12</v>
      </c>
      <c r="L19" s="75">
        <v>3</v>
      </c>
      <c r="M19" s="75">
        <v>5</v>
      </c>
      <c r="N19" s="75">
        <v>522</v>
      </c>
      <c r="O19" s="76">
        <v>540</v>
      </c>
      <c r="P19" s="75">
        <v>1</v>
      </c>
      <c r="Q19" s="75">
        <v>235</v>
      </c>
      <c r="R19" s="440">
        <v>26</v>
      </c>
      <c r="S19" s="649"/>
    </row>
    <row r="20" spans="1:19" s="2" customFormat="1" ht="11.25" customHeight="1">
      <c r="A20" s="763"/>
      <c r="B20" s="523">
        <v>1</v>
      </c>
      <c r="C20" s="68">
        <v>0.16832</v>
      </c>
      <c r="D20" s="68">
        <v>0.22794</v>
      </c>
      <c r="E20" s="68">
        <v>0.77205999999999997</v>
      </c>
      <c r="F20" s="68">
        <v>0</v>
      </c>
      <c r="G20" s="68">
        <v>0</v>
      </c>
      <c r="H20" s="294">
        <v>0</v>
      </c>
      <c r="I20" s="763"/>
      <c r="J20" s="526">
        <v>0.83167999999999997</v>
      </c>
      <c r="K20" s="68">
        <v>8.9300000000000004E-3</v>
      </c>
      <c r="L20" s="68">
        <v>2.2300000000000002E-3</v>
      </c>
      <c r="M20" s="68">
        <v>3.7200000000000002E-3</v>
      </c>
      <c r="N20" s="68">
        <v>0.38839000000000001</v>
      </c>
      <c r="O20" s="68">
        <v>0.40178999999999998</v>
      </c>
      <c r="P20" s="68">
        <v>7.3999999999999999E-4</v>
      </c>
      <c r="Q20" s="68">
        <v>0.17485000000000001</v>
      </c>
      <c r="R20" s="294">
        <v>1.9349999999999999E-2</v>
      </c>
      <c r="S20" s="571"/>
    </row>
    <row r="21" spans="1:19" s="59" customFormat="1">
      <c r="A21" s="763" t="s">
        <v>69</v>
      </c>
      <c r="B21" s="524">
        <v>23763</v>
      </c>
      <c r="C21" s="75">
        <v>1182</v>
      </c>
      <c r="D21" s="75">
        <v>340</v>
      </c>
      <c r="E21" s="75">
        <v>834</v>
      </c>
      <c r="F21" s="76">
        <v>0</v>
      </c>
      <c r="G21" s="75">
        <v>8</v>
      </c>
      <c r="H21" s="332">
        <v>0</v>
      </c>
      <c r="I21" s="763" t="s">
        <v>69</v>
      </c>
      <c r="J21" s="527">
        <v>22581</v>
      </c>
      <c r="K21" s="93">
        <v>647</v>
      </c>
      <c r="L21" s="75">
        <v>675</v>
      </c>
      <c r="M21" s="75">
        <v>3109</v>
      </c>
      <c r="N21" s="75">
        <v>6082</v>
      </c>
      <c r="O21" s="76">
        <v>6528</v>
      </c>
      <c r="P21" s="75">
        <v>995</v>
      </c>
      <c r="Q21" s="75">
        <v>4002</v>
      </c>
      <c r="R21" s="440">
        <v>543</v>
      </c>
      <c r="S21" s="649"/>
    </row>
    <row r="22" spans="1:19" s="2" customFormat="1" ht="11.25" customHeight="1">
      <c r="A22" s="763"/>
      <c r="B22" s="523">
        <v>1</v>
      </c>
      <c r="C22" s="68">
        <v>4.9739999999999999E-2</v>
      </c>
      <c r="D22" s="68">
        <v>0.28765000000000002</v>
      </c>
      <c r="E22" s="68">
        <v>0.70557999999999998</v>
      </c>
      <c r="F22" s="68">
        <v>0</v>
      </c>
      <c r="G22" s="68">
        <v>6.77E-3</v>
      </c>
      <c r="H22" s="294">
        <v>0</v>
      </c>
      <c r="I22" s="763"/>
      <c r="J22" s="526">
        <v>0.95025999999999999</v>
      </c>
      <c r="K22" s="68">
        <v>2.8649999999999998E-2</v>
      </c>
      <c r="L22" s="68">
        <v>2.989E-2</v>
      </c>
      <c r="M22" s="68">
        <v>0.13768</v>
      </c>
      <c r="N22" s="68">
        <v>0.26934000000000002</v>
      </c>
      <c r="O22" s="68">
        <v>0.28909000000000001</v>
      </c>
      <c r="P22" s="68">
        <v>4.4060000000000002E-2</v>
      </c>
      <c r="Q22" s="68">
        <v>0.17723</v>
      </c>
      <c r="R22" s="294">
        <v>2.4049999999999998E-2</v>
      </c>
      <c r="S22" s="571"/>
    </row>
    <row r="23" spans="1:19" s="59" customFormat="1" ht="12.75" customHeight="1">
      <c r="A23" s="763" t="s">
        <v>70</v>
      </c>
      <c r="B23" s="524">
        <v>38693</v>
      </c>
      <c r="C23" s="75">
        <v>2257</v>
      </c>
      <c r="D23" s="75">
        <v>1331</v>
      </c>
      <c r="E23" s="75">
        <v>926</v>
      </c>
      <c r="F23" s="76">
        <v>0</v>
      </c>
      <c r="G23" s="75">
        <v>0</v>
      </c>
      <c r="H23" s="332">
        <v>0</v>
      </c>
      <c r="I23" s="763" t="s">
        <v>70</v>
      </c>
      <c r="J23" s="527">
        <v>36436</v>
      </c>
      <c r="K23" s="93">
        <v>49</v>
      </c>
      <c r="L23" s="75">
        <v>685</v>
      </c>
      <c r="M23" s="75">
        <v>5170</v>
      </c>
      <c r="N23" s="75">
        <v>12263</v>
      </c>
      <c r="O23" s="76">
        <v>10891</v>
      </c>
      <c r="P23" s="75">
        <v>747</v>
      </c>
      <c r="Q23" s="75">
        <v>5814</v>
      </c>
      <c r="R23" s="440">
        <v>817</v>
      </c>
      <c r="S23" s="649"/>
    </row>
    <row r="24" spans="1:19" s="2" customFormat="1" ht="11.25" customHeight="1">
      <c r="A24" s="763"/>
      <c r="B24" s="523">
        <v>1</v>
      </c>
      <c r="C24" s="68">
        <v>5.833E-2</v>
      </c>
      <c r="D24" s="68">
        <v>0.58972000000000002</v>
      </c>
      <c r="E24" s="68">
        <v>0.41027999999999998</v>
      </c>
      <c r="F24" s="68">
        <v>0</v>
      </c>
      <c r="G24" s="68">
        <v>0</v>
      </c>
      <c r="H24" s="294">
        <v>0</v>
      </c>
      <c r="I24" s="763"/>
      <c r="J24" s="526">
        <v>0.94167000000000001</v>
      </c>
      <c r="K24" s="68">
        <v>1.34E-3</v>
      </c>
      <c r="L24" s="68">
        <v>1.8800000000000001E-2</v>
      </c>
      <c r="M24" s="68">
        <v>0.14188999999999999</v>
      </c>
      <c r="N24" s="68">
        <v>0.33656000000000003</v>
      </c>
      <c r="O24" s="68">
        <v>0.29891000000000001</v>
      </c>
      <c r="P24" s="68">
        <v>2.0500000000000001E-2</v>
      </c>
      <c r="Q24" s="68">
        <v>0.15956999999999999</v>
      </c>
      <c r="R24" s="294">
        <v>2.2419999999999999E-2</v>
      </c>
      <c r="S24" s="571"/>
    </row>
    <row r="25" spans="1:19" s="59" customFormat="1">
      <c r="A25" s="763" t="s">
        <v>71</v>
      </c>
      <c r="B25" s="524">
        <v>9250</v>
      </c>
      <c r="C25" s="75">
        <v>191</v>
      </c>
      <c r="D25" s="75">
        <v>93</v>
      </c>
      <c r="E25" s="75">
        <v>98</v>
      </c>
      <c r="F25" s="76">
        <v>0</v>
      </c>
      <c r="G25" s="75">
        <v>0</v>
      </c>
      <c r="H25" s="332">
        <v>0</v>
      </c>
      <c r="I25" s="763" t="s">
        <v>71</v>
      </c>
      <c r="J25" s="527">
        <v>9059</v>
      </c>
      <c r="K25" s="93">
        <v>26</v>
      </c>
      <c r="L25" s="75">
        <v>57</v>
      </c>
      <c r="M25" s="75">
        <v>753</v>
      </c>
      <c r="N25" s="75">
        <v>3620</v>
      </c>
      <c r="O25" s="76">
        <v>2871</v>
      </c>
      <c r="P25" s="75">
        <v>116</v>
      </c>
      <c r="Q25" s="75">
        <v>1498</v>
      </c>
      <c r="R25" s="440">
        <v>118</v>
      </c>
      <c r="S25" s="649"/>
    </row>
    <row r="26" spans="1:19" s="2" customFormat="1" ht="11.25" customHeight="1">
      <c r="A26" s="763"/>
      <c r="B26" s="523">
        <v>1</v>
      </c>
      <c r="C26" s="68">
        <v>2.0650000000000002E-2</v>
      </c>
      <c r="D26" s="68">
        <v>0.48691000000000001</v>
      </c>
      <c r="E26" s="68">
        <v>0.51309000000000005</v>
      </c>
      <c r="F26" s="68">
        <v>0</v>
      </c>
      <c r="G26" s="68">
        <v>0</v>
      </c>
      <c r="H26" s="294">
        <v>0</v>
      </c>
      <c r="I26" s="763"/>
      <c r="J26" s="526">
        <v>0.97935000000000005</v>
      </c>
      <c r="K26" s="68">
        <v>2.8700000000000002E-3</v>
      </c>
      <c r="L26" s="68">
        <v>6.2899999999999996E-3</v>
      </c>
      <c r="M26" s="68">
        <v>8.3119999999999999E-2</v>
      </c>
      <c r="N26" s="68">
        <v>0.39960000000000001</v>
      </c>
      <c r="O26" s="68">
        <v>0.31691999999999998</v>
      </c>
      <c r="P26" s="68">
        <v>1.2800000000000001E-2</v>
      </c>
      <c r="Q26" s="68">
        <v>0.16536000000000001</v>
      </c>
      <c r="R26" s="294">
        <v>1.303E-2</v>
      </c>
      <c r="S26" s="571"/>
    </row>
    <row r="27" spans="1:19" s="59" customFormat="1">
      <c r="A27" s="763" t="s">
        <v>72</v>
      </c>
      <c r="B27" s="524">
        <v>3524</v>
      </c>
      <c r="C27" s="75">
        <v>20</v>
      </c>
      <c r="D27" s="75">
        <v>8</v>
      </c>
      <c r="E27" s="75">
        <v>12</v>
      </c>
      <c r="F27" s="76">
        <v>0</v>
      </c>
      <c r="G27" s="75">
        <v>0</v>
      </c>
      <c r="H27" s="332">
        <v>0</v>
      </c>
      <c r="I27" s="763" t="s">
        <v>72</v>
      </c>
      <c r="J27" s="527">
        <v>3504</v>
      </c>
      <c r="K27" s="93">
        <v>3</v>
      </c>
      <c r="L27" s="75">
        <v>65</v>
      </c>
      <c r="M27" s="75">
        <v>313</v>
      </c>
      <c r="N27" s="75">
        <v>807</v>
      </c>
      <c r="O27" s="76">
        <v>424</v>
      </c>
      <c r="P27" s="75">
        <v>451</v>
      </c>
      <c r="Q27" s="75">
        <v>1392</v>
      </c>
      <c r="R27" s="440">
        <v>49</v>
      </c>
      <c r="S27" s="649"/>
    </row>
    <row r="28" spans="1:19" s="2" customFormat="1" ht="11.25" customHeight="1">
      <c r="A28" s="763"/>
      <c r="B28" s="523">
        <v>1</v>
      </c>
      <c r="C28" s="68">
        <v>5.6800000000000002E-3</v>
      </c>
      <c r="D28" s="68">
        <v>0.4</v>
      </c>
      <c r="E28" s="68">
        <v>0.6</v>
      </c>
      <c r="F28" s="68">
        <v>0</v>
      </c>
      <c r="G28" s="68">
        <v>0</v>
      </c>
      <c r="H28" s="294">
        <v>0</v>
      </c>
      <c r="I28" s="763"/>
      <c r="J28" s="526">
        <v>0.99431999999999998</v>
      </c>
      <c r="K28" s="68">
        <v>8.5999999999999998E-4</v>
      </c>
      <c r="L28" s="68">
        <v>1.8550000000000001E-2</v>
      </c>
      <c r="M28" s="68">
        <v>8.9330000000000007E-2</v>
      </c>
      <c r="N28" s="68">
        <v>0.23030999999999999</v>
      </c>
      <c r="O28" s="68">
        <v>0.121</v>
      </c>
      <c r="P28" s="68">
        <v>0.12870999999999999</v>
      </c>
      <c r="Q28" s="68">
        <v>0.39726</v>
      </c>
      <c r="R28" s="294">
        <v>1.3979999999999999E-2</v>
      </c>
      <c r="S28" s="571"/>
    </row>
    <row r="29" spans="1:19" s="59" customFormat="1">
      <c r="A29" s="763" t="s">
        <v>73</v>
      </c>
      <c r="B29" s="524">
        <v>3782</v>
      </c>
      <c r="C29" s="75">
        <v>0</v>
      </c>
      <c r="D29" s="75">
        <v>0</v>
      </c>
      <c r="E29" s="75">
        <v>0</v>
      </c>
      <c r="F29" s="76">
        <v>0</v>
      </c>
      <c r="G29" s="75">
        <v>0</v>
      </c>
      <c r="H29" s="332">
        <v>0</v>
      </c>
      <c r="I29" s="763" t="s">
        <v>73</v>
      </c>
      <c r="J29" s="527">
        <v>3782</v>
      </c>
      <c r="K29" s="93">
        <v>0</v>
      </c>
      <c r="L29" s="75">
        <v>4</v>
      </c>
      <c r="M29" s="75">
        <v>402</v>
      </c>
      <c r="N29" s="75">
        <v>904</v>
      </c>
      <c r="O29" s="76">
        <v>1383</v>
      </c>
      <c r="P29" s="75">
        <v>152</v>
      </c>
      <c r="Q29" s="75">
        <v>915</v>
      </c>
      <c r="R29" s="440">
        <v>22</v>
      </c>
      <c r="S29" s="649"/>
    </row>
    <row r="30" spans="1:19" s="2" customFormat="1" ht="11.25" customHeight="1">
      <c r="A30" s="763"/>
      <c r="B30" s="523">
        <v>1</v>
      </c>
      <c r="C30" s="68">
        <v>0</v>
      </c>
      <c r="D30" s="68">
        <v>0</v>
      </c>
      <c r="E30" s="68">
        <v>0</v>
      </c>
      <c r="F30" s="68">
        <v>0</v>
      </c>
      <c r="G30" s="68">
        <v>0</v>
      </c>
      <c r="H30" s="294">
        <v>0</v>
      </c>
      <c r="I30" s="763"/>
      <c r="J30" s="526">
        <v>1</v>
      </c>
      <c r="K30" s="68">
        <v>0</v>
      </c>
      <c r="L30" s="68">
        <v>1.06E-3</v>
      </c>
      <c r="M30" s="68">
        <v>0.10629</v>
      </c>
      <c r="N30" s="68">
        <v>0.23902999999999999</v>
      </c>
      <c r="O30" s="68">
        <v>0.36568000000000001</v>
      </c>
      <c r="P30" s="68">
        <v>4.0189999999999997E-2</v>
      </c>
      <c r="Q30" s="68">
        <v>0.24193999999999999</v>
      </c>
      <c r="R30" s="294">
        <v>5.8199999999999997E-3</v>
      </c>
      <c r="S30" s="571"/>
    </row>
    <row r="31" spans="1:19" s="59" customFormat="1">
      <c r="A31" s="763" t="s">
        <v>74</v>
      </c>
      <c r="B31" s="524">
        <v>1748</v>
      </c>
      <c r="C31" s="75">
        <v>17</v>
      </c>
      <c r="D31" s="75">
        <v>12</v>
      </c>
      <c r="E31" s="75">
        <v>5</v>
      </c>
      <c r="F31" s="76">
        <v>0</v>
      </c>
      <c r="G31" s="75">
        <v>0</v>
      </c>
      <c r="H31" s="332">
        <v>0</v>
      </c>
      <c r="I31" s="763" t="s">
        <v>74</v>
      </c>
      <c r="J31" s="527">
        <v>1731</v>
      </c>
      <c r="K31" s="93">
        <v>0</v>
      </c>
      <c r="L31" s="75">
        <v>1</v>
      </c>
      <c r="M31" s="75">
        <v>238</v>
      </c>
      <c r="N31" s="75">
        <v>586</v>
      </c>
      <c r="O31" s="76">
        <v>556</v>
      </c>
      <c r="P31" s="75">
        <v>29</v>
      </c>
      <c r="Q31" s="75">
        <v>292</v>
      </c>
      <c r="R31" s="440">
        <v>29</v>
      </c>
      <c r="S31" s="649"/>
    </row>
    <row r="32" spans="1:19" s="2" customFormat="1" ht="11.25" customHeight="1">
      <c r="A32" s="763"/>
      <c r="B32" s="523">
        <v>1</v>
      </c>
      <c r="C32" s="68">
        <v>9.7300000000000008E-3</v>
      </c>
      <c r="D32" s="68">
        <v>0.70587999999999995</v>
      </c>
      <c r="E32" s="68">
        <v>0.29411999999999999</v>
      </c>
      <c r="F32" s="68">
        <v>0</v>
      </c>
      <c r="G32" s="68">
        <v>0</v>
      </c>
      <c r="H32" s="294">
        <v>0</v>
      </c>
      <c r="I32" s="763"/>
      <c r="J32" s="526">
        <v>0.99026999999999998</v>
      </c>
      <c r="K32" s="68">
        <v>0</v>
      </c>
      <c r="L32" s="68">
        <v>5.8E-4</v>
      </c>
      <c r="M32" s="68">
        <v>0.13749</v>
      </c>
      <c r="N32" s="68">
        <v>0.33853</v>
      </c>
      <c r="O32" s="68">
        <v>0.32119999999999999</v>
      </c>
      <c r="P32" s="68">
        <v>1.6750000000000001E-2</v>
      </c>
      <c r="Q32" s="68">
        <v>0.16869000000000001</v>
      </c>
      <c r="R32" s="294">
        <v>1.6750000000000001E-2</v>
      </c>
      <c r="S32" s="571"/>
    </row>
    <row r="33" spans="1:19" s="59" customFormat="1" ht="12.75" customHeight="1">
      <c r="A33" s="763" t="s">
        <v>75</v>
      </c>
      <c r="B33" s="524">
        <v>7249</v>
      </c>
      <c r="C33" s="75">
        <v>174</v>
      </c>
      <c r="D33" s="75">
        <v>118</v>
      </c>
      <c r="E33" s="75">
        <v>56</v>
      </c>
      <c r="F33" s="76">
        <v>0</v>
      </c>
      <c r="G33" s="75">
        <v>0</v>
      </c>
      <c r="H33" s="332">
        <v>0</v>
      </c>
      <c r="I33" s="763" t="s">
        <v>75</v>
      </c>
      <c r="J33" s="527">
        <v>7075</v>
      </c>
      <c r="K33" s="93">
        <v>27</v>
      </c>
      <c r="L33" s="75">
        <v>103</v>
      </c>
      <c r="M33" s="75">
        <v>671</v>
      </c>
      <c r="N33" s="75">
        <v>1769</v>
      </c>
      <c r="O33" s="76">
        <v>2194</v>
      </c>
      <c r="P33" s="75">
        <v>36</v>
      </c>
      <c r="Q33" s="75">
        <v>2218</v>
      </c>
      <c r="R33" s="440">
        <v>57</v>
      </c>
      <c r="S33" s="649"/>
    </row>
    <row r="34" spans="1:19" s="2" customFormat="1" ht="11.25" customHeight="1">
      <c r="A34" s="763"/>
      <c r="B34" s="523">
        <v>1</v>
      </c>
      <c r="C34" s="68">
        <v>2.4E-2</v>
      </c>
      <c r="D34" s="68">
        <v>0.67815999999999999</v>
      </c>
      <c r="E34" s="68">
        <v>0.32184000000000001</v>
      </c>
      <c r="F34" s="68">
        <v>0</v>
      </c>
      <c r="G34" s="68">
        <v>0</v>
      </c>
      <c r="H34" s="294">
        <v>0</v>
      </c>
      <c r="I34" s="763"/>
      <c r="J34" s="526">
        <v>0.97599999999999998</v>
      </c>
      <c r="K34" s="68">
        <v>3.82E-3</v>
      </c>
      <c r="L34" s="68">
        <v>1.456E-2</v>
      </c>
      <c r="M34" s="68">
        <v>9.4839999999999994E-2</v>
      </c>
      <c r="N34" s="68">
        <v>0.25003999999999998</v>
      </c>
      <c r="O34" s="68">
        <v>0.31011</v>
      </c>
      <c r="P34" s="68">
        <v>5.0899999999999999E-3</v>
      </c>
      <c r="Q34" s="68">
        <v>0.3135</v>
      </c>
      <c r="R34" s="294">
        <v>8.0599999999999995E-3</v>
      </c>
      <c r="S34" s="571"/>
    </row>
    <row r="35" spans="1:19" s="59" customFormat="1">
      <c r="A35" s="766" t="s">
        <v>76</v>
      </c>
      <c r="B35" s="524">
        <v>2871</v>
      </c>
      <c r="C35" s="75">
        <v>98</v>
      </c>
      <c r="D35" s="75">
        <v>7</v>
      </c>
      <c r="E35" s="75">
        <v>33</v>
      </c>
      <c r="F35" s="76">
        <v>0</v>
      </c>
      <c r="G35" s="75">
        <v>58</v>
      </c>
      <c r="H35" s="332">
        <v>0</v>
      </c>
      <c r="I35" s="766" t="s">
        <v>76</v>
      </c>
      <c r="J35" s="527">
        <v>2773</v>
      </c>
      <c r="K35" s="93">
        <v>4</v>
      </c>
      <c r="L35" s="75">
        <v>0</v>
      </c>
      <c r="M35" s="75">
        <v>645</v>
      </c>
      <c r="N35" s="75">
        <v>552</v>
      </c>
      <c r="O35" s="76">
        <v>682</v>
      </c>
      <c r="P35" s="75">
        <v>68</v>
      </c>
      <c r="Q35" s="75">
        <v>731</v>
      </c>
      <c r="R35" s="440">
        <v>91</v>
      </c>
      <c r="S35" s="649"/>
    </row>
    <row r="36" spans="1:19" s="2" customFormat="1" ht="11.25" customHeight="1">
      <c r="A36" s="767"/>
      <c r="B36" s="525">
        <v>1</v>
      </c>
      <c r="C36" s="301">
        <v>3.4130000000000001E-2</v>
      </c>
      <c r="D36" s="301">
        <v>7.1429999999999993E-2</v>
      </c>
      <c r="E36" s="301">
        <v>0.33672999999999997</v>
      </c>
      <c r="F36" s="301">
        <v>0</v>
      </c>
      <c r="G36" s="301">
        <v>0.59184000000000003</v>
      </c>
      <c r="H36" s="303">
        <v>0</v>
      </c>
      <c r="I36" s="767"/>
      <c r="J36" s="528">
        <v>0.96587000000000001</v>
      </c>
      <c r="K36" s="301">
        <v>1.4400000000000001E-3</v>
      </c>
      <c r="L36" s="301">
        <v>0</v>
      </c>
      <c r="M36" s="301">
        <v>0.2326</v>
      </c>
      <c r="N36" s="301">
        <v>0.19905999999999999</v>
      </c>
      <c r="O36" s="301">
        <v>0.24593999999999999</v>
      </c>
      <c r="P36" s="301">
        <v>2.452E-2</v>
      </c>
      <c r="Q36" s="301">
        <v>0.26361000000000001</v>
      </c>
      <c r="R36" s="303">
        <v>3.2820000000000002E-2</v>
      </c>
      <c r="S36" s="571"/>
    </row>
    <row r="37" spans="1:19" s="59" customFormat="1" ht="12.75" customHeight="1">
      <c r="A37" s="756" t="s">
        <v>85</v>
      </c>
      <c r="B37" s="327">
        <v>210723</v>
      </c>
      <c r="C37" s="329">
        <v>5755</v>
      </c>
      <c r="D37" s="329">
        <v>2980</v>
      </c>
      <c r="E37" s="329">
        <v>2444</v>
      </c>
      <c r="F37" s="330">
        <v>90</v>
      </c>
      <c r="G37" s="329">
        <v>241</v>
      </c>
      <c r="H37" s="333">
        <v>0</v>
      </c>
      <c r="I37" s="756" t="s">
        <v>85</v>
      </c>
      <c r="J37" s="334">
        <v>204968</v>
      </c>
      <c r="K37" s="328">
        <v>953</v>
      </c>
      <c r="L37" s="329">
        <v>2630</v>
      </c>
      <c r="M37" s="329">
        <v>21106</v>
      </c>
      <c r="N37" s="329">
        <v>77510</v>
      </c>
      <c r="O37" s="330">
        <v>62350</v>
      </c>
      <c r="P37" s="329">
        <v>4740</v>
      </c>
      <c r="Q37" s="329">
        <v>31548</v>
      </c>
      <c r="R37" s="441">
        <v>4131</v>
      </c>
      <c r="S37" s="649"/>
    </row>
    <row r="38" spans="1:19" s="2" customFormat="1" ht="12" customHeight="1" thickBot="1">
      <c r="A38" s="757"/>
      <c r="B38" s="340">
        <v>1</v>
      </c>
      <c r="C38" s="321">
        <v>2.7310000000000001E-2</v>
      </c>
      <c r="D38" s="321">
        <v>0.51780999999999999</v>
      </c>
      <c r="E38" s="321">
        <v>0.42466999999999999</v>
      </c>
      <c r="F38" s="321">
        <v>1.5640000000000001E-2</v>
      </c>
      <c r="G38" s="321">
        <v>4.1880000000000001E-2</v>
      </c>
      <c r="H38" s="323">
        <v>0</v>
      </c>
      <c r="I38" s="757"/>
      <c r="J38" s="343">
        <v>0.97269000000000005</v>
      </c>
      <c r="K38" s="520">
        <v>4.6499999999999996E-3</v>
      </c>
      <c r="L38" s="520">
        <v>1.2829999999999999E-2</v>
      </c>
      <c r="M38" s="520">
        <v>0.10297000000000001</v>
      </c>
      <c r="N38" s="520">
        <v>0.37816</v>
      </c>
      <c r="O38" s="520">
        <v>0.30419000000000002</v>
      </c>
      <c r="P38" s="520">
        <v>2.3130000000000001E-2</v>
      </c>
      <c r="Q38" s="520">
        <v>0.15392</v>
      </c>
      <c r="R38" s="521">
        <v>2.0150000000000001E-2</v>
      </c>
      <c r="S38" s="571"/>
    </row>
    <row r="39" spans="1:19" s="572" customFormat="1"/>
    <row r="40" spans="1:19" s="574" customFormat="1" ht="11.25">
      <c r="A40" s="574" t="str">
        <f>"Anmerkungen. Datengrundlage: Volkshochschul-Statistik "&amp;Hilfswerte!B1&amp;"; Basis: "&amp;Tabelle1!$C$36&amp;" vhs."</f>
        <v>Anmerkungen. Datengrundlage: Volkshochschul-Statistik 2021; Basis: 843 vhs.</v>
      </c>
      <c r="I40" s="574" t="str">
        <f>"Anmerkungen. Datengrundlage: Volkshochschul-Statistik "&amp;Hilfswerte!B1&amp;"; Basis: "&amp;Tabelle1!$C$36&amp;" vhs."</f>
        <v>Anmerkungen. Datengrundlage: Volkshochschul-Statistik 2021; Basis: 843 vhs.</v>
      </c>
    </row>
    <row r="41" spans="1:19" s="572" customFormat="1"/>
    <row r="42" spans="1:19" s="572" customFormat="1">
      <c r="A42" s="574" t="s">
        <v>532</v>
      </c>
      <c r="I42" s="574" t="s">
        <v>532</v>
      </c>
    </row>
    <row r="43" spans="1:19" s="572" customFormat="1">
      <c r="A43" s="574" t="s">
        <v>533</v>
      </c>
      <c r="E43" s="758" t="s">
        <v>528</v>
      </c>
      <c r="F43" s="758"/>
      <c r="G43" s="758"/>
      <c r="I43" s="574" t="s">
        <v>533</v>
      </c>
      <c r="M43" s="758" t="s">
        <v>528</v>
      </c>
      <c r="N43" s="758"/>
      <c r="O43" s="758"/>
    </row>
    <row r="44" spans="1:19" s="572" customFormat="1">
      <c r="A44" s="575"/>
      <c r="I44" s="575"/>
    </row>
    <row r="45" spans="1:19" s="572" customFormat="1">
      <c r="A45" s="1169" t="s">
        <v>535</v>
      </c>
      <c r="B45" s="1169"/>
      <c r="C45" s="1169"/>
      <c r="I45" s="1169" t="s">
        <v>535</v>
      </c>
      <c r="J45" s="1169"/>
      <c r="K45" s="1169"/>
    </row>
  </sheetData>
  <mergeCells count="47">
    <mergeCell ref="A1:H1"/>
    <mergeCell ref="I1:R1"/>
    <mergeCell ref="A2:A4"/>
    <mergeCell ref="B2:B4"/>
    <mergeCell ref="I2:I4"/>
    <mergeCell ref="K3:R3"/>
    <mergeCell ref="D3:H3"/>
    <mergeCell ref="C2:H2"/>
    <mergeCell ref="C3:C4"/>
    <mergeCell ref="J2:R2"/>
    <mergeCell ref="J3:J4"/>
    <mergeCell ref="A5:A6"/>
    <mergeCell ref="I5:I6"/>
    <mergeCell ref="A7:A8"/>
    <mergeCell ref="I7:I8"/>
    <mergeCell ref="A9:A10"/>
    <mergeCell ref="I9:I10"/>
    <mergeCell ref="A11:A12"/>
    <mergeCell ref="I11:I12"/>
    <mergeCell ref="A13:A14"/>
    <mergeCell ref="I13:I14"/>
    <mergeCell ref="A15:A16"/>
    <mergeCell ref="I15:I16"/>
    <mergeCell ref="A17:A18"/>
    <mergeCell ref="I17:I18"/>
    <mergeCell ref="A19:A20"/>
    <mergeCell ref="I19:I20"/>
    <mergeCell ref="A21:A22"/>
    <mergeCell ref="I21:I22"/>
    <mergeCell ref="A23:A24"/>
    <mergeCell ref="I23:I24"/>
    <mergeCell ref="A25:A26"/>
    <mergeCell ref="I25:I26"/>
    <mergeCell ref="A27:A28"/>
    <mergeCell ref="I27:I28"/>
    <mergeCell ref="A29:A30"/>
    <mergeCell ref="I29:I30"/>
    <mergeCell ref="A31:A32"/>
    <mergeCell ref="I31:I32"/>
    <mergeCell ref="A33:A34"/>
    <mergeCell ref="I33:I34"/>
    <mergeCell ref="E43:G43"/>
    <mergeCell ref="M43:O43"/>
    <mergeCell ref="A35:A36"/>
    <mergeCell ref="I35:I36"/>
    <mergeCell ref="A37:A38"/>
    <mergeCell ref="I37:I38"/>
  </mergeCells>
  <conditionalFormatting sqref="A6 A8 A10 A12 A14 A16 A18 A20 A22 A24 A26 A28 A30 A32 A34 A36">
    <cfRule type="cellIs" dxfId="292" priority="289" stopIfTrue="1" operator="equal">
      <formula>1</formula>
    </cfRule>
    <cfRule type="cellIs" dxfId="291" priority="290" stopIfTrue="1" operator="lessThan">
      <formula>0.0005</formula>
    </cfRule>
  </conditionalFormatting>
  <conditionalFormatting sqref="A38 I38">
    <cfRule type="cellIs" dxfId="290" priority="292" stopIfTrue="1" operator="equal">
      <formula>1</formula>
    </cfRule>
    <cfRule type="cellIs" dxfId="289" priority="293" stopIfTrue="1" operator="lessThan">
      <formula>0.0005</formula>
    </cfRule>
  </conditionalFormatting>
  <conditionalFormatting sqref="A5:I5">
    <cfRule type="cellIs" dxfId="288" priority="288" stopIfTrue="1" operator="equal">
      <formula>0</formula>
    </cfRule>
  </conditionalFormatting>
  <conditionalFormatting sqref="A9:I9">
    <cfRule type="cellIs" dxfId="287" priority="271" stopIfTrue="1" operator="equal">
      <formula>0</formula>
    </cfRule>
  </conditionalFormatting>
  <conditionalFormatting sqref="A11:I11">
    <cfRule type="cellIs" dxfId="286" priority="263" stopIfTrue="1" operator="equal">
      <formula>0</formula>
    </cfRule>
  </conditionalFormatting>
  <conditionalFormatting sqref="A13:I13">
    <cfRule type="cellIs" dxfId="285" priority="255" stopIfTrue="1" operator="equal">
      <formula>0</formula>
    </cfRule>
  </conditionalFormatting>
  <conditionalFormatting sqref="A15:I15">
    <cfRule type="cellIs" dxfId="284" priority="247" stopIfTrue="1" operator="equal">
      <formula>0</formula>
    </cfRule>
  </conditionalFormatting>
  <conditionalFormatting sqref="A17:I17">
    <cfRule type="cellIs" dxfId="283" priority="239" stopIfTrue="1" operator="equal">
      <formula>0</formula>
    </cfRule>
  </conditionalFormatting>
  <conditionalFormatting sqref="A19:I19">
    <cfRule type="cellIs" dxfId="282" priority="231" stopIfTrue="1" operator="equal">
      <formula>0</formula>
    </cfRule>
  </conditionalFormatting>
  <conditionalFormatting sqref="A21:I21">
    <cfRule type="cellIs" dxfId="281" priority="223" stopIfTrue="1" operator="equal">
      <formula>0</formula>
    </cfRule>
  </conditionalFormatting>
  <conditionalFormatting sqref="A23:I23">
    <cfRule type="cellIs" dxfId="280" priority="215" stopIfTrue="1" operator="equal">
      <formula>0</formula>
    </cfRule>
  </conditionalFormatting>
  <conditionalFormatting sqref="A25:I25">
    <cfRule type="cellIs" dxfId="279" priority="207" stopIfTrue="1" operator="equal">
      <formula>0</formula>
    </cfRule>
  </conditionalFormatting>
  <conditionalFormatting sqref="A27:I27">
    <cfRule type="cellIs" dxfId="278" priority="199" stopIfTrue="1" operator="equal">
      <formula>0</formula>
    </cfRule>
  </conditionalFormatting>
  <conditionalFormatting sqref="A29:I29">
    <cfRule type="cellIs" dxfId="277" priority="191" stopIfTrue="1" operator="equal">
      <formula>0</formula>
    </cfRule>
  </conditionalFormatting>
  <conditionalFormatting sqref="A31:I31">
    <cfRule type="cellIs" dxfId="276" priority="183" stopIfTrue="1" operator="equal">
      <formula>0</formula>
    </cfRule>
  </conditionalFormatting>
  <conditionalFormatting sqref="A33:I33">
    <cfRule type="cellIs" dxfId="275" priority="175" stopIfTrue="1" operator="equal">
      <formula>0</formula>
    </cfRule>
  </conditionalFormatting>
  <conditionalFormatting sqref="A35:I35">
    <cfRule type="cellIs" dxfId="274" priority="167" stopIfTrue="1" operator="equal">
      <formula>0</formula>
    </cfRule>
  </conditionalFormatting>
  <conditionalFormatting sqref="A37:I37">
    <cfRule type="cellIs" dxfId="273" priority="159" stopIfTrue="1" operator="equal">
      <formula>0</formula>
    </cfRule>
  </conditionalFormatting>
  <conditionalFormatting sqref="B6:H8">
    <cfRule type="cellIs" dxfId="272" priority="272" stopIfTrue="1" operator="equal">
      <formula>0</formula>
    </cfRule>
  </conditionalFormatting>
  <conditionalFormatting sqref="B10:H10">
    <cfRule type="cellIs" dxfId="271" priority="264" stopIfTrue="1" operator="equal">
      <formula>0</formula>
    </cfRule>
  </conditionalFormatting>
  <conditionalFormatting sqref="B12:H12">
    <cfRule type="cellIs" dxfId="270" priority="256" stopIfTrue="1" operator="equal">
      <formula>0</formula>
    </cfRule>
  </conditionalFormatting>
  <conditionalFormatting sqref="B14:H14">
    <cfRule type="cellIs" dxfId="269" priority="248" stopIfTrue="1" operator="equal">
      <formula>0</formula>
    </cfRule>
  </conditionalFormatting>
  <conditionalFormatting sqref="B16:H16">
    <cfRule type="cellIs" dxfId="268" priority="240" stopIfTrue="1" operator="equal">
      <formula>0</formula>
    </cfRule>
  </conditionalFormatting>
  <conditionalFormatting sqref="B18:H18">
    <cfRule type="cellIs" dxfId="267" priority="232" stopIfTrue="1" operator="equal">
      <formula>0</formula>
    </cfRule>
  </conditionalFormatting>
  <conditionalFormatting sqref="B20:H20">
    <cfRule type="cellIs" dxfId="266" priority="224" stopIfTrue="1" operator="equal">
      <formula>0</formula>
    </cfRule>
  </conditionalFormatting>
  <conditionalFormatting sqref="B22:H22">
    <cfRule type="cellIs" dxfId="265" priority="216" stopIfTrue="1" operator="equal">
      <formula>0</formula>
    </cfRule>
  </conditionalFormatting>
  <conditionalFormatting sqref="B24:H24">
    <cfRule type="cellIs" dxfId="264" priority="208" stopIfTrue="1" operator="equal">
      <formula>0</formula>
    </cfRule>
  </conditionalFormatting>
  <conditionalFormatting sqref="B26:H26">
    <cfRule type="cellIs" dxfId="263" priority="200" stopIfTrue="1" operator="equal">
      <formula>0</formula>
    </cfRule>
  </conditionalFormatting>
  <conditionalFormatting sqref="B28:H28">
    <cfRule type="cellIs" dxfId="262" priority="192" stopIfTrue="1" operator="equal">
      <formula>0</formula>
    </cfRule>
  </conditionalFormatting>
  <conditionalFormatting sqref="B30:H30">
    <cfRule type="cellIs" dxfId="261" priority="184" stopIfTrue="1" operator="equal">
      <formula>0</formula>
    </cfRule>
  </conditionalFormatting>
  <conditionalFormatting sqref="B32:H32">
    <cfRule type="cellIs" dxfId="260" priority="176" stopIfTrue="1" operator="equal">
      <formula>0</formula>
    </cfRule>
  </conditionalFormatting>
  <conditionalFormatting sqref="B34:H34">
    <cfRule type="cellIs" dxfId="259" priority="168" stopIfTrue="1" operator="equal">
      <formula>0</formula>
    </cfRule>
  </conditionalFormatting>
  <conditionalFormatting sqref="B36:H36">
    <cfRule type="cellIs" dxfId="258" priority="160" stopIfTrue="1" operator="equal">
      <formula>0</formula>
    </cfRule>
  </conditionalFormatting>
  <conditionalFormatting sqref="B38:H38">
    <cfRule type="cellIs" dxfId="257" priority="152" stopIfTrue="1" operator="equal">
      <formula>0</formula>
    </cfRule>
  </conditionalFormatting>
  <conditionalFormatting sqref="I6 I8 I10 I12 I14 I16 I18 I20 I22 I24 I26 I28 I30 I32 I34 I36">
    <cfRule type="cellIs" dxfId="256" priority="286" stopIfTrue="1" operator="equal">
      <formula>1</formula>
    </cfRule>
    <cfRule type="cellIs" dxfId="255" priority="287" stopIfTrue="1" operator="lessThan">
      <formula>0.0005</formula>
    </cfRule>
  </conditionalFormatting>
  <conditionalFormatting sqref="J5:J38">
    <cfRule type="cellIs" dxfId="254" priority="1" stopIfTrue="1" operator="equal">
      <formula>0</formula>
    </cfRule>
  </conditionalFormatting>
  <conditionalFormatting sqref="K6:R6">
    <cfRule type="cellIs" dxfId="253" priority="145" stopIfTrue="1" operator="equal">
      <formula>0</formula>
    </cfRule>
  </conditionalFormatting>
  <conditionalFormatting sqref="K8:R8">
    <cfRule type="cellIs" dxfId="252" priority="139" stopIfTrue="1" operator="equal">
      <formula>0</formula>
    </cfRule>
  </conditionalFormatting>
  <conditionalFormatting sqref="K10:R10">
    <cfRule type="cellIs" dxfId="251" priority="132" stopIfTrue="1" operator="equal">
      <formula>0</formula>
    </cfRule>
  </conditionalFormatting>
  <conditionalFormatting sqref="K12:R12">
    <cfRule type="cellIs" dxfId="250" priority="125" stopIfTrue="1" operator="equal">
      <formula>0</formula>
    </cfRule>
  </conditionalFormatting>
  <conditionalFormatting sqref="K14:R14">
    <cfRule type="cellIs" dxfId="249" priority="118" stopIfTrue="1" operator="equal">
      <formula>0</formula>
    </cfRule>
  </conditionalFormatting>
  <conditionalFormatting sqref="K16:R16">
    <cfRule type="cellIs" dxfId="248" priority="111" stopIfTrue="1" operator="equal">
      <formula>0</formula>
    </cfRule>
  </conditionalFormatting>
  <conditionalFormatting sqref="K18:R18">
    <cfRule type="cellIs" dxfId="247" priority="104" stopIfTrue="1" operator="equal">
      <formula>0</formula>
    </cfRule>
  </conditionalFormatting>
  <conditionalFormatting sqref="K20:R20">
    <cfRule type="cellIs" dxfId="246" priority="97" stopIfTrue="1" operator="equal">
      <formula>0</formula>
    </cfRule>
  </conditionalFormatting>
  <conditionalFormatting sqref="K22:R22">
    <cfRule type="cellIs" dxfId="245" priority="90" stopIfTrue="1" operator="equal">
      <formula>0</formula>
    </cfRule>
  </conditionalFormatting>
  <conditionalFormatting sqref="K24:R24">
    <cfRule type="cellIs" dxfId="244" priority="83" stopIfTrue="1" operator="equal">
      <formula>0</formula>
    </cfRule>
  </conditionalFormatting>
  <conditionalFormatting sqref="K26:R26">
    <cfRule type="cellIs" dxfId="243" priority="76" stopIfTrue="1" operator="equal">
      <formula>0</formula>
    </cfRule>
  </conditionalFormatting>
  <conditionalFormatting sqref="K28:R28">
    <cfRule type="cellIs" dxfId="242" priority="69" stopIfTrue="1" operator="equal">
      <formula>0</formula>
    </cfRule>
  </conditionalFormatting>
  <conditionalFormatting sqref="K30:R30">
    <cfRule type="cellIs" dxfId="241" priority="62" stopIfTrue="1" operator="equal">
      <formula>0</formula>
    </cfRule>
  </conditionalFormatting>
  <conditionalFormatting sqref="K32:R32">
    <cfRule type="cellIs" dxfId="240" priority="55" stopIfTrue="1" operator="equal">
      <formula>0</formula>
    </cfRule>
  </conditionalFormatting>
  <conditionalFormatting sqref="K34:R34">
    <cfRule type="cellIs" dxfId="239" priority="48" stopIfTrue="1" operator="equal">
      <formula>0</formula>
    </cfRule>
  </conditionalFormatting>
  <conditionalFormatting sqref="K36:R36">
    <cfRule type="cellIs" dxfId="238" priority="41" stopIfTrue="1" operator="equal">
      <formula>0</formula>
    </cfRule>
  </conditionalFormatting>
  <conditionalFormatting sqref="K38:R38">
    <cfRule type="cellIs" dxfId="237" priority="34" stopIfTrue="1" operator="equal">
      <formula>0</formula>
    </cfRule>
  </conditionalFormatting>
  <conditionalFormatting sqref="K5:IV5 K7:IV7">
    <cfRule type="cellIs" dxfId="236" priority="151" stopIfTrue="1" operator="equal">
      <formula>0</formula>
    </cfRule>
  </conditionalFormatting>
  <conditionalFormatting sqref="K9:IV9">
    <cfRule type="cellIs" dxfId="235" priority="138" stopIfTrue="1" operator="equal">
      <formula>0</formula>
    </cfRule>
  </conditionalFormatting>
  <conditionalFormatting sqref="K11:IV11">
    <cfRule type="cellIs" dxfId="234" priority="131" stopIfTrue="1" operator="equal">
      <formula>0</formula>
    </cfRule>
  </conditionalFormatting>
  <conditionalFormatting sqref="K13:IV13">
    <cfRule type="cellIs" dxfId="233" priority="124" stopIfTrue="1" operator="equal">
      <formula>0</formula>
    </cfRule>
  </conditionalFormatting>
  <conditionalFormatting sqref="K15:IV15">
    <cfRule type="cellIs" dxfId="232" priority="117" stopIfTrue="1" operator="equal">
      <formula>0</formula>
    </cfRule>
  </conditionalFormatting>
  <conditionalFormatting sqref="K17:IV17">
    <cfRule type="cellIs" dxfId="231" priority="110" stopIfTrue="1" operator="equal">
      <formula>0</formula>
    </cfRule>
  </conditionalFormatting>
  <conditionalFormatting sqref="K19:IV19">
    <cfRule type="cellIs" dxfId="230" priority="103" stopIfTrue="1" operator="equal">
      <formula>0</formula>
    </cfRule>
  </conditionalFormatting>
  <conditionalFormatting sqref="K21:IV21">
    <cfRule type="cellIs" dxfId="229" priority="96" stopIfTrue="1" operator="equal">
      <formula>0</formula>
    </cfRule>
  </conditionalFormatting>
  <conditionalFormatting sqref="K23:IV23">
    <cfRule type="cellIs" dxfId="228" priority="89" stopIfTrue="1" operator="equal">
      <formula>0</formula>
    </cfRule>
  </conditionalFormatting>
  <conditionalFormatting sqref="K25:IV25">
    <cfRule type="cellIs" dxfId="227" priority="82" stopIfTrue="1" operator="equal">
      <formula>0</formula>
    </cfRule>
  </conditionalFormatting>
  <conditionalFormatting sqref="K27:IV27">
    <cfRule type="cellIs" dxfId="226" priority="75" stopIfTrue="1" operator="equal">
      <formula>0</formula>
    </cfRule>
  </conditionalFormatting>
  <conditionalFormatting sqref="K29:IV29">
    <cfRule type="cellIs" dxfId="225" priority="68" stopIfTrue="1" operator="equal">
      <formula>0</formula>
    </cfRule>
  </conditionalFormatting>
  <conditionalFormatting sqref="K31:IV31">
    <cfRule type="cellIs" dxfId="224" priority="61" stopIfTrue="1" operator="equal">
      <formula>0</formula>
    </cfRule>
  </conditionalFormatting>
  <conditionalFormatting sqref="K33:IV33">
    <cfRule type="cellIs" dxfId="223" priority="54" stopIfTrue="1" operator="equal">
      <formula>0</formula>
    </cfRule>
  </conditionalFormatting>
  <conditionalFormatting sqref="K35:IV35">
    <cfRule type="cellIs" dxfId="222" priority="47" stopIfTrue="1" operator="equal">
      <formula>0</formula>
    </cfRule>
  </conditionalFormatting>
  <conditionalFormatting sqref="K37:IV37">
    <cfRule type="cellIs" dxfId="221" priority="40" stopIfTrue="1" operator="equal">
      <formula>0</formula>
    </cfRule>
  </conditionalFormatting>
  <conditionalFormatting sqref="S6:IV6 S8:IV8 S10:IV10 S12:IV12 S14:IV14 S16:IV16 S18:IV18 S20:IV20 S22:IV22 S24:IV24 S26:IV26 S28:IV28 S30:IV30 S32:IV32 S34:IV34 S36:IV36 S38:IV38">
    <cfRule type="cellIs" dxfId="220" priority="731" stopIfTrue="1" operator="equal">
      <formula>1</formula>
    </cfRule>
    <cfRule type="cellIs" dxfId="219" priority="732" stopIfTrue="1" operator="lessThan">
      <formula>0.0005</formula>
    </cfRule>
  </conditionalFormatting>
  <hyperlinks>
    <hyperlink ref="E43" r:id="rId1" xr:uid="{95E4D5C5-38FD-4489-9A91-12DE7D53D78E}"/>
    <hyperlink ref="E43:G43" r:id="rId2" display="http://dx.doi.org/10.4232/1.14582 " xr:uid="{B5972E57-610E-4910-9337-3B1CEE898727}"/>
    <hyperlink ref="A45" r:id="rId3" display="Publikation und Tabellen stehen unter der Lizenz CC BY-SA DEED 4.0." xr:uid="{A578DF01-C581-455D-A5FA-216A30433E17}"/>
    <hyperlink ref="M43" r:id="rId4" xr:uid="{1C801D6E-8174-4C56-9292-CD4C10F78D09}"/>
    <hyperlink ref="M43:O43" r:id="rId5" display="http://dx.doi.org/10.4232/1.14582 " xr:uid="{11CFD582-0306-404A-9502-FE988D0089C7}"/>
    <hyperlink ref="I45" r:id="rId6" display="Publikation und Tabellen stehen unter der Lizenz CC BY-SA DEED 4.0." xr:uid="{F064AC83-F7CF-48C1-B6BE-75896B19DA64}"/>
  </hyperlinks>
  <pageMargins left="0.78740157480314965" right="0.78740157480314965" top="0.98425196850393704" bottom="0.98425196850393704" header="0.51181102362204722" footer="0.51181102362204722"/>
  <pageSetup paperSize="9" scale="78" orientation="portrait" r:id="rId7"/>
  <headerFooter scaleWithDoc="0" alignWithMargins="0"/>
  <colBreaks count="2" manualBreakCount="2">
    <brk id="8" max="44" man="1"/>
    <brk id="19" max="39" man="1"/>
  </colBreaks>
  <legacyDrawingHF r:id="rId8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1787-8430-4D8E-8A46-4A0CCCCAD4D1}">
  <dimension ref="A1:AB52"/>
  <sheetViews>
    <sheetView view="pageBreakPreview" topLeftCell="A6" zoomScaleNormal="100" zoomScaleSheetLayoutView="100" workbookViewId="0">
      <selection activeCell="N42" sqref="N42:T45"/>
    </sheetView>
  </sheetViews>
  <sheetFormatPr baseColWidth="10" defaultRowHeight="12.75"/>
  <cols>
    <col min="1" max="1" width="16.28515625" customWidth="1"/>
    <col min="2" max="13" width="7.85546875" customWidth="1"/>
    <col min="14" max="14" width="12.85546875" customWidth="1"/>
    <col min="15" max="20" width="8.7109375" customWidth="1"/>
    <col min="21" max="21" width="8.5703125" customWidth="1"/>
    <col min="22" max="22" width="8.28515625" customWidth="1"/>
    <col min="23" max="23" width="8.42578125" customWidth="1"/>
    <col min="24" max="24" width="8.7109375" style="4" customWidth="1"/>
    <col min="25" max="25" width="8.42578125" style="4" customWidth="1"/>
    <col min="26" max="26" width="8.5703125" style="4" customWidth="1"/>
    <col min="27" max="27" width="2.7109375" style="576" customWidth="1"/>
  </cols>
  <sheetData>
    <row r="1" spans="1:28" s="3" customFormat="1" ht="39.950000000000003" customHeight="1" thickBot="1">
      <c r="A1" s="768" t="str">
        <f>"Tabelle 17: Einzelveranstaltungen, Unterrichtsstunden und Teilnehmende nach Ländern und Programmbereichen " &amp;Hilfswerte!B1</f>
        <v>Tabelle 17: Einzelveranstaltungen, Unterrichtsstunden und Teilnehmende nach Ländern und Programmbereichen 2021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79" t="str">
        <f>"noch Tabelle 17: Einzelveranstaltungen, Unterrichtsstunden und Teilnehmende nach Ländern und Programmbereichen " &amp;Hilfswerte!B1</f>
        <v>noch Tabelle 17: Einzelveranstaltungen, Unterrichtsstunden und Teilnehmende nach Ländern und Programmbereichen 2021</v>
      </c>
      <c r="O1" s="779"/>
      <c r="P1" s="779"/>
      <c r="Q1" s="779"/>
      <c r="R1" s="779"/>
      <c r="S1" s="779"/>
      <c r="T1" s="779"/>
      <c r="U1" s="779"/>
      <c r="V1" s="779"/>
      <c r="W1" s="779"/>
      <c r="X1" s="779"/>
      <c r="Y1" s="779"/>
      <c r="Z1" s="779"/>
      <c r="AA1" s="644"/>
      <c r="AB1" s="55"/>
    </row>
    <row r="2" spans="1:28" s="3" customFormat="1" ht="25.5" customHeight="1">
      <c r="A2" s="968" t="s">
        <v>12</v>
      </c>
      <c r="B2" s="933" t="s">
        <v>293</v>
      </c>
      <c r="C2" s="934"/>
      <c r="D2" s="934"/>
      <c r="E2" s="937" t="s">
        <v>54</v>
      </c>
      <c r="F2" s="937"/>
      <c r="G2" s="937"/>
      <c r="H2" s="937"/>
      <c r="I2" s="937"/>
      <c r="J2" s="937"/>
      <c r="K2" s="937"/>
      <c r="L2" s="937"/>
      <c r="M2" s="938"/>
      <c r="N2" s="968" t="s">
        <v>12</v>
      </c>
      <c r="O2" s="965" t="s">
        <v>54</v>
      </c>
      <c r="P2" s="937"/>
      <c r="Q2" s="937"/>
      <c r="R2" s="937"/>
      <c r="S2" s="937"/>
      <c r="T2" s="937"/>
      <c r="U2" s="937"/>
      <c r="V2" s="937"/>
      <c r="W2" s="937"/>
      <c r="X2" s="937"/>
      <c r="Y2" s="937"/>
      <c r="Z2" s="938"/>
      <c r="AA2" s="567"/>
    </row>
    <row r="3" spans="1:28" s="3" customFormat="1" ht="39.75" customHeight="1">
      <c r="A3" s="969"/>
      <c r="B3" s="943"/>
      <c r="C3" s="944"/>
      <c r="D3" s="944"/>
      <c r="E3" s="993" t="s">
        <v>89</v>
      </c>
      <c r="F3" s="998"/>
      <c r="G3" s="994"/>
      <c r="H3" s="993" t="s">
        <v>278</v>
      </c>
      <c r="I3" s="998"/>
      <c r="J3" s="994"/>
      <c r="K3" s="993" t="s">
        <v>19</v>
      </c>
      <c r="L3" s="998"/>
      <c r="M3" s="997"/>
      <c r="N3" s="969"/>
      <c r="O3" s="993" t="s">
        <v>20</v>
      </c>
      <c r="P3" s="998"/>
      <c r="Q3" s="994"/>
      <c r="R3" s="993" t="s">
        <v>387</v>
      </c>
      <c r="S3" s="998"/>
      <c r="T3" s="994"/>
      <c r="U3" s="993" t="s">
        <v>38</v>
      </c>
      <c r="V3" s="998"/>
      <c r="W3" s="994"/>
      <c r="X3" s="993" t="s">
        <v>39</v>
      </c>
      <c r="Y3" s="998"/>
      <c r="Z3" s="997"/>
      <c r="AA3" s="567"/>
    </row>
    <row r="4" spans="1:28" ht="35.25" customHeight="1">
      <c r="A4" s="979"/>
      <c r="B4" s="594" t="s">
        <v>371</v>
      </c>
      <c r="C4" s="594" t="s">
        <v>295</v>
      </c>
      <c r="D4" s="594" t="s">
        <v>370</v>
      </c>
      <c r="E4" s="594" t="s">
        <v>371</v>
      </c>
      <c r="F4" s="594" t="s">
        <v>295</v>
      </c>
      <c r="G4" s="594" t="s">
        <v>370</v>
      </c>
      <c r="H4" s="594" t="s">
        <v>371</v>
      </c>
      <c r="I4" s="594" t="s">
        <v>295</v>
      </c>
      <c r="J4" s="594" t="s">
        <v>370</v>
      </c>
      <c r="K4" s="594" t="s">
        <v>371</v>
      </c>
      <c r="L4" s="594" t="s">
        <v>295</v>
      </c>
      <c r="M4" s="596" t="s">
        <v>370</v>
      </c>
      <c r="N4" s="979"/>
      <c r="O4" s="594" t="s">
        <v>371</v>
      </c>
      <c r="P4" s="594" t="s">
        <v>295</v>
      </c>
      <c r="Q4" s="594" t="s">
        <v>370</v>
      </c>
      <c r="R4" s="594" t="s">
        <v>371</v>
      </c>
      <c r="S4" s="594" t="s">
        <v>295</v>
      </c>
      <c r="T4" s="594" t="s">
        <v>370</v>
      </c>
      <c r="U4" s="594" t="s">
        <v>371</v>
      </c>
      <c r="V4" s="594" t="s">
        <v>295</v>
      </c>
      <c r="W4" s="594" t="s">
        <v>370</v>
      </c>
      <c r="X4" s="594" t="s">
        <v>371</v>
      </c>
      <c r="Y4" s="594" t="s">
        <v>295</v>
      </c>
      <c r="Z4" s="596" t="s">
        <v>370</v>
      </c>
    </row>
    <row r="5" spans="1:28" s="54" customFormat="1" ht="12.75" customHeight="1">
      <c r="A5" s="762" t="s">
        <v>61</v>
      </c>
      <c r="B5" s="286">
        <v>8839</v>
      </c>
      <c r="C5" s="287">
        <v>18368</v>
      </c>
      <c r="D5" s="288">
        <v>205583</v>
      </c>
      <c r="E5" s="287">
        <v>3697</v>
      </c>
      <c r="F5" s="287">
        <v>8142</v>
      </c>
      <c r="G5" s="288">
        <v>109946</v>
      </c>
      <c r="H5" s="287">
        <v>1897</v>
      </c>
      <c r="I5" s="287">
        <v>3963</v>
      </c>
      <c r="J5" s="288">
        <v>51163</v>
      </c>
      <c r="K5" s="287">
        <v>1879</v>
      </c>
      <c r="L5" s="287">
        <v>3636</v>
      </c>
      <c r="M5" s="297">
        <v>26976</v>
      </c>
      <c r="N5" s="762" t="s">
        <v>61</v>
      </c>
      <c r="O5" s="286">
        <v>350</v>
      </c>
      <c r="P5" s="287">
        <v>671</v>
      </c>
      <c r="Q5" s="288">
        <v>3283</v>
      </c>
      <c r="R5" s="287">
        <v>890</v>
      </c>
      <c r="S5" s="287">
        <v>1675</v>
      </c>
      <c r="T5" s="288">
        <v>11410</v>
      </c>
      <c r="U5" s="287">
        <v>65</v>
      </c>
      <c r="V5" s="287">
        <v>160</v>
      </c>
      <c r="W5" s="288">
        <v>1126</v>
      </c>
      <c r="X5" s="287">
        <v>61</v>
      </c>
      <c r="Y5" s="287">
        <v>121</v>
      </c>
      <c r="Z5" s="297">
        <v>1679</v>
      </c>
      <c r="AA5" s="638"/>
    </row>
    <row r="6" spans="1:28" s="54" customFormat="1" ht="12.75" customHeight="1">
      <c r="A6" s="763"/>
      <c r="B6" s="290">
        <v>1</v>
      </c>
      <c r="C6" s="291">
        <v>1</v>
      </c>
      <c r="D6" s="292">
        <v>1</v>
      </c>
      <c r="E6" s="68">
        <v>0.41826000000000002</v>
      </c>
      <c r="F6" s="68">
        <v>0.44327</v>
      </c>
      <c r="G6" s="293">
        <v>0.53480000000000005</v>
      </c>
      <c r="H6" s="68">
        <v>0.21462000000000001</v>
      </c>
      <c r="I6" s="68">
        <v>0.21576000000000001</v>
      </c>
      <c r="J6" s="293">
        <v>0.24887000000000001</v>
      </c>
      <c r="K6" s="68">
        <v>0.21257999999999999</v>
      </c>
      <c r="L6" s="68">
        <v>0.19794999999999999</v>
      </c>
      <c r="M6" s="294">
        <v>0.13122</v>
      </c>
      <c r="N6" s="763"/>
      <c r="O6" s="64">
        <v>3.9600000000000003E-2</v>
      </c>
      <c r="P6" s="68">
        <v>3.653E-2</v>
      </c>
      <c r="Q6" s="293">
        <v>1.5970000000000002E-2</v>
      </c>
      <c r="R6" s="68">
        <v>0.10069</v>
      </c>
      <c r="S6" s="68">
        <v>9.1189999999999993E-2</v>
      </c>
      <c r="T6" s="293">
        <v>5.5500000000000001E-2</v>
      </c>
      <c r="U6" s="68">
        <v>7.3499999999999998E-3</v>
      </c>
      <c r="V6" s="68">
        <v>8.7100000000000007E-3</v>
      </c>
      <c r="W6" s="293">
        <v>5.4799999999999996E-3</v>
      </c>
      <c r="X6" s="68">
        <v>6.8999999999999999E-3</v>
      </c>
      <c r="Y6" s="68">
        <v>6.5900000000000004E-3</v>
      </c>
      <c r="Z6" s="294">
        <v>8.1700000000000002E-3</v>
      </c>
      <c r="AA6" s="638"/>
    </row>
    <row r="7" spans="1:28" s="54" customFormat="1" ht="12.75" customHeight="1">
      <c r="A7" s="763" t="s">
        <v>62</v>
      </c>
      <c r="B7" s="295">
        <v>17815</v>
      </c>
      <c r="C7" s="93">
        <v>35222</v>
      </c>
      <c r="D7" s="296">
        <v>254009</v>
      </c>
      <c r="E7" s="93">
        <v>9103</v>
      </c>
      <c r="F7" s="93">
        <v>18174</v>
      </c>
      <c r="G7" s="296">
        <v>162917</v>
      </c>
      <c r="H7" s="93">
        <v>3497</v>
      </c>
      <c r="I7" s="93">
        <v>6992</v>
      </c>
      <c r="J7" s="296">
        <v>49182</v>
      </c>
      <c r="K7" s="93">
        <v>3260</v>
      </c>
      <c r="L7" s="93">
        <v>6184</v>
      </c>
      <c r="M7" s="297">
        <v>26733</v>
      </c>
      <c r="N7" s="763" t="s">
        <v>62</v>
      </c>
      <c r="O7" s="295">
        <v>779</v>
      </c>
      <c r="P7" s="93">
        <v>1524</v>
      </c>
      <c r="Q7" s="296">
        <v>4837</v>
      </c>
      <c r="R7" s="93">
        <v>1064</v>
      </c>
      <c r="S7" s="93">
        <v>2124</v>
      </c>
      <c r="T7" s="296">
        <v>8376</v>
      </c>
      <c r="U7" s="93">
        <v>42</v>
      </c>
      <c r="V7" s="93">
        <v>84</v>
      </c>
      <c r="W7" s="296">
        <v>1335</v>
      </c>
      <c r="X7" s="93">
        <v>70</v>
      </c>
      <c r="Y7" s="93">
        <v>140</v>
      </c>
      <c r="Z7" s="297">
        <v>629</v>
      </c>
      <c r="AA7" s="638"/>
    </row>
    <row r="8" spans="1:28" s="54" customFormat="1" ht="12.75" customHeight="1">
      <c r="A8" s="763"/>
      <c r="B8" s="290">
        <v>1</v>
      </c>
      <c r="C8" s="291">
        <v>1</v>
      </c>
      <c r="D8" s="292">
        <v>1</v>
      </c>
      <c r="E8" s="68">
        <v>0.51097000000000004</v>
      </c>
      <c r="F8" s="68">
        <v>0.51597999999999999</v>
      </c>
      <c r="G8" s="293">
        <v>0.64137999999999995</v>
      </c>
      <c r="H8" s="68">
        <v>0.1963</v>
      </c>
      <c r="I8" s="68">
        <v>0.19850999999999999</v>
      </c>
      <c r="J8" s="293">
        <v>0.19361999999999999</v>
      </c>
      <c r="K8" s="68">
        <v>0.18299000000000001</v>
      </c>
      <c r="L8" s="68">
        <v>0.17557</v>
      </c>
      <c r="M8" s="294">
        <v>0.10524</v>
      </c>
      <c r="N8" s="763"/>
      <c r="O8" s="64">
        <v>4.3729999999999998E-2</v>
      </c>
      <c r="P8" s="68">
        <v>4.3270000000000003E-2</v>
      </c>
      <c r="Q8" s="293">
        <v>1.9040000000000001E-2</v>
      </c>
      <c r="R8" s="68">
        <v>5.9720000000000002E-2</v>
      </c>
      <c r="S8" s="68">
        <v>6.0299999999999999E-2</v>
      </c>
      <c r="T8" s="293">
        <v>3.2980000000000002E-2</v>
      </c>
      <c r="U8" s="68">
        <v>2.3600000000000001E-3</v>
      </c>
      <c r="V8" s="68">
        <v>2.3800000000000002E-3</v>
      </c>
      <c r="W8" s="293">
        <v>5.2599999999999999E-3</v>
      </c>
      <c r="X8" s="68">
        <v>3.9300000000000003E-3</v>
      </c>
      <c r="Y8" s="68">
        <v>3.9699999999999996E-3</v>
      </c>
      <c r="Z8" s="294">
        <v>2.48E-3</v>
      </c>
      <c r="AA8" s="638"/>
    </row>
    <row r="9" spans="1:28" s="54" customFormat="1" ht="12.75" customHeight="1">
      <c r="A9" s="763" t="s">
        <v>63</v>
      </c>
      <c r="B9" s="295">
        <v>640</v>
      </c>
      <c r="C9" s="93">
        <v>1573</v>
      </c>
      <c r="D9" s="336">
        <v>5451</v>
      </c>
      <c r="E9" s="93">
        <v>304</v>
      </c>
      <c r="F9" s="93">
        <v>672</v>
      </c>
      <c r="G9" s="296">
        <v>2500</v>
      </c>
      <c r="H9" s="93">
        <v>56</v>
      </c>
      <c r="I9" s="93">
        <v>123</v>
      </c>
      <c r="J9" s="296">
        <v>949</v>
      </c>
      <c r="K9" s="93">
        <v>89</v>
      </c>
      <c r="L9" s="93">
        <v>208</v>
      </c>
      <c r="M9" s="297">
        <v>573</v>
      </c>
      <c r="N9" s="763" t="s">
        <v>63</v>
      </c>
      <c r="O9" s="295">
        <v>141</v>
      </c>
      <c r="P9" s="93">
        <v>454</v>
      </c>
      <c r="Q9" s="336">
        <v>1136</v>
      </c>
      <c r="R9" s="93">
        <v>28</v>
      </c>
      <c r="S9" s="93">
        <v>72</v>
      </c>
      <c r="T9" s="296">
        <v>168</v>
      </c>
      <c r="U9" s="93">
        <v>1</v>
      </c>
      <c r="V9" s="93">
        <v>2</v>
      </c>
      <c r="W9" s="296">
        <v>3</v>
      </c>
      <c r="X9" s="93">
        <v>21</v>
      </c>
      <c r="Y9" s="93">
        <v>42</v>
      </c>
      <c r="Z9" s="297">
        <v>122</v>
      </c>
      <c r="AA9" s="638"/>
    </row>
    <row r="10" spans="1:28" s="54" customFormat="1" ht="12.75" customHeight="1">
      <c r="A10" s="763"/>
      <c r="B10" s="290">
        <v>1</v>
      </c>
      <c r="C10" s="291">
        <v>1</v>
      </c>
      <c r="D10" s="292">
        <v>1</v>
      </c>
      <c r="E10" s="68">
        <v>0.47499999999999998</v>
      </c>
      <c r="F10" s="68">
        <v>0.42720999999999998</v>
      </c>
      <c r="G10" s="293">
        <v>0.45862999999999998</v>
      </c>
      <c r="H10" s="68">
        <v>8.7499999999999994E-2</v>
      </c>
      <c r="I10" s="68">
        <v>7.8189999999999996E-2</v>
      </c>
      <c r="J10" s="293">
        <v>0.1741</v>
      </c>
      <c r="K10" s="68">
        <v>0.13905999999999999</v>
      </c>
      <c r="L10" s="68">
        <v>0.13222999999999999</v>
      </c>
      <c r="M10" s="294">
        <v>0.10512000000000001</v>
      </c>
      <c r="N10" s="763"/>
      <c r="O10" s="64">
        <v>0.22031000000000001</v>
      </c>
      <c r="P10" s="68">
        <v>0.28861999999999999</v>
      </c>
      <c r="Q10" s="293">
        <v>0.2084</v>
      </c>
      <c r="R10" s="68">
        <v>4.3749999999999997E-2</v>
      </c>
      <c r="S10" s="68">
        <v>4.5769999999999998E-2</v>
      </c>
      <c r="T10" s="293">
        <v>3.082E-2</v>
      </c>
      <c r="U10" s="68">
        <v>1.56E-3</v>
      </c>
      <c r="V10" s="68">
        <v>1.2700000000000001E-3</v>
      </c>
      <c r="W10" s="293">
        <v>5.5000000000000003E-4</v>
      </c>
      <c r="X10" s="68">
        <v>3.2809999999999999E-2</v>
      </c>
      <c r="Y10" s="68">
        <v>2.6700000000000002E-2</v>
      </c>
      <c r="Z10" s="294">
        <v>2.2380000000000001E-2</v>
      </c>
      <c r="AA10" s="638"/>
    </row>
    <row r="11" spans="1:28" s="54" customFormat="1" ht="12.75" customHeight="1">
      <c r="A11" s="763" t="s">
        <v>64</v>
      </c>
      <c r="B11" s="295">
        <v>1184</v>
      </c>
      <c r="C11" s="93">
        <v>2792</v>
      </c>
      <c r="D11" s="296">
        <v>7081</v>
      </c>
      <c r="E11" s="93">
        <v>438</v>
      </c>
      <c r="F11" s="93">
        <v>1108</v>
      </c>
      <c r="G11" s="296">
        <v>2943</v>
      </c>
      <c r="H11" s="93">
        <v>208</v>
      </c>
      <c r="I11" s="93">
        <v>489</v>
      </c>
      <c r="J11" s="296">
        <v>1260</v>
      </c>
      <c r="K11" s="93">
        <v>112</v>
      </c>
      <c r="L11" s="93">
        <v>242</v>
      </c>
      <c r="M11" s="297">
        <v>553</v>
      </c>
      <c r="N11" s="763" t="s">
        <v>64</v>
      </c>
      <c r="O11" s="295">
        <v>195</v>
      </c>
      <c r="P11" s="93">
        <v>312</v>
      </c>
      <c r="Q11" s="296">
        <v>1000</v>
      </c>
      <c r="R11" s="93">
        <v>56</v>
      </c>
      <c r="S11" s="93">
        <v>110</v>
      </c>
      <c r="T11" s="296">
        <v>388</v>
      </c>
      <c r="U11" s="93">
        <v>0</v>
      </c>
      <c r="V11" s="93">
        <v>0</v>
      </c>
      <c r="W11" s="296">
        <v>0</v>
      </c>
      <c r="X11" s="93">
        <v>175</v>
      </c>
      <c r="Y11" s="93">
        <v>531</v>
      </c>
      <c r="Z11" s="297">
        <v>937</v>
      </c>
      <c r="AA11" s="638"/>
    </row>
    <row r="12" spans="1:28" s="54" customFormat="1" ht="12.75" customHeight="1">
      <c r="A12" s="763"/>
      <c r="B12" s="290">
        <v>1</v>
      </c>
      <c r="C12" s="291">
        <v>1</v>
      </c>
      <c r="D12" s="292">
        <v>1</v>
      </c>
      <c r="E12" s="68">
        <v>0.36992999999999998</v>
      </c>
      <c r="F12" s="68">
        <v>0.39684999999999998</v>
      </c>
      <c r="G12" s="293">
        <v>0.41561999999999999</v>
      </c>
      <c r="H12" s="68">
        <v>0.17568</v>
      </c>
      <c r="I12" s="68">
        <v>0.17513999999999999</v>
      </c>
      <c r="J12" s="293">
        <v>0.17793999999999999</v>
      </c>
      <c r="K12" s="68">
        <v>9.4589999999999994E-2</v>
      </c>
      <c r="L12" s="68">
        <v>8.6679999999999993E-2</v>
      </c>
      <c r="M12" s="294">
        <v>7.8100000000000003E-2</v>
      </c>
      <c r="N12" s="763"/>
      <c r="O12" s="64">
        <v>0.16470000000000001</v>
      </c>
      <c r="P12" s="68">
        <v>0.11175</v>
      </c>
      <c r="Q12" s="293">
        <v>0.14122000000000001</v>
      </c>
      <c r="R12" s="68">
        <v>4.7300000000000002E-2</v>
      </c>
      <c r="S12" s="68">
        <v>3.9399999999999998E-2</v>
      </c>
      <c r="T12" s="293">
        <v>5.4789999999999998E-2</v>
      </c>
      <c r="U12" s="68" t="s">
        <v>515</v>
      </c>
      <c r="V12" s="68" t="s">
        <v>515</v>
      </c>
      <c r="W12" s="293" t="s">
        <v>515</v>
      </c>
      <c r="X12" s="68">
        <v>0.14779999999999999</v>
      </c>
      <c r="Y12" s="68">
        <v>0.19019</v>
      </c>
      <c r="Z12" s="294">
        <v>0.13233</v>
      </c>
      <c r="AA12" s="638"/>
    </row>
    <row r="13" spans="1:28" s="54" customFormat="1" ht="12.75" customHeight="1">
      <c r="A13" s="763" t="s">
        <v>65</v>
      </c>
      <c r="B13" s="295">
        <v>397</v>
      </c>
      <c r="C13" s="93">
        <v>1226</v>
      </c>
      <c r="D13" s="296">
        <v>4555</v>
      </c>
      <c r="E13" s="93">
        <v>151</v>
      </c>
      <c r="F13" s="93">
        <v>355</v>
      </c>
      <c r="G13" s="296">
        <v>2697</v>
      </c>
      <c r="H13" s="93">
        <v>42</v>
      </c>
      <c r="I13" s="93">
        <v>210</v>
      </c>
      <c r="J13" s="296">
        <v>259</v>
      </c>
      <c r="K13" s="93">
        <v>65</v>
      </c>
      <c r="L13" s="93">
        <v>212</v>
      </c>
      <c r="M13" s="297">
        <v>499</v>
      </c>
      <c r="N13" s="763" t="s">
        <v>65</v>
      </c>
      <c r="O13" s="295">
        <v>65</v>
      </c>
      <c r="P13" s="93">
        <v>227</v>
      </c>
      <c r="Q13" s="296">
        <v>467</v>
      </c>
      <c r="R13" s="93">
        <v>57</v>
      </c>
      <c r="S13" s="93">
        <v>183</v>
      </c>
      <c r="T13" s="296">
        <v>458</v>
      </c>
      <c r="U13" s="93">
        <v>13</v>
      </c>
      <c r="V13" s="93">
        <v>29</v>
      </c>
      <c r="W13" s="296">
        <v>156</v>
      </c>
      <c r="X13" s="93">
        <v>4</v>
      </c>
      <c r="Y13" s="93">
        <v>10</v>
      </c>
      <c r="Z13" s="297">
        <v>19</v>
      </c>
      <c r="AA13" s="638"/>
    </row>
    <row r="14" spans="1:28" s="54" customFormat="1" ht="12.75" customHeight="1">
      <c r="A14" s="763"/>
      <c r="B14" s="290">
        <v>1</v>
      </c>
      <c r="C14" s="291">
        <v>1</v>
      </c>
      <c r="D14" s="292">
        <v>1</v>
      </c>
      <c r="E14" s="68">
        <v>0.38035000000000002</v>
      </c>
      <c r="F14" s="68">
        <v>0.28955999999999998</v>
      </c>
      <c r="G14" s="293">
        <v>0.59209999999999996</v>
      </c>
      <c r="H14" s="68">
        <v>0.10579</v>
      </c>
      <c r="I14" s="68">
        <v>0.17129</v>
      </c>
      <c r="J14" s="293">
        <v>5.6860000000000001E-2</v>
      </c>
      <c r="K14" s="68">
        <v>0.16372999999999999</v>
      </c>
      <c r="L14" s="68">
        <v>0.17291999999999999</v>
      </c>
      <c r="M14" s="294">
        <v>0.10954999999999999</v>
      </c>
      <c r="N14" s="763"/>
      <c r="O14" s="64">
        <v>0.16372999999999999</v>
      </c>
      <c r="P14" s="68">
        <v>0.18515000000000001</v>
      </c>
      <c r="Q14" s="293">
        <v>0.10252</v>
      </c>
      <c r="R14" s="68">
        <v>0.14358000000000001</v>
      </c>
      <c r="S14" s="68">
        <v>0.14927000000000001</v>
      </c>
      <c r="T14" s="293">
        <v>0.10055</v>
      </c>
      <c r="U14" s="68">
        <v>3.2750000000000001E-2</v>
      </c>
      <c r="V14" s="68">
        <v>2.3650000000000001E-2</v>
      </c>
      <c r="W14" s="293">
        <v>3.4250000000000003E-2</v>
      </c>
      <c r="X14" s="68">
        <v>1.008E-2</v>
      </c>
      <c r="Y14" s="68">
        <v>8.1600000000000006E-3</v>
      </c>
      <c r="Z14" s="294">
        <v>4.1700000000000001E-3</v>
      </c>
      <c r="AA14" s="638"/>
    </row>
    <row r="15" spans="1:28" s="54" customFormat="1" ht="12.75" customHeight="1">
      <c r="A15" s="763" t="s">
        <v>66</v>
      </c>
      <c r="B15" s="295">
        <v>6</v>
      </c>
      <c r="C15" s="93">
        <v>15</v>
      </c>
      <c r="D15" s="296">
        <v>215</v>
      </c>
      <c r="E15" s="93">
        <v>6</v>
      </c>
      <c r="F15" s="93">
        <v>15</v>
      </c>
      <c r="G15" s="296">
        <v>215</v>
      </c>
      <c r="H15" s="93">
        <v>0</v>
      </c>
      <c r="I15" s="93">
        <v>0</v>
      </c>
      <c r="J15" s="296">
        <v>0</v>
      </c>
      <c r="K15" s="93">
        <v>0</v>
      </c>
      <c r="L15" s="93">
        <v>0</v>
      </c>
      <c r="M15" s="297">
        <v>0</v>
      </c>
      <c r="N15" s="763" t="s">
        <v>66</v>
      </c>
      <c r="O15" s="295">
        <v>0</v>
      </c>
      <c r="P15" s="93">
        <v>0</v>
      </c>
      <c r="Q15" s="296">
        <v>0</v>
      </c>
      <c r="R15" s="93">
        <v>0</v>
      </c>
      <c r="S15" s="93">
        <v>0</v>
      </c>
      <c r="T15" s="296">
        <v>0</v>
      </c>
      <c r="U15" s="93">
        <v>0</v>
      </c>
      <c r="V15" s="93">
        <v>0</v>
      </c>
      <c r="W15" s="296">
        <v>0</v>
      </c>
      <c r="X15" s="93">
        <v>0</v>
      </c>
      <c r="Y15" s="93">
        <v>0</v>
      </c>
      <c r="Z15" s="297">
        <v>0</v>
      </c>
      <c r="AA15" s="638"/>
    </row>
    <row r="16" spans="1:28" s="54" customFormat="1" ht="12.75" customHeight="1">
      <c r="A16" s="763"/>
      <c r="B16" s="290">
        <v>1</v>
      </c>
      <c r="C16" s="291">
        <v>1</v>
      </c>
      <c r="D16" s="292">
        <v>1</v>
      </c>
      <c r="E16" s="68">
        <v>1</v>
      </c>
      <c r="F16" s="68">
        <v>1</v>
      </c>
      <c r="G16" s="293">
        <v>1</v>
      </c>
      <c r="H16" s="68" t="s">
        <v>515</v>
      </c>
      <c r="I16" s="68" t="s">
        <v>515</v>
      </c>
      <c r="J16" s="293" t="s">
        <v>515</v>
      </c>
      <c r="K16" s="68" t="s">
        <v>515</v>
      </c>
      <c r="L16" s="68" t="s">
        <v>515</v>
      </c>
      <c r="M16" s="294" t="s">
        <v>515</v>
      </c>
      <c r="N16" s="763"/>
      <c r="O16" s="64" t="s">
        <v>515</v>
      </c>
      <c r="P16" s="68" t="s">
        <v>515</v>
      </c>
      <c r="Q16" s="293" t="s">
        <v>515</v>
      </c>
      <c r="R16" s="68" t="s">
        <v>515</v>
      </c>
      <c r="S16" s="68" t="s">
        <v>515</v>
      </c>
      <c r="T16" s="293" t="s">
        <v>515</v>
      </c>
      <c r="U16" s="68" t="s">
        <v>515</v>
      </c>
      <c r="V16" s="68" t="s">
        <v>515</v>
      </c>
      <c r="W16" s="293" t="s">
        <v>515</v>
      </c>
      <c r="X16" s="68" t="s">
        <v>515</v>
      </c>
      <c r="Y16" s="68" t="s">
        <v>515</v>
      </c>
      <c r="Z16" s="294" t="s">
        <v>515</v>
      </c>
      <c r="AA16" s="649"/>
    </row>
    <row r="17" spans="1:27" s="54" customFormat="1" ht="12.75" customHeight="1">
      <c r="A17" s="763" t="s">
        <v>67</v>
      </c>
      <c r="B17" s="295">
        <v>2123</v>
      </c>
      <c r="C17" s="93">
        <v>4954</v>
      </c>
      <c r="D17" s="296">
        <v>32862</v>
      </c>
      <c r="E17" s="93">
        <v>1227</v>
      </c>
      <c r="F17" s="93">
        <v>2894</v>
      </c>
      <c r="G17" s="296">
        <v>19028</v>
      </c>
      <c r="H17" s="93">
        <v>246</v>
      </c>
      <c r="I17" s="93">
        <v>592</v>
      </c>
      <c r="J17" s="296">
        <v>6182</v>
      </c>
      <c r="K17" s="93">
        <v>243</v>
      </c>
      <c r="L17" s="93">
        <v>553</v>
      </c>
      <c r="M17" s="297">
        <v>3858</v>
      </c>
      <c r="N17" s="763" t="s">
        <v>67</v>
      </c>
      <c r="O17" s="295">
        <v>97</v>
      </c>
      <c r="P17" s="93">
        <v>205</v>
      </c>
      <c r="Q17" s="296">
        <v>774</v>
      </c>
      <c r="R17" s="93">
        <v>237</v>
      </c>
      <c r="S17" s="93">
        <v>525</v>
      </c>
      <c r="T17" s="296">
        <v>2302</v>
      </c>
      <c r="U17" s="93">
        <v>12</v>
      </c>
      <c r="V17" s="93">
        <v>25</v>
      </c>
      <c r="W17" s="296">
        <v>40</v>
      </c>
      <c r="X17" s="93">
        <v>61</v>
      </c>
      <c r="Y17" s="93">
        <v>160</v>
      </c>
      <c r="Z17" s="297">
        <v>678</v>
      </c>
      <c r="AA17" s="638"/>
    </row>
    <row r="18" spans="1:27" s="54" customFormat="1" ht="12.75" customHeight="1">
      <c r="A18" s="763"/>
      <c r="B18" s="290">
        <v>1</v>
      </c>
      <c r="C18" s="291">
        <v>1</v>
      </c>
      <c r="D18" s="292">
        <v>1</v>
      </c>
      <c r="E18" s="68">
        <v>0.57796000000000003</v>
      </c>
      <c r="F18" s="68">
        <v>0.58416999999999997</v>
      </c>
      <c r="G18" s="293">
        <v>0.57903000000000004</v>
      </c>
      <c r="H18" s="68">
        <v>0.11587</v>
      </c>
      <c r="I18" s="68">
        <v>0.1195</v>
      </c>
      <c r="J18" s="293">
        <v>0.18812000000000001</v>
      </c>
      <c r="K18" s="68">
        <v>0.11446000000000001</v>
      </c>
      <c r="L18" s="68">
        <v>0.11162999999999999</v>
      </c>
      <c r="M18" s="294">
        <v>0.1174</v>
      </c>
      <c r="N18" s="763"/>
      <c r="O18" s="64">
        <v>4.5690000000000001E-2</v>
      </c>
      <c r="P18" s="68">
        <v>4.138E-2</v>
      </c>
      <c r="Q18" s="293">
        <v>2.3550000000000001E-2</v>
      </c>
      <c r="R18" s="68">
        <v>0.11162999999999999</v>
      </c>
      <c r="S18" s="68">
        <v>0.10596999999999999</v>
      </c>
      <c r="T18" s="293">
        <v>7.0050000000000001E-2</v>
      </c>
      <c r="U18" s="68">
        <v>5.6499999999999996E-3</v>
      </c>
      <c r="V18" s="68">
        <v>5.0499999999999998E-3</v>
      </c>
      <c r="W18" s="293">
        <v>1.2199999999999999E-3</v>
      </c>
      <c r="X18" s="68">
        <v>2.8729999999999999E-2</v>
      </c>
      <c r="Y18" s="68">
        <v>3.2300000000000002E-2</v>
      </c>
      <c r="Z18" s="294">
        <v>2.0629999999999999E-2</v>
      </c>
      <c r="AA18" s="638"/>
    </row>
    <row r="19" spans="1:27" s="54" customFormat="1" ht="12.75" customHeight="1">
      <c r="A19" s="763" t="s">
        <v>68</v>
      </c>
      <c r="B19" s="295">
        <v>310</v>
      </c>
      <c r="C19" s="93">
        <v>652</v>
      </c>
      <c r="D19" s="296">
        <v>3155</v>
      </c>
      <c r="E19" s="93">
        <v>231</v>
      </c>
      <c r="F19" s="93">
        <v>474</v>
      </c>
      <c r="G19" s="296">
        <v>2438</v>
      </c>
      <c r="H19" s="93">
        <v>21</v>
      </c>
      <c r="I19" s="93">
        <v>52</v>
      </c>
      <c r="J19" s="296">
        <v>225</v>
      </c>
      <c r="K19" s="93">
        <v>28</v>
      </c>
      <c r="L19" s="93">
        <v>72</v>
      </c>
      <c r="M19" s="297">
        <v>225</v>
      </c>
      <c r="N19" s="763" t="s">
        <v>68</v>
      </c>
      <c r="O19" s="295">
        <v>11</v>
      </c>
      <c r="P19" s="93">
        <v>19</v>
      </c>
      <c r="Q19" s="296">
        <v>83</v>
      </c>
      <c r="R19" s="93">
        <v>8</v>
      </c>
      <c r="S19" s="93">
        <v>13</v>
      </c>
      <c r="T19" s="296">
        <v>79</v>
      </c>
      <c r="U19" s="93">
        <v>11</v>
      </c>
      <c r="V19" s="93">
        <v>22</v>
      </c>
      <c r="W19" s="296">
        <v>105</v>
      </c>
      <c r="X19" s="93">
        <v>0</v>
      </c>
      <c r="Y19" s="93">
        <v>0</v>
      </c>
      <c r="Z19" s="297">
        <v>0</v>
      </c>
      <c r="AA19" s="638"/>
    </row>
    <row r="20" spans="1:27" s="54" customFormat="1" ht="12.75" customHeight="1">
      <c r="A20" s="763"/>
      <c r="B20" s="290">
        <v>1</v>
      </c>
      <c r="C20" s="291">
        <v>1</v>
      </c>
      <c r="D20" s="292">
        <v>1</v>
      </c>
      <c r="E20" s="68">
        <v>0.74516000000000004</v>
      </c>
      <c r="F20" s="68">
        <v>0.72699000000000003</v>
      </c>
      <c r="G20" s="293">
        <v>0.77273999999999998</v>
      </c>
      <c r="H20" s="68">
        <v>6.7739999999999995E-2</v>
      </c>
      <c r="I20" s="68">
        <v>7.9750000000000001E-2</v>
      </c>
      <c r="J20" s="293">
        <v>7.1319999999999995E-2</v>
      </c>
      <c r="K20" s="68">
        <v>9.0319999999999998E-2</v>
      </c>
      <c r="L20" s="68">
        <v>0.11043</v>
      </c>
      <c r="M20" s="294">
        <v>7.1319999999999995E-2</v>
      </c>
      <c r="N20" s="763"/>
      <c r="O20" s="64">
        <v>3.5479999999999998E-2</v>
      </c>
      <c r="P20" s="68">
        <v>2.9139999999999999E-2</v>
      </c>
      <c r="Q20" s="293">
        <v>2.631E-2</v>
      </c>
      <c r="R20" s="68">
        <v>2.581E-2</v>
      </c>
      <c r="S20" s="68">
        <v>1.9939999999999999E-2</v>
      </c>
      <c r="T20" s="293">
        <v>2.504E-2</v>
      </c>
      <c r="U20" s="68">
        <v>3.5479999999999998E-2</v>
      </c>
      <c r="V20" s="68">
        <v>3.3739999999999999E-2</v>
      </c>
      <c r="W20" s="293">
        <v>3.3279999999999997E-2</v>
      </c>
      <c r="X20" s="68" t="s">
        <v>515</v>
      </c>
      <c r="Y20" s="68" t="s">
        <v>515</v>
      </c>
      <c r="Z20" s="294" t="s">
        <v>515</v>
      </c>
      <c r="AA20" s="638"/>
    </row>
    <row r="21" spans="1:27" s="54" customFormat="1" ht="12.75" customHeight="1">
      <c r="A21" s="763" t="s">
        <v>69</v>
      </c>
      <c r="B21" s="295">
        <v>2212</v>
      </c>
      <c r="C21" s="93">
        <v>6324</v>
      </c>
      <c r="D21" s="296">
        <v>29514</v>
      </c>
      <c r="E21" s="93">
        <v>1211</v>
      </c>
      <c r="F21" s="93">
        <v>3530</v>
      </c>
      <c r="G21" s="296">
        <v>16408</v>
      </c>
      <c r="H21" s="93">
        <v>270</v>
      </c>
      <c r="I21" s="93">
        <v>804</v>
      </c>
      <c r="J21" s="296">
        <v>6145</v>
      </c>
      <c r="K21" s="93">
        <v>369</v>
      </c>
      <c r="L21" s="93">
        <v>964</v>
      </c>
      <c r="M21" s="297">
        <v>4011</v>
      </c>
      <c r="N21" s="763" t="s">
        <v>69</v>
      </c>
      <c r="O21" s="295">
        <v>119</v>
      </c>
      <c r="P21" s="93">
        <v>361</v>
      </c>
      <c r="Q21" s="296">
        <v>1145</v>
      </c>
      <c r="R21" s="93">
        <v>217</v>
      </c>
      <c r="S21" s="93">
        <v>580</v>
      </c>
      <c r="T21" s="296">
        <v>1645</v>
      </c>
      <c r="U21" s="93">
        <v>5</v>
      </c>
      <c r="V21" s="93">
        <v>11</v>
      </c>
      <c r="W21" s="296">
        <v>32</v>
      </c>
      <c r="X21" s="93">
        <v>21</v>
      </c>
      <c r="Y21" s="93">
        <v>74</v>
      </c>
      <c r="Z21" s="297">
        <v>128</v>
      </c>
      <c r="AA21" s="638"/>
    </row>
    <row r="22" spans="1:27" s="54" customFormat="1" ht="12.75" customHeight="1">
      <c r="A22" s="763"/>
      <c r="B22" s="290">
        <v>1</v>
      </c>
      <c r="C22" s="291">
        <v>1</v>
      </c>
      <c r="D22" s="292">
        <v>1</v>
      </c>
      <c r="E22" s="68">
        <v>0.54747000000000001</v>
      </c>
      <c r="F22" s="68">
        <v>0.55818999999999996</v>
      </c>
      <c r="G22" s="293">
        <v>0.55593999999999999</v>
      </c>
      <c r="H22" s="68">
        <v>0.12206</v>
      </c>
      <c r="I22" s="68">
        <v>0.12712999999999999</v>
      </c>
      <c r="J22" s="293">
        <v>0.20821000000000001</v>
      </c>
      <c r="K22" s="68">
        <v>0.16682</v>
      </c>
      <c r="L22" s="68">
        <v>0.15243999999999999</v>
      </c>
      <c r="M22" s="294">
        <v>0.13589999999999999</v>
      </c>
      <c r="N22" s="763"/>
      <c r="O22" s="64">
        <v>5.3800000000000001E-2</v>
      </c>
      <c r="P22" s="68">
        <v>5.7079999999999999E-2</v>
      </c>
      <c r="Q22" s="293">
        <v>3.8800000000000001E-2</v>
      </c>
      <c r="R22" s="68">
        <v>9.8100000000000007E-2</v>
      </c>
      <c r="S22" s="68">
        <v>9.171E-2</v>
      </c>
      <c r="T22" s="293">
        <v>5.5739999999999998E-2</v>
      </c>
      <c r="U22" s="68">
        <v>2.2599999999999999E-3</v>
      </c>
      <c r="V22" s="68">
        <v>1.74E-3</v>
      </c>
      <c r="W22" s="293">
        <v>1.08E-3</v>
      </c>
      <c r="X22" s="68">
        <v>9.4900000000000002E-3</v>
      </c>
      <c r="Y22" s="68">
        <v>1.17E-2</v>
      </c>
      <c r="Z22" s="294">
        <v>4.3400000000000001E-3</v>
      </c>
      <c r="AA22" s="638"/>
    </row>
    <row r="23" spans="1:27" s="54" customFormat="1" ht="12.75" customHeight="1">
      <c r="A23" s="763" t="s">
        <v>70</v>
      </c>
      <c r="B23" s="295">
        <v>9836</v>
      </c>
      <c r="C23" s="93">
        <v>24864</v>
      </c>
      <c r="D23" s="296">
        <v>127417</v>
      </c>
      <c r="E23" s="93">
        <v>5632</v>
      </c>
      <c r="F23" s="93">
        <v>13712</v>
      </c>
      <c r="G23" s="296">
        <v>80764</v>
      </c>
      <c r="H23" s="93">
        <v>1199</v>
      </c>
      <c r="I23" s="93">
        <v>3102</v>
      </c>
      <c r="J23" s="296">
        <v>19732</v>
      </c>
      <c r="K23" s="93">
        <v>1230</v>
      </c>
      <c r="L23" s="93">
        <v>3474</v>
      </c>
      <c r="M23" s="297">
        <v>13080</v>
      </c>
      <c r="N23" s="763" t="s">
        <v>70</v>
      </c>
      <c r="O23" s="295">
        <v>616</v>
      </c>
      <c r="P23" s="93">
        <v>1620</v>
      </c>
      <c r="Q23" s="296">
        <v>5519</v>
      </c>
      <c r="R23" s="93">
        <v>1080</v>
      </c>
      <c r="S23" s="93">
        <v>2767</v>
      </c>
      <c r="T23" s="296">
        <v>7689</v>
      </c>
      <c r="U23" s="93">
        <v>37</v>
      </c>
      <c r="V23" s="93">
        <v>82</v>
      </c>
      <c r="W23" s="296">
        <v>203</v>
      </c>
      <c r="X23" s="93">
        <v>42</v>
      </c>
      <c r="Y23" s="93">
        <v>107</v>
      </c>
      <c r="Z23" s="297">
        <v>430</v>
      </c>
      <c r="AA23" s="638"/>
    </row>
    <row r="24" spans="1:27" s="54" customFormat="1" ht="12.75" customHeight="1">
      <c r="A24" s="763"/>
      <c r="B24" s="290">
        <v>1</v>
      </c>
      <c r="C24" s="291">
        <v>1</v>
      </c>
      <c r="D24" s="292">
        <v>1</v>
      </c>
      <c r="E24" s="68">
        <v>0.57259000000000004</v>
      </c>
      <c r="F24" s="68">
        <v>0.55147999999999997</v>
      </c>
      <c r="G24" s="293">
        <v>0.63385999999999998</v>
      </c>
      <c r="H24" s="68">
        <v>0.12189999999999999</v>
      </c>
      <c r="I24" s="68">
        <v>0.12476</v>
      </c>
      <c r="J24" s="293">
        <v>0.15486</v>
      </c>
      <c r="K24" s="68">
        <v>0.12504999999999999</v>
      </c>
      <c r="L24" s="68">
        <v>0.13972000000000001</v>
      </c>
      <c r="M24" s="294">
        <v>0.10266</v>
      </c>
      <c r="N24" s="763"/>
      <c r="O24" s="64">
        <v>6.2630000000000005E-2</v>
      </c>
      <c r="P24" s="68">
        <v>6.515E-2</v>
      </c>
      <c r="Q24" s="293">
        <v>4.3310000000000001E-2</v>
      </c>
      <c r="R24" s="68">
        <v>0.10979999999999999</v>
      </c>
      <c r="S24" s="68">
        <v>0.11129</v>
      </c>
      <c r="T24" s="293">
        <v>6.0350000000000001E-2</v>
      </c>
      <c r="U24" s="68">
        <v>3.7599999999999999E-3</v>
      </c>
      <c r="V24" s="68">
        <v>3.3E-3</v>
      </c>
      <c r="W24" s="293">
        <v>1.5900000000000001E-3</v>
      </c>
      <c r="X24" s="68">
        <v>4.2700000000000004E-3</v>
      </c>
      <c r="Y24" s="68">
        <v>4.3E-3</v>
      </c>
      <c r="Z24" s="294">
        <v>3.3700000000000002E-3</v>
      </c>
      <c r="AA24" s="638"/>
    </row>
    <row r="25" spans="1:27" s="54" customFormat="1" ht="12.75" customHeight="1">
      <c r="A25" s="763" t="s">
        <v>71</v>
      </c>
      <c r="B25" s="295">
        <v>1897</v>
      </c>
      <c r="C25" s="93">
        <v>4587</v>
      </c>
      <c r="D25" s="296">
        <v>42510</v>
      </c>
      <c r="E25" s="93">
        <v>956</v>
      </c>
      <c r="F25" s="93">
        <v>2197</v>
      </c>
      <c r="G25" s="296">
        <v>13170</v>
      </c>
      <c r="H25" s="93">
        <v>287</v>
      </c>
      <c r="I25" s="93">
        <v>790</v>
      </c>
      <c r="J25" s="296">
        <v>23283</v>
      </c>
      <c r="K25" s="93">
        <v>313</v>
      </c>
      <c r="L25" s="93">
        <v>756</v>
      </c>
      <c r="M25" s="297">
        <v>3194</v>
      </c>
      <c r="N25" s="763" t="s">
        <v>71</v>
      </c>
      <c r="O25" s="295">
        <v>126</v>
      </c>
      <c r="P25" s="93">
        <v>317</v>
      </c>
      <c r="Q25" s="296">
        <v>1360</v>
      </c>
      <c r="R25" s="93">
        <v>194</v>
      </c>
      <c r="S25" s="93">
        <v>473</v>
      </c>
      <c r="T25" s="296">
        <v>1372</v>
      </c>
      <c r="U25" s="93">
        <v>9</v>
      </c>
      <c r="V25" s="93">
        <v>19</v>
      </c>
      <c r="W25" s="296">
        <v>57</v>
      </c>
      <c r="X25" s="93">
        <v>12</v>
      </c>
      <c r="Y25" s="93">
        <v>35</v>
      </c>
      <c r="Z25" s="297">
        <v>74</v>
      </c>
      <c r="AA25" s="638"/>
    </row>
    <row r="26" spans="1:27" s="54" customFormat="1" ht="12.75" customHeight="1">
      <c r="A26" s="763"/>
      <c r="B26" s="290">
        <v>1</v>
      </c>
      <c r="C26" s="291">
        <v>1</v>
      </c>
      <c r="D26" s="292">
        <v>1</v>
      </c>
      <c r="E26" s="68">
        <v>0.50395000000000001</v>
      </c>
      <c r="F26" s="68">
        <v>0.47896</v>
      </c>
      <c r="G26" s="293">
        <v>0.30980999999999997</v>
      </c>
      <c r="H26" s="68">
        <v>0.15129000000000001</v>
      </c>
      <c r="I26" s="68">
        <v>0.17222999999999999</v>
      </c>
      <c r="J26" s="293">
        <v>0.54771000000000003</v>
      </c>
      <c r="K26" s="68">
        <v>0.16500000000000001</v>
      </c>
      <c r="L26" s="68">
        <v>0.16481000000000001</v>
      </c>
      <c r="M26" s="294">
        <v>7.5139999999999998E-2</v>
      </c>
      <c r="N26" s="763"/>
      <c r="O26" s="64">
        <v>6.6420000000000007E-2</v>
      </c>
      <c r="P26" s="68">
        <v>6.9110000000000005E-2</v>
      </c>
      <c r="Q26" s="293">
        <v>3.1989999999999998E-2</v>
      </c>
      <c r="R26" s="68">
        <v>0.10227</v>
      </c>
      <c r="S26" s="68">
        <v>0.10312</v>
      </c>
      <c r="T26" s="293">
        <v>3.227E-2</v>
      </c>
      <c r="U26" s="68">
        <v>4.7400000000000003E-3</v>
      </c>
      <c r="V26" s="68">
        <v>4.1399999999999996E-3</v>
      </c>
      <c r="W26" s="293">
        <v>1.34E-3</v>
      </c>
      <c r="X26" s="68">
        <v>6.3299999999999997E-3</v>
      </c>
      <c r="Y26" s="68">
        <v>7.6299999999999996E-3</v>
      </c>
      <c r="Z26" s="294">
        <v>1.74E-3</v>
      </c>
      <c r="AA26" s="638"/>
    </row>
    <row r="27" spans="1:27" s="54" customFormat="1" ht="12.75" customHeight="1">
      <c r="A27" s="763" t="s">
        <v>72</v>
      </c>
      <c r="B27" s="295">
        <v>892</v>
      </c>
      <c r="C27" s="93">
        <v>2295</v>
      </c>
      <c r="D27" s="296">
        <v>14544</v>
      </c>
      <c r="E27" s="93">
        <v>522</v>
      </c>
      <c r="F27" s="93">
        <v>1248</v>
      </c>
      <c r="G27" s="296">
        <v>8025</v>
      </c>
      <c r="H27" s="93">
        <v>188</v>
      </c>
      <c r="I27" s="93">
        <v>547</v>
      </c>
      <c r="J27" s="296">
        <v>4266</v>
      </c>
      <c r="K27" s="93">
        <v>135</v>
      </c>
      <c r="L27" s="93">
        <v>369</v>
      </c>
      <c r="M27" s="297">
        <v>1945</v>
      </c>
      <c r="N27" s="763" t="s">
        <v>72</v>
      </c>
      <c r="O27" s="295">
        <v>12</v>
      </c>
      <c r="P27" s="93">
        <v>29</v>
      </c>
      <c r="Q27" s="296">
        <v>91</v>
      </c>
      <c r="R27" s="93">
        <v>30</v>
      </c>
      <c r="S27" s="93">
        <v>87</v>
      </c>
      <c r="T27" s="296">
        <v>174</v>
      </c>
      <c r="U27" s="93">
        <v>1</v>
      </c>
      <c r="V27" s="93">
        <v>3</v>
      </c>
      <c r="W27" s="296">
        <v>8</v>
      </c>
      <c r="X27" s="93">
        <v>4</v>
      </c>
      <c r="Y27" s="93">
        <v>12</v>
      </c>
      <c r="Z27" s="297">
        <v>35</v>
      </c>
      <c r="AA27" s="638"/>
    </row>
    <row r="28" spans="1:27" s="54" customFormat="1" ht="12.75" customHeight="1">
      <c r="A28" s="763"/>
      <c r="B28" s="290">
        <v>1</v>
      </c>
      <c r="C28" s="291">
        <v>1</v>
      </c>
      <c r="D28" s="292">
        <v>1</v>
      </c>
      <c r="E28" s="68">
        <v>0.58520000000000005</v>
      </c>
      <c r="F28" s="68">
        <v>0.54379</v>
      </c>
      <c r="G28" s="293">
        <v>0.55176999999999998</v>
      </c>
      <c r="H28" s="68">
        <v>0.21076</v>
      </c>
      <c r="I28" s="68">
        <v>0.23834</v>
      </c>
      <c r="J28" s="293">
        <v>0.29332000000000003</v>
      </c>
      <c r="K28" s="68">
        <v>0.15135000000000001</v>
      </c>
      <c r="L28" s="68">
        <v>0.16078000000000001</v>
      </c>
      <c r="M28" s="294">
        <v>0.13372999999999999</v>
      </c>
      <c r="N28" s="763"/>
      <c r="O28" s="64">
        <v>1.345E-2</v>
      </c>
      <c r="P28" s="68">
        <v>1.264E-2</v>
      </c>
      <c r="Q28" s="293">
        <v>6.2599999999999999E-3</v>
      </c>
      <c r="R28" s="68">
        <v>3.363E-2</v>
      </c>
      <c r="S28" s="68">
        <v>3.7909999999999999E-2</v>
      </c>
      <c r="T28" s="293">
        <v>1.196E-2</v>
      </c>
      <c r="U28" s="68">
        <v>1.1199999999999999E-3</v>
      </c>
      <c r="V28" s="68">
        <v>1.31E-3</v>
      </c>
      <c r="W28" s="293">
        <v>5.5000000000000003E-4</v>
      </c>
      <c r="X28" s="68">
        <v>4.4799999999999996E-3</v>
      </c>
      <c r="Y28" s="68">
        <v>5.2300000000000003E-3</v>
      </c>
      <c r="Z28" s="294">
        <v>2.4099999999999998E-3</v>
      </c>
      <c r="AA28" s="638"/>
    </row>
    <row r="29" spans="1:27" s="54" customFormat="1" ht="12.75" customHeight="1">
      <c r="A29" s="763" t="s">
        <v>73</v>
      </c>
      <c r="B29" s="295">
        <v>1025</v>
      </c>
      <c r="C29" s="93">
        <v>2628</v>
      </c>
      <c r="D29" s="296">
        <v>13137</v>
      </c>
      <c r="E29" s="93">
        <v>595</v>
      </c>
      <c r="F29" s="93">
        <v>1608</v>
      </c>
      <c r="G29" s="296">
        <v>9401</v>
      </c>
      <c r="H29" s="93">
        <v>103</v>
      </c>
      <c r="I29" s="93">
        <v>245</v>
      </c>
      <c r="J29" s="296">
        <v>1082</v>
      </c>
      <c r="K29" s="93">
        <v>176</v>
      </c>
      <c r="L29" s="93">
        <v>423</v>
      </c>
      <c r="M29" s="297">
        <v>1526</v>
      </c>
      <c r="N29" s="763" t="s">
        <v>73</v>
      </c>
      <c r="O29" s="295">
        <v>33</v>
      </c>
      <c r="P29" s="93">
        <v>149</v>
      </c>
      <c r="Q29" s="296">
        <v>465</v>
      </c>
      <c r="R29" s="93">
        <v>116</v>
      </c>
      <c r="S29" s="93">
        <v>196</v>
      </c>
      <c r="T29" s="296">
        <v>494</v>
      </c>
      <c r="U29" s="93">
        <v>0</v>
      </c>
      <c r="V29" s="93">
        <v>0</v>
      </c>
      <c r="W29" s="296">
        <v>0</v>
      </c>
      <c r="X29" s="93">
        <v>2</v>
      </c>
      <c r="Y29" s="93">
        <v>7</v>
      </c>
      <c r="Z29" s="297">
        <v>169</v>
      </c>
      <c r="AA29" s="638"/>
    </row>
    <row r="30" spans="1:27" s="54" customFormat="1" ht="12.75" customHeight="1">
      <c r="A30" s="763"/>
      <c r="B30" s="290">
        <v>1</v>
      </c>
      <c r="C30" s="291">
        <v>1</v>
      </c>
      <c r="D30" s="292">
        <v>1</v>
      </c>
      <c r="E30" s="68">
        <v>0.58048999999999995</v>
      </c>
      <c r="F30" s="68">
        <v>0.61187000000000002</v>
      </c>
      <c r="G30" s="293">
        <v>0.71560999999999997</v>
      </c>
      <c r="H30" s="68">
        <v>0.10049</v>
      </c>
      <c r="I30" s="68">
        <v>9.3229999999999993E-2</v>
      </c>
      <c r="J30" s="293">
        <v>8.2360000000000003E-2</v>
      </c>
      <c r="K30" s="68">
        <v>0.17171</v>
      </c>
      <c r="L30" s="68">
        <v>0.16095999999999999</v>
      </c>
      <c r="M30" s="294">
        <v>0.11616</v>
      </c>
      <c r="N30" s="763"/>
      <c r="O30" s="64">
        <v>3.2199999999999999E-2</v>
      </c>
      <c r="P30" s="68">
        <v>5.67E-2</v>
      </c>
      <c r="Q30" s="293">
        <v>3.5400000000000001E-2</v>
      </c>
      <c r="R30" s="68">
        <v>0.11317000000000001</v>
      </c>
      <c r="S30" s="68">
        <v>7.4579999999999994E-2</v>
      </c>
      <c r="T30" s="293">
        <v>3.7600000000000001E-2</v>
      </c>
      <c r="U30" s="68" t="s">
        <v>515</v>
      </c>
      <c r="V30" s="68" t="s">
        <v>515</v>
      </c>
      <c r="W30" s="293" t="s">
        <v>515</v>
      </c>
      <c r="X30" s="68">
        <v>1.9499999999999999E-3</v>
      </c>
      <c r="Y30" s="68">
        <v>2.66E-3</v>
      </c>
      <c r="Z30" s="294">
        <v>1.286E-2</v>
      </c>
      <c r="AA30" s="638"/>
    </row>
    <row r="31" spans="1:27" s="54" customFormat="1" ht="12.75" customHeight="1">
      <c r="A31" s="763" t="s">
        <v>74</v>
      </c>
      <c r="B31" s="295">
        <v>636</v>
      </c>
      <c r="C31" s="93">
        <v>1590</v>
      </c>
      <c r="D31" s="296">
        <v>5896</v>
      </c>
      <c r="E31" s="93">
        <v>280</v>
      </c>
      <c r="F31" s="93">
        <v>712</v>
      </c>
      <c r="G31" s="296">
        <v>2978</v>
      </c>
      <c r="H31" s="93">
        <v>103</v>
      </c>
      <c r="I31" s="93">
        <v>256</v>
      </c>
      <c r="J31" s="296">
        <v>1235</v>
      </c>
      <c r="K31" s="93">
        <v>125</v>
      </c>
      <c r="L31" s="93">
        <v>331</v>
      </c>
      <c r="M31" s="297">
        <v>872</v>
      </c>
      <c r="N31" s="763" t="s">
        <v>74</v>
      </c>
      <c r="O31" s="295">
        <v>40</v>
      </c>
      <c r="P31" s="93">
        <v>74</v>
      </c>
      <c r="Q31" s="296">
        <v>225</v>
      </c>
      <c r="R31" s="93">
        <v>76</v>
      </c>
      <c r="S31" s="93">
        <v>183</v>
      </c>
      <c r="T31" s="296">
        <v>523</v>
      </c>
      <c r="U31" s="93">
        <v>4</v>
      </c>
      <c r="V31" s="93">
        <v>11</v>
      </c>
      <c r="W31" s="296">
        <v>18</v>
      </c>
      <c r="X31" s="93">
        <v>8</v>
      </c>
      <c r="Y31" s="93">
        <v>23</v>
      </c>
      <c r="Z31" s="297">
        <v>45</v>
      </c>
      <c r="AA31" s="638"/>
    </row>
    <row r="32" spans="1:27" s="54" customFormat="1" ht="12.75" customHeight="1">
      <c r="A32" s="763"/>
      <c r="B32" s="290">
        <v>1</v>
      </c>
      <c r="C32" s="291">
        <v>1</v>
      </c>
      <c r="D32" s="292">
        <v>1</v>
      </c>
      <c r="E32" s="68">
        <v>0.44024999999999997</v>
      </c>
      <c r="F32" s="68">
        <v>0.44779999999999998</v>
      </c>
      <c r="G32" s="293">
        <v>0.50509000000000004</v>
      </c>
      <c r="H32" s="68">
        <v>0.16195000000000001</v>
      </c>
      <c r="I32" s="68">
        <v>0.16100999999999999</v>
      </c>
      <c r="J32" s="293">
        <v>0.20946000000000001</v>
      </c>
      <c r="K32" s="68">
        <v>0.19653999999999999</v>
      </c>
      <c r="L32" s="68">
        <v>0.20818</v>
      </c>
      <c r="M32" s="294">
        <v>0.1479</v>
      </c>
      <c r="N32" s="763"/>
      <c r="O32" s="64">
        <v>6.2890000000000001E-2</v>
      </c>
      <c r="P32" s="68">
        <v>4.6539999999999998E-2</v>
      </c>
      <c r="Q32" s="293">
        <v>3.8159999999999999E-2</v>
      </c>
      <c r="R32" s="68">
        <v>0.1195</v>
      </c>
      <c r="S32" s="68">
        <v>0.11509</v>
      </c>
      <c r="T32" s="293">
        <v>8.8700000000000001E-2</v>
      </c>
      <c r="U32" s="68">
        <v>6.2899999999999996E-3</v>
      </c>
      <c r="V32" s="68">
        <v>6.9199999999999999E-3</v>
      </c>
      <c r="W32" s="293">
        <v>3.0500000000000002E-3</v>
      </c>
      <c r="X32" s="68">
        <v>1.2579999999999999E-2</v>
      </c>
      <c r="Y32" s="68">
        <v>1.447E-2</v>
      </c>
      <c r="Z32" s="294">
        <v>7.6299999999999996E-3</v>
      </c>
      <c r="AA32" s="638"/>
    </row>
    <row r="33" spans="1:27" s="54" customFormat="1" ht="12.75" customHeight="1">
      <c r="A33" s="763" t="s">
        <v>75</v>
      </c>
      <c r="B33" s="295">
        <v>1534</v>
      </c>
      <c r="C33" s="93">
        <v>3384</v>
      </c>
      <c r="D33" s="296">
        <v>20561</v>
      </c>
      <c r="E33" s="93">
        <v>797</v>
      </c>
      <c r="F33" s="93">
        <v>1868</v>
      </c>
      <c r="G33" s="296">
        <v>11993</v>
      </c>
      <c r="H33" s="93">
        <v>259</v>
      </c>
      <c r="I33" s="93">
        <v>600</v>
      </c>
      <c r="J33" s="296">
        <v>5486</v>
      </c>
      <c r="K33" s="93">
        <v>285</v>
      </c>
      <c r="L33" s="93">
        <v>497</v>
      </c>
      <c r="M33" s="297">
        <v>1727</v>
      </c>
      <c r="N33" s="763" t="s">
        <v>75</v>
      </c>
      <c r="O33" s="295">
        <v>50</v>
      </c>
      <c r="P33" s="93">
        <v>118</v>
      </c>
      <c r="Q33" s="296">
        <v>334</v>
      </c>
      <c r="R33" s="93">
        <v>115</v>
      </c>
      <c r="S33" s="93">
        <v>239</v>
      </c>
      <c r="T33" s="296">
        <v>718</v>
      </c>
      <c r="U33" s="93">
        <v>7</v>
      </c>
      <c r="V33" s="93">
        <v>12</v>
      </c>
      <c r="W33" s="296">
        <v>85</v>
      </c>
      <c r="X33" s="93">
        <v>21</v>
      </c>
      <c r="Y33" s="93">
        <v>50</v>
      </c>
      <c r="Z33" s="297">
        <v>218</v>
      </c>
      <c r="AA33" s="638"/>
    </row>
    <row r="34" spans="1:27" s="54" customFormat="1" ht="12.75" customHeight="1">
      <c r="A34" s="763"/>
      <c r="B34" s="290">
        <v>1</v>
      </c>
      <c r="C34" s="291">
        <v>1</v>
      </c>
      <c r="D34" s="292">
        <v>1</v>
      </c>
      <c r="E34" s="68">
        <v>0.51956000000000002</v>
      </c>
      <c r="F34" s="68">
        <v>0.55201</v>
      </c>
      <c r="G34" s="293">
        <v>0.58328999999999998</v>
      </c>
      <c r="H34" s="68">
        <v>0.16883999999999999</v>
      </c>
      <c r="I34" s="68">
        <v>0.17730000000000001</v>
      </c>
      <c r="J34" s="293">
        <v>0.26682</v>
      </c>
      <c r="K34" s="68">
        <v>0.18579000000000001</v>
      </c>
      <c r="L34" s="68">
        <v>0.14687</v>
      </c>
      <c r="M34" s="294">
        <v>8.3989999999999995E-2</v>
      </c>
      <c r="N34" s="763"/>
      <c r="O34" s="64">
        <v>3.2590000000000001E-2</v>
      </c>
      <c r="P34" s="68">
        <v>3.4869999999999998E-2</v>
      </c>
      <c r="Q34" s="293">
        <v>1.6240000000000001E-2</v>
      </c>
      <c r="R34" s="68">
        <v>7.4969999999999995E-2</v>
      </c>
      <c r="S34" s="68">
        <v>7.0629999999999998E-2</v>
      </c>
      <c r="T34" s="293">
        <v>3.492E-2</v>
      </c>
      <c r="U34" s="68">
        <v>4.5599999999999998E-3</v>
      </c>
      <c r="V34" s="68">
        <v>3.5500000000000002E-3</v>
      </c>
      <c r="W34" s="293">
        <v>4.13E-3</v>
      </c>
      <c r="X34" s="68">
        <v>1.3690000000000001E-2</v>
      </c>
      <c r="Y34" s="68">
        <v>1.478E-2</v>
      </c>
      <c r="Z34" s="294">
        <v>1.06E-2</v>
      </c>
      <c r="AA34" s="638"/>
    </row>
    <row r="35" spans="1:27" s="54" customFormat="1" ht="12.75" customHeight="1">
      <c r="A35" s="766" t="s">
        <v>76</v>
      </c>
      <c r="B35" s="295">
        <v>810</v>
      </c>
      <c r="C35" s="93">
        <v>1715</v>
      </c>
      <c r="D35" s="296">
        <v>7990</v>
      </c>
      <c r="E35" s="93">
        <v>548</v>
      </c>
      <c r="F35" s="93">
        <v>1124</v>
      </c>
      <c r="G35" s="296">
        <v>5661</v>
      </c>
      <c r="H35" s="93">
        <v>86</v>
      </c>
      <c r="I35" s="93">
        <v>197</v>
      </c>
      <c r="J35" s="296">
        <v>909</v>
      </c>
      <c r="K35" s="93">
        <v>80</v>
      </c>
      <c r="L35" s="93">
        <v>190</v>
      </c>
      <c r="M35" s="297">
        <v>642</v>
      </c>
      <c r="N35" s="766" t="s">
        <v>76</v>
      </c>
      <c r="O35" s="295">
        <v>38</v>
      </c>
      <c r="P35" s="93">
        <v>87</v>
      </c>
      <c r="Q35" s="296">
        <v>345</v>
      </c>
      <c r="R35" s="93">
        <v>46</v>
      </c>
      <c r="S35" s="93">
        <v>93</v>
      </c>
      <c r="T35" s="296">
        <v>267</v>
      </c>
      <c r="U35" s="93">
        <v>8</v>
      </c>
      <c r="V35" s="93">
        <v>16</v>
      </c>
      <c r="W35" s="296">
        <v>124</v>
      </c>
      <c r="X35" s="93">
        <v>4</v>
      </c>
      <c r="Y35" s="93">
        <v>8</v>
      </c>
      <c r="Z35" s="297">
        <v>42</v>
      </c>
      <c r="AA35" s="638"/>
    </row>
    <row r="36" spans="1:27" s="54" customFormat="1" ht="12.75" customHeight="1">
      <c r="A36" s="767"/>
      <c r="B36" s="298">
        <v>1</v>
      </c>
      <c r="C36" s="299">
        <v>1</v>
      </c>
      <c r="D36" s="300">
        <v>1</v>
      </c>
      <c r="E36" s="301">
        <v>0.67654000000000003</v>
      </c>
      <c r="F36" s="301">
        <v>0.65539000000000003</v>
      </c>
      <c r="G36" s="302">
        <v>0.70850999999999997</v>
      </c>
      <c r="H36" s="301">
        <v>0.10617</v>
      </c>
      <c r="I36" s="301">
        <v>0.11487</v>
      </c>
      <c r="J36" s="302">
        <v>0.11377</v>
      </c>
      <c r="K36" s="301">
        <v>9.8769999999999997E-2</v>
      </c>
      <c r="L36" s="301">
        <v>0.11079</v>
      </c>
      <c r="M36" s="303">
        <v>8.0350000000000005E-2</v>
      </c>
      <c r="N36" s="767"/>
      <c r="O36" s="335">
        <v>4.691E-2</v>
      </c>
      <c r="P36" s="301">
        <v>5.0729999999999997E-2</v>
      </c>
      <c r="Q36" s="302">
        <v>4.3180000000000003E-2</v>
      </c>
      <c r="R36" s="301">
        <v>5.679E-2</v>
      </c>
      <c r="S36" s="301">
        <v>5.423E-2</v>
      </c>
      <c r="T36" s="302">
        <v>3.3419999999999998E-2</v>
      </c>
      <c r="U36" s="301">
        <v>9.8799999999999999E-3</v>
      </c>
      <c r="V36" s="301">
        <v>9.3299999999999998E-3</v>
      </c>
      <c r="W36" s="302">
        <v>1.5520000000000001E-2</v>
      </c>
      <c r="X36" s="301">
        <v>4.9399999999999999E-3</v>
      </c>
      <c r="Y36" s="301">
        <v>4.6600000000000001E-3</v>
      </c>
      <c r="Z36" s="303">
        <v>5.2599999999999999E-3</v>
      </c>
      <c r="AA36" s="638"/>
    </row>
    <row r="37" spans="1:27" s="54" customFormat="1" ht="12.75" customHeight="1">
      <c r="A37" s="777" t="s">
        <v>85</v>
      </c>
      <c r="B37" s="327">
        <v>50156</v>
      </c>
      <c r="C37" s="328">
        <v>112189</v>
      </c>
      <c r="D37" s="74">
        <v>774480</v>
      </c>
      <c r="E37" s="305">
        <v>25698</v>
      </c>
      <c r="F37" s="305">
        <v>57833</v>
      </c>
      <c r="G37" s="71">
        <v>451084</v>
      </c>
      <c r="H37" s="305">
        <v>8462</v>
      </c>
      <c r="I37" s="305">
        <v>18962</v>
      </c>
      <c r="J37" s="71">
        <v>171358</v>
      </c>
      <c r="K37" s="305">
        <v>8389</v>
      </c>
      <c r="L37" s="305">
        <v>18111</v>
      </c>
      <c r="M37" s="306">
        <v>86414</v>
      </c>
      <c r="N37" s="980" t="s">
        <v>85</v>
      </c>
      <c r="O37" s="327">
        <v>2672</v>
      </c>
      <c r="P37" s="328">
        <v>6167</v>
      </c>
      <c r="Q37" s="74">
        <v>21064</v>
      </c>
      <c r="R37" s="305">
        <v>4214</v>
      </c>
      <c r="S37" s="305">
        <v>9320</v>
      </c>
      <c r="T37" s="71">
        <v>36063</v>
      </c>
      <c r="U37" s="305">
        <v>215</v>
      </c>
      <c r="V37" s="305">
        <v>476</v>
      </c>
      <c r="W37" s="71">
        <v>3292</v>
      </c>
      <c r="X37" s="305">
        <v>506</v>
      </c>
      <c r="Y37" s="305">
        <v>1320</v>
      </c>
      <c r="Z37" s="306">
        <v>5205</v>
      </c>
      <c r="AA37" s="638"/>
    </row>
    <row r="38" spans="1:27" ht="12.75" customHeight="1" thickBot="1">
      <c r="A38" s="989"/>
      <c r="B38" s="307">
        <v>1</v>
      </c>
      <c r="C38" s="308">
        <v>1</v>
      </c>
      <c r="D38" s="309">
        <v>1</v>
      </c>
      <c r="E38" s="310">
        <v>0.51236000000000004</v>
      </c>
      <c r="F38" s="310">
        <v>0.51549999999999996</v>
      </c>
      <c r="G38" s="311">
        <v>0.58243</v>
      </c>
      <c r="H38" s="310">
        <v>0.16871</v>
      </c>
      <c r="I38" s="310">
        <v>0.16902</v>
      </c>
      <c r="J38" s="311">
        <v>0.22126000000000001</v>
      </c>
      <c r="K38" s="310">
        <v>0.16725999999999999</v>
      </c>
      <c r="L38" s="310">
        <v>0.16142999999999999</v>
      </c>
      <c r="M38" s="133">
        <v>0.11158</v>
      </c>
      <c r="N38" s="776"/>
      <c r="O38" s="131">
        <v>5.3269999999999998E-2</v>
      </c>
      <c r="P38" s="310">
        <v>5.4969999999999998E-2</v>
      </c>
      <c r="Q38" s="311">
        <v>2.7199999999999998E-2</v>
      </c>
      <c r="R38" s="310">
        <v>8.4019999999999997E-2</v>
      </c>
      <c r="S38" s="310">
        <v>8.3070000000000005E-2</v>
      </c>
      <c r="T38" s="311">
        <v>4.6559999999999997E-2</v>
      </c>
      <c r="U38" s="310">
        <v>4.2900000000000004E-3</v>
      </c>
      <c r="V38" s="310">
        <v>4.2399999999999998E-3</v>
      </c>
      <c r="W38" s="311">
        <v>4.2500000000000003E-3</v>
      </c>
      <c r="X38" s="310">
        <v>1.009E-2</v>
      </c>
      <c r="Y38" s="310">
        <v>1.1769999999999999E-2</v>
      </c>
      <c r="Z38" s="133">
        <v>6.7200000000000003E-3</v>
      </c>
    </row>
    <row r="39" spans="1:27" s="576" customFormat="1">
      <c r="X39" s="655"/>
      <c r="Y39" s="655"/>
      <c r="Z39" s="655"/>
    </row>
    <row r="40" spans="1:27" s="574" customFormat="1" ht="11.25">
      <c r="A40" s="574" t="str">
        <f>"Anmerkungen. Datengrundlage: Volkshochschul-Statistik "&amp;Hilfswerte!B1&amp;"; Basis: "&amp;Tabelle1!$C$36&amp;" vhs."</f>
        <v>Anmerkungen. Datengrundlage: Volkshochschul-Statistik 2021; Basis: 843 vhs.</v>
      </c>
      <c r="N40" s="574" t="str">
        <f>"Anmerkungen. Datengrundlage: Volkshochschul-Statistik "&amp;Hilfswerte!B1&amp;"; Basis: "&amp;Tabelle1!$C$36&amp;" vhs."</f>
        <v>Anmerkungen. Datengrundlage: Volkshochschul-Statistik 2021; Basis: 843 vhs.</v>
      </c>
      <c r="X40" s="656"/>
      <c r="Y40" s="656"/>
      <c r="Z40" s="656"/>
    </row>
    <row r="41" spans="1:27" s="574" customFormat="1" ht="11.25">
      <c r="X41" s="656"/>
      <c r="Y41" s="656"/>
      <c r="Z41" s="656"/>
    </row>
    <row r="42" spans="1:27" s="572" customFormat="1">
      <c r="A42" s="574" t="s">
        <v>532</v>
      </c>
      <c r="N42" s="574" t="s">
        <v>532</v>
      </c>
    </row>
    <row r="43" spans="1:27" s="572" customFormat="1">
      <c r="A43" s="574" t="s">
        <v>533</v>
      </c>
      <c r="E43" s="758" t="s">
        <v>528</v>
      </c>
      <c r="F43" s="758"/>
      <c r="G43" s="758"/>
      <c r="N43" s="574" t="s">
        <v>533</v>
      </c>
      <c r="R43" s="758" t="s">
        <v>528</v>
      </c>
      <c r="S43" s="758"/>
      <c r="T43" s="758"/>
    </row>
    <row r="44" spans="1:27" s="572" customFormat="1">
      <c r="A44" s="575"/>
      <c r="N44" s="575"/>
    </row>
    <row r="45" spans="1:27" s="572" customFormat="1">
      <c r="A45" s="1169" t="s">
        <v>535</v>
      </c>
      <c r="B45" s="1169"/>
      <c r="C45" s="1169"/>
      <c r="N45" s="1169" t="s">
        <v>535</v>
      </c>
      <c r="O45" s="1169"/>
      <c r="P45" s="1169"/>
    </row>
    <row r="46" spans="1:27" s="564" customFormat="1" ht="11.25">
      <c r="X46" s="565"/>
      <c r="Y46" s="565"/>
      <c r="Z46" s="565"/>
      <c r="AA46" s="574"/>
    </row>
    <row r="47" spans="1:27" s="77" customFormat="1" ht="45">
      <c r="A47" s="78"/>
      <c r="X47" s="79"/>
      <c r="Y47" s="79"/>
      <c r="Z47" s="79"/>
      <c r="AA47" s="667"/>
    </row>
    <row r="52" ht="26.25" customHeight="1"/>
  </sheetData>
  <mergeCells count="50">
    <mergeCell ref="A1:M1"/>
    <mergeCell ref="N1:Z1"/>
    <mergeCell ref="B2:D3"/>
    <mergeCell ref="E2:M2"/>
    <mergeCell ref="O2:Z2"/>
    <mergeCell ref="E3:G3"/>
    <mergeCell ref="H3:J3"/>
    <mergeCell ref="K3:M3"/>
    <mergeCell ref="O3:Q3"/>
    <mergeCell ref="R3:T3"/>
    <mergeCell ref="U3:W3"/>
    <mergeCell ref="X3:Z3"/>
    <mergeCell ref="A2:A4"/>
    <mergeCell ref="N2:N4"/>
    <mergeCell ref="A5:A6"/>
    <mergeCell ref="N5:N6"/>
    <mergeCell ref="A7:A8"/>
    <mergeCell ref="N7:N8"/>
    <mergeCell ref="A9:A10"/>
    <mergeCell ref="N9:N10"/>
    <mergeCell ref="A11:A12"/>
    <mergeCell ref="N11:N12"/>
    <mergeCell ref="A13:A14"/>
    <mergeCell ref="N13:N14"/>
    <mergeCell ref="A15:A16"/>
    <mergeCell ref="N15:N16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35:A36"/>
    <mergeCell ref="N35:N36"/>
    <mergeCell ref="E43:G43"/>
    <mergeCell ref="R43:T43"/>
    <mergeCell ref="A37:A38"/>
    <mergeCell ref="N37:N38"/>
    <mergeCell ref="A29:A30"/>
    <mergeCell ref="N29:N30"/>
    <mergeCell ref="A31:A32"/>
    <mergeCell ref="N31:N32"/>
    <mergeCell ref="A33:A34"/>
    <mergeCell ref="N33:N34"/>
  </mergeCells>
  <conditionalFormatting sqref="A6 A8 A10 A12 A14 A16 A18 A20 A22 A24 A26 A28 A30 A32 A34 A36">
    <cfRule type="cellIs" dxfId="218" priority="26" stopIfTrue="1" operator="equal">
      <formula>1</formula>
    </cfRule>
  </conditionalFormatting>
  <conditionalFormatting sqref="A6:F6 A8:G8 A10:G10 A12:G12 A14:G14 A16:G16 A18:G18 A20:G20 A22:G22 A24:G24 A26:G26 A28:G28 A30:G30 A32:G32 A34:G34 A36:G36">
    <cfRule type="cellIs" dxfId="217" priority="27" stopIfTrue="1" operator="lessThan">
      <formula>0.0005</formula>
    </cfRule>
  </conditionalFormatting>
  <conditionalFormatting sqref="A5:IV5">
    <cfRule type="cellIs" dxfId="216" priority="2" stopIfTrue="1" operator="equal">
      <formula>0</formula>
    </cfRule>
  </conditionalFormatting>
  <conditionalFormatting sqref="B7:M7">
    <cfRule type="cellIs" dxfId="215" priority="16" stopIfTrue="1" operator="equal">
      <formula>0</formula>
    </cfRule>
  </conditionalFormatting>
  <conditionalFormatting sqref="G6:M6">
    <cfRule type="cellIs" dxfId="214" priority="13" stopIfTrue="1" operator="lessThan">
      <formula>0.0005</formula>
    </cfRule>
  </conditionalFormatting>
  <conditionalFormatting sqref="H8:M8 H10:M10 H12:M12 H14:M14 H16:M16 H18:M18 H20:M20 H22:M22 H24:M24 H26:M26 H28:M28 H30:M30 H32:M32 H34:M34 H36:M36">
    <cfRule type="cellIs" dxfId="213" priority="15" stopIfTrue="1" operator="lessThan">
      <formula>0.0005</formula>
    </cfRule>
  </conditionalFormatting>
  <conditionalFormatting sqref="N6 N8 N10 N12 N14 N16 N18 N20 N22 N24 N26 N28 N30 N32 N34 N36">
    <cfRule type="cellIs" dxfId="212" priority="23" stopIfTrue="1" operator="equal">
      <formula>1</formula>
    </cfRule>
    <cfRule type="cellIs" dxfId="211" priority="24" stopIfTrue="1" operator="lessThan">
      <formula>0.0005</formula>
    </cfRule>
  </conditionalFormatting>
  <conditionalFormatting sqref="O6:IV6">
    <cfRule type="cellIs" dxfId="210" priority="1" stopIfTrue="1" operator="lessThan">
      <formula>0.0005</formula>
    </cfRule>
  </conditionalFormatting>
  <conditionalFormatting sqref="O7:IV7 A9:IV9 A11:IV11 A13:IV13 A15:IV15 A17:IV17 A19:IV19 A21:IV21 A23:IV23 A25:IV25 A27:IV27 A29:IV29 A31:IV31 A33:IV33 A35:IV35 A37:IV37">
    <cfRule type="cellIs" dxfId="209" priority="4" stopIfTrue="1" operator="equal">
      <formula>0</formula>
    </cfRule>
  </conditionalFormatting>
  <conditionalFormatting sqref="O8:IV8 O10:IV10 O12:IV12 O14:IV14 O16:IV16 O18:IV18 O20:IV20 O22:IV22 O24:IV24 O26:IV26 O28:IV28 O30:IV30 O32:IV32 O34:IV34 O36:IV36 A38:IV38">
    <cfRule type="cellIs" dxfId="208" priority="3" stopIfTrue="1" operator="lessThan">
      <formula>0.0005</formula>
    </cfRule>
  </conditionalFormatting>
  <hyperlinks>
    <hyperlink ref="E43" r:id="rId1" xr:uid="{3D6A90EE-4626-49F7-A81B-53FE7B85FFC9}"/>
    <hyperlink ref="E43:G43" r:id="rId2" display="http://dx.doi.org/10.4232/1.14582 " xr:uid="{35D85262-5E09-481D-A429-52C4A6D66A5D}"/>
    <hyperlink ref="A45" r:id="rId3" display="Publikation und Tabellen stehen unter der Lizenz CC BY-SA DEED 4.0." xr:uid="{8CCBF2CF-20F7-4219-AB17-3CFAC82945F2}"/>
    <hyperlink ref="R43" r:id="rId4" xr:uid="{6E0F10DF-3FCE-4296-91E3-D116CFACFF27}"/>
    <hyperlink ref="R43:T43" r:id="rId5" display="http://dx.doi.org/10.4232/1.14582 " xr:uid="{E32AF190-0994-46A6-B20A-6C068B2BE4FB}"/>
    <hyperlink ref="N45" r:id="rId6" display="Publikation und Tabellen stehen unter der Lizenz CC BY-SA DEED 4.0." xr:uid="{3143FA56-05C8-4503-A020-92C4BA8B71BD}"/>
  </hyperlinks>
  <pageMargins left="0.78740157480314965" right="0.78740157480314965" top="0.98425196850393704" bottom="0.98425196850393704" header="0.51181102362204722" footer="0.51181102362204722"/>
  <pageSetup paperSize="9" scale="68" orientation="portrait" r:id="rId7"/>
  <headerFooter scaleWithDoc="0" alignWithMargins="0"/>
  <colBreaks count="1" manualBreakCount="1">
    <brk id="13" max="44" man="1"/>
  </colBreaks>
  <legacyDrawingHF r:id="rId8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05A2-B033-41DB-BCCB-840A127F435E}">
  <dimension ref="A1:K46"/>
  <sheetViews>
    <sheetView view="pageBreakPreview" zoomScaleNormal="100" zoomScaleSheetLayoutView="100" workbookViewId="0">
      <selection sqref="A1:J1"/>
    </sheetView>
  </sheetViews>
  <sheetFormatPr baseColWidth="10" defaultRowHeight="12.75"/>
  <cols>
    <col min="1" max="1" width="11.7109375" customWidth="1"/>
    <col min="11" max="11" width="2.7109375" style="576" customWidth="1"/>
  </cols>
  <sheetData>
    <row r="1" spans="1:10" ht="39.950000000000003" customHeight="1" thickBot="1">
      <c r="A1" s="768" t="str">
        <f>"Tabelle 17.1: Einzelveranstaltungen, Unterrichtsstunden und Teilnehmende nach Ländern und Veranstaltungsmerkmalen " &amp;Hilfswerte!B1</f>
        <v>Tabelle 17.1: Einzelveranstaltungen, Unterrichtsstunden und Teilnehmende nach Ländern und Veranstaltungsmerkmalen 2021</v>
      </c>
      <c r="B1" s="768"/>
      <c r="C1" s="768"/>
      <c r="D1" s="768"/>
      <c r="E1" s="768"/>
      <c r="F1" s="768"/>
      <c r="G1" s="768"/>
      <c r="H1" s="768"/>
      <c r="I1" s="768"/>
      <c r="J1" s="768"/>
    </row>
    <row r="2" spans="1:10" ht="25.5" customHeight="1">
      <c r="A2" s="930" t="s">
        <v>12</v>
      </c>
      <c r="B2" s="933" t="s">
        <v>293</v>
      </c>
      <c r="C2" s="934"/>
      <c r="D2" s="934"/>
      <c r="E2" s="965" t="s">
        <v>509</v>
      </c>
      <c r="F2" s="937"/>
      <c r="G2" s="937"/>
      <c r="H2" s="937"/>
      <c r="I2" s="937"/>
      <c r="J2" s="938"/>
    </row>
    <row r="3" spans="1:10" ht="26.25" customHeight="1">
      <c r="A3" s="931"/>
      <c r="B3" s="943"/>
      <c r="C3" s="944"/>
      <c r="D3" s="944"/>
      <c r="E3" s="993" t="s">
        <v>448</v>
      </c>
      <c r="F3" s="998"/>
      <c r="G3" s="994"/>
      <c r="H3" s="993" t="s">
        <v>296</v>
      </c>
      <c r="I3" s="998"/>
      <c r="J3" s="997"/>
    </row>
    <row r="4" spans="1:10" ht="33.75">
      <c r="A4" s="932"/>
      <c r="B4" s="594" t="s">
        <v>294</v>
      </c>
      <c r="C4" s="594" t="s">
        <v>40</v>
      </c>
      <c r="D4" s="640" t="s">
        <v>297</v>
      </c>
      <c r="E4" s="594" t="s">
        <v>294</v>
      </c>
      <c r="F4" s="594" t="s">
        <v>40</v>
      </c>
      <c r="G4" s="594" t="s">
        <v>297</v>
      </c>
      <c r="H4" s="594" t="s">
        <v>294</v>
      </c>
      <c r="I4" s="594" t="s">
        <v>40</v>
      </c>
      <c r="J4" s="596" t="s">
        <v>297</v>
      </c>
    </row>
    <row r="5" spans="1:10" ht="12.75" customHeight="1">
      <c r="A5" s="929" t="s">
        <v>61</v>
      </c>
      <c r="B5" s="286">
        <v>8839</v>
      </c>
      <c r="C5" s="287">
        <v>18368</v>
      </c>
      <c r="D5" s="288">
        <v>205583</v>
      </c>
      <c r="E5" s="286">
        <v>1276</v>
      </c>
      <c r="F5" s="287">
        <v>2521</v>
      </c>
      <c r="G5" s="288">
        <v>12712</v>
      </c>
      <c r="H5" s="287">
        <v>3950</v>
      </c>
      <c r="I5" s="287">
        <v>7415</v>
      </c>
      <c r="J5" s="289">
        <v>107769</v>
      </c>
    </row>
    <row r="6" spans="1:10" ht="12.75" customHeight="1">
      <c r="A6" s="928"/>
      <c r="B6" s="290">
        <v>1</v>
      </c>
      <c r="C6" s="291">
        <v>1</v>
      </c>
      <c r="D6" s="292">
        <v>1</v>
      </c>
      <c r="E6" s="64">
        <v>0.14435999999999999</v>
      </c>
      <c r="F6" s="68">
        <v>0.13725000000000001</v>
      </c>
      <c r="G6" s="293">
        <v>6.1830000000000003E-2</v>
      </c>
      <c r="H6" s="68">
        <v>0.44688</v>
      </c>
      <c r="I6" s="68">
        <v>0.40368999999999999</v>
      </c>
      <c r="J6" s="294">
        <v>0.52420999999999995</v>
      </c>
    </row>
    <row r="7" spans="1:10" ht="12.75" customHeight="1">
      <c r="A7" s="928" t="s">
        <v>62</v>
      </c>
      <c r="B7" s="295">
        <v>17815</v>
      </c>
      <c r="C7" s="93">
        <v>35222</v>
      </c>
      <c r="D7" s="296">
        <v>254009</v>
      </c>
      <c r="E7" s="295">
        <v>1156</v>
      </c>
      <c r="F7" s="93">
        <v>2304</v>
      </c>
      <c r="G7" s="296">
        <v>9231</v>
      </c>
      <c r="H7" s="93">
        <v>5156</v>
      </c>
      <c r="I7" s="93">
        <v>10086</v>
      </c>
      <c r="J7" s="297">
        <v>94603</v>
      </c>
    </row>
    <row r="8" spans="1:10" ht="12.75" customHeight="1">
      <c r="A8" s="928"/>
      <c r="B8" s="290">
        <v>1</v>
      </c>
      <c r="C8" s="291">
        <v>1</v>
      </c>
      <c r="D8" s="292">
        <v>1</v>
      </c>
      <c r="E8" s="64">
        <v>6.4890000000000003E-2</v>
      </c>
      <c r="F8" s="68">
        <v>6.5409999999999996E-2</v>
      </c>
      <c r="G8" s="293">
        <v>3.6339999999999997E-2</v>
      </c>
      <c r="H8" s="68">
        <v>0.28942000000000001</v>
      </c>
      <c r="I8" s="68">
        <v>0.28636</v>
      </c>
      <c r="J8" s="294">
        <v>0.37243999999999999</v>
      </c>
    </row>
    <row r="9" spans="1:10" ht="12.75" customHeight="1">
      <c r="A9" s="928" t="s">
        <v>63</v>
      </c>
      <c r="B9" s="295">
        <v>640</v>
      </c>
      <c r="C9" s="93">
        <v>1573</v>
      </c>
      <c r="D9" s="296">
        <v>5451</v>
      </c>
      <c r="E9" s="295">
        <v>39</v>
      </c>
      <c r="F9" s="93">
        <v>99</v>
      </c>
      <c r="G9" s="296">
        <v>220</v>
      </c>
      <c r="H9" s="93">
        <v>251</v>
      </c>
      <c r="I9" s="93">
        <v>511</v>
      </c>
      <c r="J9" s="297">
        <v>1827</v>
      </c>
    </row>
    <row r="10" spans="1:10" ht="12.75" customHeight="1">
      <c r="A10" s="928"/>
      <c r="B10" s="290">
        <v>1</v>
      </c>
      <c r="C10" s="291">
        <v>1</v>
      </c>
      <c r="D10" s="292">
        <v>1</v>
      </c>
      <c r="E10" s="64">
        <v>6.0940000000000001E-2</v>
      </c>
      <c r="F10" s="68">
        <v>6.2939999999999996E-2</v>
      </c>
      <c r="G10" s="293">
        <v>4.036E-2</v>
      </c>
      <c r="H10" s="68">
        <v>0.39218999999999998</v>
      </c>
      <c r="I10" s="68">
        <v>0.32485999999999998</v>
      </c>
      <c r="J10" s="294">
        <v>0.33517000000000002</v>
      </c>
    </row>
    <row r="11" spans="1:10" ht="12.75" customHeight="1">
      <c r="A11" s="928" t="s">
        <v>64</v>
      </c>
      <c r="B11" s="295">
        <v>1184</v>
      </c>
      <c r="C11" s="93">
        <v>2792</v>
      </c>
      <c r="D11" s="296">
        <v>7081</v>
      </c>
      <c r="E11" s="295">
        <v>66</v>
      </c>
      <c r="F11" s="93">
        <v>118</v>
      </c>
      <c r="G11" s="296">
        <v>423</v>
      </c>
      <c r="H11" s="93">
        <v>219</v>
      </c>
      <c r="I11" s="93">
        <v>424</v>
      </c>
      <c r="J11" s="297">
        <v>904</v>
      </c>
    </row>
    <row r="12" spans="1:10" ht="12.75" customHeight="1">
      <c r="A12" s="928"/>
      <c r="B12" s="290">
        <v>1</v>
      </c>
      <c r="C12" s="291">
        <v>1</v>
      </c>
      <c r="D12" s="292">
        <v>1</v>
      </c>
      <c r="E12" s="64">
        <v>5.5739999999999998E-2</v>
      </c>
      <c r="F12" s="68">
        <v>4.2259999999999999E-2</v>
      </c>
      <c r="G12" s="293">
        <v>5.9740000000000001E-2</v>
      </c>
      <c r="H12" s="68">
        <v>0.18497</v>
      </c>
      <c r="I12" s="68">
        <v>0.15185999999999999</v>
      </c>
      <c r="J12" s="294">
        <v>0.12767000000000001</v>
      </c>
    </row>
    <row r="13" spans="1:10" ht="12.75" customHeight="1">
      <c r="A13" s="928" t="s">
        <v>65</v>
      </c>
      <c r="B13" s="295">
        <v>397</v>
      </c>
      <c r="C13" s="93">
        <v>1226</v>
      </c>
      <c r="D13" s="296">
        <v>4555</v>
      </c>
      <c r="E13" s="295">
        <v>53</v>
      </c>
      <c r="F13" s="93">
        <v>168</v>
      </c>
      <c r="G13" s="296">
        <v>335</v>
      </c>
      <c r="H13" s="93">
        <v>202</v>
      </c>
      <c r="I13" s="93">
        <v>488</v>
      </c>
      <c r="J13" s="297">
        <v>1559</v>
      </c>
    </row>
    <row r="14" spans="1:10" ht="12.75" customHeight="1">
      <c r="A14" s="928"/>
      <c r="B14" s="290">
        <v>1</v>
      </c>
      <c r="C14" s="291">
        <v>1</v>
      </c>
      <c r="D14" s="292">
        <v>1</v>
      </c>
      <c r="E14" s="64">
        <v>0.13350000000000001</v>
      </c>
      <c r="F14" s="68">
        <v>0.13703000000000001</v>
      </c>
      <c r="G14" s="293">
        <v>7.3550000000000004E-2</v>
      </c>
      <c r="H14" s="68">
        <v>0.50882000000000005</v>
      </c>
      <c r="I14" s="68">
        <v>0.39804</v>
      </c>
      <c r="J14" s="294">
        <v>0.34226000000000001</v>
      </c>
    </row>
    <row r="15" spans="1:10" ht="12.75" customHeight="1">
      <c r="A15" s="928" t="s">
        <v>66</v>
      </c>
      <c r="B15" s="295">
        <v>6</v>
      </c>
      <c r="C15" s="93">
        <v>15</v>
      </c>
      <c r="D15" s="296">
        <v>215</v>
      </c>
      <c r="E15" s="295">
        <v>0</v>
      </c>
      <c r="F15" s="93">
        <v>0</v>
      </c>
      <c r="G15" s="296">
        <v>0</v>
      </c>
      <c r="H15" s="93">
        <v>1</v>
      </c>
      <c r="I15" s="93">
        <v>2</v>
      </c>
      <c r="J15" s="297">
        <v>126</v>
      </c>
    </row>
    <row r="16" spans="1:10" ht="12.75" customHeight="1">
      <c r="A16" s="928"/>
      <c r="B16" s="290">
        <v>1</v>
      </c>
      <c r="C16" s="291">
        <v>1</v>
      </c>
      <c r="D16" s="292">
        <v>1</v>
      </c>
      <c r="E16" s="64" t="s">
        <v>515</v>
      </c>
      <c r="F16" s="68" t="s">
        <v>515</v>
      </c>
      <c r="G16" s="293" t="s">
        <v>515</v>
      </c>
      <c r="H16" s="68">
        <v>0.16667000000000001</v>
      </c>
      <c r="I16" s="68">
        <v>0.13333</v>
      </c>
      <c r="J16" s="294">
        <v>0.58604999999999996</v>
      </c>
    </row>
    <row r="17" spans="1:10" ht="12.75" customHeight="1">
      <c r="A17" s="928" t="s">
        <v>67</v>
      </c>
      <c r="B17" s="295">
        <v>2123</v>
      </c>
      <c r="C17" s="93">
        <v>4954</v>
      </c>
      <c r="D17" s="296">
        <v>32862</v>
      </c>
      <c r="E17" s="295">
        <v>245</v>
      </c>
      <c r="F17" s="93">
        <v>569</v>
      </c>
      <c r="G17" s="296">
        <v>2866</v>
      </c>
      <c r="H17" s="93">
        <v>1018</v>
      </c>
      <c r="I17" s="93">
        <v>2189</v>
      </c>
      <c r="J17" s="297">
        <v>16312</v>
      </c>
    </row>
    <row r="18" spans="1:10" ht="12.75" customHeight="1">
      <c r="A18" s="928"/>
      <c r="B18" s="290">
        <v>1</v>
      </c>
      <c r="C18" s="291">
        <v>1</v>
      </c>
      <c r="D18" s="292">
        <v>1</v>
      </c>
      <c r="E18" s="64">
        <v>0.1154</v>
      </c>
      <c r="F18" s="68">
        <v>0.11486</v>
      </c>
      <c r="G18" s="293">
        <v>8.7209999999999996E-2</v>
      </c>
      <c r="H18" s="68">
        <v>0.47950999999999999</v>
      </c>
      <c r="I18" s="68">
        <v>0.44186999999999999</v>
      </c>
      <c r="J18" s="294">
        <v>0.49637999999999999</v>
      </c>
    </row>
    <row r="19" spans="1:10" ht="12.75" customHeight="1">
      <c r="A19" s="928" t="s">
        <v>68</v>
      </c>
      <c r="B19" s="295">
        <v>310</v>
      </c>
      <c r="C19" s="93">
        <v>652</v>
      </c>
      <c r="D19" s="296">
        <v>3155</v>
      </c>
      <c r="E19" s="295">
        <v>7</v>
      </c>
      <c r="F19" s="93">
        <v>14</v>
      </c>
      <c r="G19" s="296">
        <v>83</v>
      </c>
      <c r="H19" s="93">
        <v>52</v>
      </c>
      <c r="I19" s="93">
        <v>94</v>
      </c>
      <c r="J19" s="297">
        <v>249</v>
      </c>
    </row>
    <row r="20" spans="1:10" ht="12.75" customHeight="1">
      <c r="A20" s="928"/>
      <c r="B20" s="290">
        <v>1</v>
      </c>
      <c r="C20" s="291">
        <v>1</v>
      </c>
      <c r="D20" s="292">
        <v>1</v>
      </c>
      <c r="E20" s="64">
        <v>2.2579999999999999E-2</v>
      </c>
      <c r="F20" s="68">
        <v>2.147E-2</v>
      </c>
      <c r="G20" s="293">
        <v>2.631E-2</v>
      </c>
      <c r="H20" s="68">
        <v>0.16774</v>
      </c>
      <c r="I20" s="68">
        <v>0.14416999999999999</v>
      </c>
      <c r="J20" s="294">
        <v>7.8920000000000004E-2</v>
      </c>
    </row>
    <row r="21" spans="1:10" ht="12.75" customHeight="1">
      <c r="A21" s="928" t="s">
        <v>69</v>
      </c>
      <c r="B21" s="295">
        <v>2212</v>
      </c>
      <c r="C21" s="93">
        <v>6324</v>
      </c>
      <c r="D21" s="296">
        <v>29514</v>
      </c>
      <c r="E21" s="295">
        <v>126</v>
      </c>
      <c r="F21" s="93">
        <v>343</v>
      </c>
      <c r="G21" s="296">
        <v>1360</v>
      </c>
      <c r="H21" s="93">
        <v>723</v>
      </c>
      <c r="I21" s="93">
        <v>1493</v>
      </c>
      <c r="J21" s="297">
        <v>6707</v>
      </c>
    </row>
    <row r="22" spans="1:10" ht="12.75" customHeight="1">
      <c r="A22" s="928"/>
      <c r="B22" s="290">
        <v>1</v>
      </c>
      <c r="C22" s="291">
        <v>1</v>
      </c>
      <c r="D22" s="292">
        <v>1</v>
      </c>
      <c r="E22" s="64">
        <v>5.6959999999999997E-2</v>
      </c>
      <c r="F22" s="68">
        <v>5.4239999999999997E-2</v>
      </c>
      <c r="G22" s="293">
        <v>4.6080000000000003E-2</v>
      </c>
      <c r="H22" s="68">
        <v>0.32684999999999997</v>
      </c>
      <c r="I22" s="68">
        <v>0.23608000000000001</v>
      </c>
      <c r="J22" s="294">
        <v>0.22725000000000001</v>
      </c>
    </row>
    <row r="23" spans="1:10" ht="12.75" customHeight="1">
      <c r="A23" s="928" t="s">
        <v>70</v>
      </c>
      <c r="B23" s="295">
        <v>9836</v>
      </c>
      <c r="C23" s="93">
        <v>24864</v>
      </c>
      <c r="D23" s="296">
        <v>127417</v>
      </c>
      <c r="E23" s="295">
        <v>420</v>
      </c>
      <c r="F23" s="93">
        <v>968</v>
      </c>
      <c r="G23" s="296">
        <v>3384</v>
      </c>
      <c r="H23" s="93">
        <v>3405</v>
      </c>
      <c r="I23" s="93">
        <v>7662</v>
      </c>
      <c r="J23" s="297">
        <v>34905</v>
      </c>
    </row>
    <row r="24" spans="1:10" ht="12.75" customHeight="1">
      <c r="A24" s="928"/>
      <c r="B24" s="290">
        <v>1</v>
      </c>
      <c r="C24" s="291">
        <v>1</v>
      </c>
      <c r="D24" s="292">
        <v>1</v>
      </c>
      <c r="E24" s="64">
        <v>4.2700000000000002E-2</v>
      </c>
      <c r="F24" s="68">
        <v>3.8929999999999999E-2</v>
      </c>
      <c r="G24" s="293">
        <v>2.656E-2</v>
      </c>
      <c r="H24" s="68">
        <v>0.34617999999999999</v>
      </c>
      <c r="I24" s="68">
        <v>0.30815999999999999</v>
      </c>
      <c r="J24" s="294">
        <v>0.27394000000000002</v>
      </c>
    </row>
    <row r="25" spans="1:10" ht="12.75" customHeight="1">
      <c r="A25" s="928" t="s">
        <v>71</v>
      </c>
      <c r="B25" s="295">
        <v>1897</v>
      </c>
      <c r="C25" s="93">
        <v>4587</v>
      </c>
      <c r="D25" s="296">
        <v>42510</v>
      </c>
      <c r="E25" s="295">
        <v>58</v>
      </c>
      <c r="F25" s="93">
        <v>120</v>
      </c>
      <c r="G25" s="296">
        <v>481</v>
      </c>
      <c r="H25" s="93">
        <v>647</v>
      </c>
      <c r="I25" s="93">
        <v>1364</v>
      </c>
      <c r="J25" s="297">
        <v>8671</v>
      </c>
    </row>
    <row r="26" spans="1:10" ht="12.75" customHeight="1">
      <c r="A26" s="928"/>
      <c r="B26" s="290">
        <v>1</v>
      </c>
      <c r="C26" s="291">
        <v>1</v>
      </c>
      <c r="D26" s="292">
        <v>1</v>
      </c>
      <c r="E26" s="64">
        <v>3.057E-2</v>
      </c>
      <c r="F26" s="68">
        <v>2.6159999999999999E-2</v>
      </c>
      <c r="G26" s="293">
        <v>1.1310000000000001E-2</v>
      </c>
      <c r="H26" s="68">
        <v>0.34105999999999997</v>
      </c>
      <c r="I26" s="68">
        <v>0.29736000000000001</v>
      </c>
      <c r="J26" s="294">
        <v>0.20397999999999999</v>
      </c>
    </row>
    <row r="27" spans="1:10" ht="12.75" customHeight="1">
      <c r="A27" s="928" t="s">
        <v>72</v>
      </c>
      <c r="B27" s="295">
        <v>892</v>
      </c>
      <c r="C27" s="93">
        <v>2295</v>
      </c>
      <c r="D27" s="296">
        <v>14544</v>
      </c>
      <c r="E27" s="295">
        <v>17</v>
      </c>
      <c r="F27" s="93">
        <v>21</v>
      </c>
      <c r="G27" s="296">
        <v>97</v>
      </c>
      <c r="H27" s="93">
        <v>176</v>
      </c>
      <c r="I27" s="93">
        <v>325</v>
      </c>
      <c r="J27" s="297">
        <v>2782</v>
      </c>
    </row>
    <row r="28" spans="1:10" ht="12.75" customHeight="1">
      <c r="A28" s="928"/>
      <c r="B28" s="290">
        <v>1</v>
      </c>
      <c r="C28" s="291">
        <v>1</v>
      </c>
      <c r="D28" s="292">
        <v>1</v>
      </c>
      <c r="E28" s="64">
        <v>1.9060000000000001E-2</v>
      </c>
      <c r="F28" s="68">
        <v>9.1500000000000001E-3</v>
      </c>
      <c r="G28" s="293">
        <v>6.6699999999999997E-3</v>
      </c>
      <c r="H28" s="68">
        <v>0.19731000000000001</v>
      </c>
      <c r="I28" s="68">
        <v>0.14161000000000001</v>
      </c>
      <c r="J28" s="294">
        <v>0.19128000000000001</v>
      </c>
    </row>
    <row r="29" spans="1:10" ht="12.75" customHeight="1">
      <c r="A29" s="928" t="s">
        <v>73</v>
      </c>
      <c r="B29" s="295">
        <v>1025</v>
      </c>
      <c r="C29" s="93">
        <v>2628</v>
      </c>
      <c r="D29" s="296">
        <v>13137</v>
      </c>
      <c r="E29" s="295">
        <v>26</v>
      </c>
      <c r="F29" s="93">
        <v>58</v>
      </c>
      <c r="G29" s="296">
        <v>237</v>
      </c>
      <c r="H29" s="93">
        <v>198</v>
      </c>
      <c r="I29" s="93">
        <v>426</v>
      </c>
      <c r="J29" s="297">
        <v>3109</v>
      </c>
    </row>
    <row r="30" spans="1:10" ht="12.75" customHeight="1">
      <c r="A30" s="928"/>
      <c r="B30" s="290">
        <v>1</v>
      </c>
      <c r="C30" s="291">
        <v>1</v>
      </c>
      <c r="D30" s="292">
        <v>1</v>
      </c>
      <c r="E30" s="64">
        <v>2.537E-2</v>
      </c>
      <c r="F30" s="68">
        <v>2.2069999999999999E-2</v>
      </c>
      <c r="G30" s="293">
        <v>1.804E-2</v>
      </c>
      <c r="H30" s="68">
        <v>0.19317000000000001</v>
      </c>
      <c r="I30" s="68">
        <v>0.16209999999999999</v>
      </c>
      <c r="J30" s="294">
        <v>0.23666000000000001</v>
      </c>
    </row>
    <row r="31" spans="1:10" ht="12.75" customHeight="1">
      <c r="A31" s="928" t="s">
        <v>74</v>
      </c>
      <c r="B31" s="295">
        <v>636</v>
      </c>
      <c r="C31" s="93">
        <v>1590</v>
      </c>
      <c r="D31" s="296">
        <v>5896</v>
      </c>
      <c r="E31" s="295">
        <v>7</v>
      </c>
      <c r="F31" s="93">
        <v>15</v>
      </c>
      <c r="G31" s="296">
        <v>43</v>
      </c>
      <c r="H31" s="93">
        <v>171</v>
      </c>
      <c r="I31" s="93">
        <v>349</v>
      </c>
      <c r="J31" s="297">
        <v>1112</v>
      </c>
    </row>
    <row r="32" spans="1:10" ht="12.75" customHeight="1">
      <c r="A32" s="928"/>
      <c r="B32" s="290">
        <v>1</v>
      </c>
      <c r="C32" s="291">
        <v>1</v>
      </c>
      <c r="D32" s="292">
        <v>1</v>
      </c>
      <c r="E32" s="64">
        <v>1.1010000000000001E-2</v>
      </c>
      <c r="F32" s="68">
        <v>9.4299999999999991E-3</v>
      </c>
      <c r="G32" s="293">
        <v>7.2899999999999996E-3</v>
      </c>
      <c r="H32" s="68">
        <v>0.26887</v>
      </c>
      <c r="I32" s="68">
        <v>0.2195</v>
      </c>
      <c r="J32" s="294">
        <v>0.18859999999999999</v>
      </c>
    </row>
    <row r="33" spans="1:10" ht="12.75" customHeight="1">
      <c r="A33" s="928" t="s">
        <v>75</v>
      </c>
      <c r="B33" s="295">
        <v>1534</v>
      </c>
      <c r="C33" s="93">
        <v>3384</v>
      </c>
      <c r="D33" s="296">
        <v>20561</v>
      </c>
      <c r="E33" s="295">
        <v>49</v>
      </c>
      <c r="F33" s="93">
        <v>113</v>
      </c>
      <c r="G33" s="296">
        <v>270</v>
      </c>
      <c r="H33" s="93">
        <v>293</v>
      </c>
      <c r="I33" s="93">
        <v>614</v>
      </c>
      <c r="J33" s="297">
        <v>3051</v>
      </c>
    </row>
    <row r="34" spans="1:10" ht="12.75" customHeight="1">
      <c r="A34" s="928"/>
      <c r="B34" s="290">
        <v>1</v>
      </c>
      <c r="C34" s="291">
        <v>1</v>
      </c>
      <c r="D34" s="292">
        <v>1</v>
      </c>
      <c r="E34" s="64">
        <v>3.1940000000000003E-2</v>
      </c>
      <c r="F34" s="68">
        <v>3.3390000000000003E-2</v>
      </c>
      <c r="G34" s="293">
        <v>1.3129999999999999E-2</v>
      </c>
      <c r="H34" s="68">
        <v>0.191</v>
      </c>
      <c r="I34" s="68">
        <v>0.18143999999999999</v>
      </c>
      <c r="J34" s="294">
        <v>0.14838999999999999</v>
      </c>
    </row>
    <row r="35" spans="1:10" ht="12.75" customHeight="1">
      <c r="A35" s="1038" t="s">
        <v>76</v>
      </c>
      <c r="B35" s="295">
        <v>810</v>
      </c>
      <c r="C35" s="93">
        <v>1715</v>
      </c>
      <c r="D35" s="296">
        <v>7990</v>
      </c>
      <c r="E35" s="295">
        <v>17</v>
      </c>
      <c r="F35" s="93">
        <v>35</v>
      </c>
      <c r="G35" s="296">
        <v>115</v>
      </c>
      <c r="H35" s="93">
        <v>110</v>
      </c>
      <c r="I35" s="93">
        <v>225</v>
      </c>
      <c r="J35" s="297">
        <v>890</v>
      </c>
    </row>
    <row r="36" spans="1:10" ht="12.75" customHeight="1">
      <c r="A36" s="949"/>
      <c r="B36" s="298">
        <v>1</v>
      </c>
      <c r="C36" s="299">
        <v>1</v>
      </c>
      <c r="D36" s="300">
        <v>1</v>
      </c>
      <c r="E36" s="335">
        <v>2.0990000000000002E-2</v>
      </c>
      <c r="F36" s="301">
        <v>2.0410000000000001E-2</v>
      </c>
      <c r="G36" s="302">
        <v>1.439E-2</v>
      </c>
      <c r="H36" s="301">
        <v>0.1358</v>
      </c>
      <c r="I36" s="301">
        <v>0.13120000000000001</v>
      </c>
      <c r="J36" s="303">
        <v>0.11139</v>
      </c>
    </row>
    <row r="37" spans="1:10" ht="12.75" customHeight="1">
      <c r="A37" s="926" t="s">
        <v>85</v>
      </c>
      <c r="B37" s="327">
        <v>50156</v>
      </c>
      <c r="C37" s="328">
        <v>112189</v>
      </c>
      <c r="D37" s="74">
        <v>774480</v>
      </c>
      <c r="E37" s="327">
        <v>3562</v>
      </c>
      <c r="F37" s="328">
        <v>7466</v>
      </c>
      <c r="G37" s="74">
        <v>31857</v>
      </c>
      <c r="H37" s="328">
        <v>16572</v>
      </c>
      <c r="I37" s="328">
        <v>33667</v>
      </c>
      <c r="J37" s="339">
        <v>284576</v>
      </c>
    </row>
    <row r="38" spans="1:10" ht="12.75" customHeight="1" thickBot="1">
      <c r="A38" s="927"/>
      <c r="B38" s="340">
        <v>1</v>
      </c>
      <c r="C38" s="341">
        <v>1</v>
      </c>
      <c r="D38" s="342">
        <v>1</v>
      </c>
      <c r="E38" s="343">
        <v>7.102E-2</v>
      </c>
      <c r="F38" s="321">
        <v>6.6549999999999998E-2</v>
      </c>
      <c r="G38" s="322">
        <v>4.113E-2</v>
      </c>
      <c r="H38" s="321">
        <v>0.33040999999999998</v>
      </c>
      <c r="I38" s="321">
        <v>0.30009000000000002</v>
      </c>
      <c r="J38" s="323">
        <v>0.36743999999999999</v>
      </c>
    </row>
    <row r="39" spans="1:10" s="576" customFormat="1"/>
    <row r="40" spans="1:10" s="574" customFormat="1" ht="11.25">
      <c r="A40" s="574" t="str">
        <f>"Anmerkungen. Datengrundlage: Volkshochschul-Statistik "&amp;Hilfswerte!B1&amp;"; Basis: "&amp;Tabelle1!$C$36&amp;" vhs."</f>
        <v>Anmerkungen. Datengrundlage: Volkshochschul-Statistik 2021; Basis: 843 vhs.</v>
      </c>
    </row>
    <row r="41" spans="1:10" s="574" customFormat="1" ht="11.25">
      <c r="A41" s="574" t="s">
        <v>467</v>
      </c>
    </row>
    <row r="42" spans="1:10" s="576" customFormat="1"/>
    <row r="43" spans="1:10" s="576" customFormat="1">
      <c r="A43" s="574" t="s">
        <v>532</v>
      </c>
      <c r="B43" s="572"/>
      <c r="C43" s="572"/>
      <c r="D43" s="572"/>
      <c r="E43" s="572"/>
      <c r="F43" s="572"/>
      <c r="G43" s="572"/>
    </row>
    <row r="44" spans="1:10" s="576" customFormat="1">
      <c r="A44" s="574" t="s">
        <v>533</v>
      </c>
      <c r="B44" s="572"/>
      <c r="C44" s="572"/>
      <c r="D44" s="572"/>
      <c r="E44" s="758" t="s">
        <v>528</v>
      </c>
      <c r="F44" s="758"/>
      <c r="G44" s="758"/>
    </row>
    <row r="45" spans="1:10" s="576" customFormat="1">
      <c r="A45" s="575"/>
      <c r="B45" s="572"/>
      <c r="C45" s="572"/>
      <c r="D45" s="572"/>
      <c r="E45" s="572"/>
      <c r="F45" s="572"/>
      <c r="G45" s="572"/>
    </row>
    <row r="46" spans="1:10" s="576" customFormat="1">
      <c r="A46" s="1169" t="s">
        <v>535</v>
      </c>
      <c r="B46" s="1169"/>
      <c r="C46" s="1169"/>
      <c r="D46" s="572"/>
      <c r="E46" s="572"/>
      <c r="F46" s="572"/>
      <c r="G46" s="572"/>
    </row>
  </sheetData>
  <mergeCells count="24">
    <mergeCell ref="A21:A22"/>
    <mergeCell ref="A5:A6"/>
    <mergeCell ref="A1:J1"/>
    <mergeCell ref="A2:A4"/>
    <mergeCell ref="B2:D3"/>
    <mergeCell ref="E2:J2"/>
    <mergeCell ref="E3:G3"/>
    <mergeCell ref="H3:J3"/>
    <mergeCell ref="A33:A34"/>
    <mergeCell ref="A35:A36"/>
    <mergeCell ref="A27:A28"/>
    <mergeCell ref="E44:G44"/>
    <mergeCell ref="A7:A8"/>
    <mergeCell ref="A9:A10"/>
    <mergeCell ref="A11:A12"/>
    <mergeCell ref="A13:A14"/>
    <mergeCell ref="A15:A16"/>
    <mergeCell ref="A37:A38"/>
    <mergeCell ref="A23:A24"/>
    <mergeCell ref="A25:A26"/>
    <mergeCell ref="A29:A30"/>
    <mergeCell ref="A31:A32"/>
    <mergeCell ref="A17:A18"/>
    <mergeCell ref="A19:A20"/>
  </mergeCells>
  <conditionalFormatting sqref="A6 A8 A10 A12 A14 A16 A18 A20 A22 A24 A26 A28 A30 A32 A34 A36">
    <cfRule type="cellIs" dxfId="207" priority="82" stopIfTrue="1" operator="equal">
      <formula>1</formula>
    </cfRule>
    <cfRule type="cellIs" dxfId="206" priority="83" stopIfTrue="1" operator="lessThan">
      <formula>0.0005</formula>
    </cfRule>
  </conditionalFormatting>
  <conditionalFormatting sqref="A5:J5">
    <cfRule type="cellIs" dxfId="205" priority="81" stopIfTrue="1" operator="equal">
      <formula>0</formula>
    </cfRule>
  </conditionalFormatting>
  <conditionalFormatting sqref="A9:J9">
    <cfRule type="cellIs" dxfId="204" priority="71" stopIfTrue="1" operator="equal">
      <formula>0</formula>
    </cfRule>
  </conditionalFormatting>
  <conditionalFormatting sqref="A11:J11">
    <cfRule type="cellIs" dxfId="203" priority="66" stopIfTrue="1" operator="equal">
      <formula>0</formula>
    </cfRule>
  </conditionalFormatting>
  <conditionalFormatting sqref="A13:J13">
    <cfRule type="cellIs" dxfId="202" priority="61" stopIfTrue="1" operator="equal">
      <formula>0</formula>
    </cfRule>
  </conditionalFormatting>
  <conditionalFormatting sqref="A15:J15">
    <cfRule type="cellIs" dxfId="201" priority="56" stopIfTrue="1" operator="equal">
      <formula>0</formula>
    </cfRule>
  </conditionalFormatting>
  <conditionalFormatting sqref="A17:J17">
    <cfRule type="cellIs" dxfId="200" priority="51" stopIfTrue="1" operator="equal">
      <formula>0</formula>
    </cfRule>
  </conditionalFormatting>
  <conditionalFormatting sqref="A19:J19">
    <cfRule type="cellIs" dxfId="199" priority="46" stopIfTrue="1" operator="equal">
      <formula>0</formula>
    </cfRule>
  </conditionalFormatting>
  <conditionalFormatting sqref="A21:J21">
    <cfRule type="cellIs" dxfId="198" priority="41" stopIfTrue="1" operator="equal">
      <formula>0</formula>
    </cfRule>
  </conditionalFormatting>
  <conditionalFormatting sqref="A23:J23">
    <cfRule type="cellIs" dxfId="197" priority="36" stopIfTrue="1" operator="equal">
      <formula>0</formula>
    </cfRule>
  </conditionalFormatting>
  <conditionalFormatting sqref="A25:J25">
    <cfRule type="cellIs" dxfId="196" priority="31" stopIfTrue="1" operator="equal">
      <formula>0</formula>
    </cfRule>
  </conditionalFormatting>
  <conditionalFormatting sqref="A27:J27">
    <cfRule type="cellIs" dxfId="195" priority="26" stopIfTrue="1" operator="equal">
      <formula>0</formula>
    </cfRule>
  </conditionalFormatting>
  <conditionalFormatting sqref="A29:J29">
    <cfRule type="cellIs" dxfId="194" priority="21" stopIfTrue="1" operator="equal">
      <formula>0</formula>
    </cfRule>
  </conditionalFormatting>
  <conditionalFormatting sqref="A31:J31">
    <cfRule type="cellIs" dxfId="193" priority="16" stopIfTrue="1" operator="equal">
      <formula>0</formula>
    </cfRule>
  </conditionalFormatting>
  <conditionalFormatting sqref="A33:J33">
    <cfRule type="cellIs" dxfId="192" priority="11" stopIfTrue="1" operator="equal">
      <formula>0</formula>
    </cfRule>
  </conditionalFormatting>
  <conditionalFormatting sqref="A35:J35">
    <cfRule type="cellIs" dxfId="191" priority="6" stopIfTrue="1" operator="equal">
      <formula>0</formula>
    </cfRule>
  </conditionalFormatting>
  <conditionalFormatting sqref="B7:J7">
    <cfRule type="cellIs" dxfId="190" priority="76" stopIfTrue="1" operator="equal">
      <formula>0</formula>
    </cfRule>
  </conditionalFormatting>
  <conditionalFormatting sqref="B37:J37">
    <cfRule type="cellIs" dxfId="189" priority="1" stopIfTrue="1" operator="equal">
      <formula>0</formula>
    </cfRule>
  </conditionalFormatting>
  <conditionalFormatting sqref="E6:J6">
    <cfRule type="cellIs" dxfId="188" priority="85" stopIfTrue="1" operator="lessThan">
      <formula>0.0005</formula>
    </cfRule>
  </conditionalFormatting>
  <conditionalFormatting sqref="E8:J8">
    <cfRule type="cellIs" dxfId="187" priority="77" stopIfTrue="1" operator="lessThan">
      <formula>0.0005</formula>
    </cfRule>
  </conditionalFormatting>
  <conditionalFormatting sqref="E10:J10">
    <cfRule type="cellIs" dxfId="186" priority="72" stopIfTrue="1" operator="lessThan">
      <formula>0.0005</formula>
    </cfRule>
  </conditionalFormatting>
  <conditionalFormatting sqref="E12:J12">
    <cfRule type="cellIs" dxfId="185" priority="67" stopIfTrue="1" operator="lessThan">
      <formula>0.0005</formula>
    </cfRule>
  </conditionalFormatting>
  <conditionalFormatting sqref="E14:J14">
    <cfRule type="cellIs" dxfId="184" priority="62" stopIfTrue="1" operator="lessThan">
      <formula>0.0005</formula>
    </cfRule>
  </conditionalFormatting>
  <conditionalFormatting sqref="E16:J16">
    <cfRule type="cellIs" dxfId="183" priority="57" stopIfTrue="1" operator="lessThan">
      <formula>0.0005</formula>
    </cfRule>
  </conditionalFormatting>
  <conditionalFormatting sqref="E18:J18">
    <cfRule type="cellIs" dxfId="182" priority="52" stopIfTrue="1" operator="lessThan">
      <formula>0.0005</formula>
    </cfRule>
  </conditionalFormatting>
  <conditionalFormatting sqref="E20:J20">
    <cfRule type="cellIs" dxfId="181" priority="47" stopIfTrue="1" operator="lessThan">
      <formula>0.0005</formula>
    </cfRule>
  </conditionalFormatting>
  <conditionalFormatting sqref="E22:J22">
    <cfRule type="cellIs" dxfId="180" priority="42" stopIfTrue="1" operator="lessThan">
      <formula>0.0005</formula>
    </cfRule>
  </conditionalFormatting>
  <conditionalFormatting sqref="E24:J24">
    <cfRule type="cellIs" dxfId="179" priority="37" stopIfTrue="1" operator="lessThan">
      <formula>0.0005</formula>
    </cfRule>
  </conditionalFormatting>
  <conditionalFormatting sqref="E26:J26">
    <cfRule type="cellIs" dxfId="178" priority="32" stopIfTrue="1" operator="lessThan">
      <formula>0.0005</formula>
    </cfRule>
  </conditionalFormatting>
  <conditionalFormatting sqref="E28:J28">
    <cfRule type="cellIs" dxfId="177" priority="27" stopIfTrue="1" operator="lessThan">
      <formula>0.0005</formula>
    </cfRule>
  </conditionalFormatting>
  <conditionalFormatting sqref="E30:J30">
    <cfRule type="cellIs" dxfId="176" priority="22" stopIfTrue="1" operator="lessThan">
      <formula>0.0005</formula>
    </cfRule>
  </conditionalFormatting>
  <conditionalFormatting sqref="E32:J32">
    <cfRule type="cellIs" dxfId="175" priority="17" stopIfTrue="1" operator="lessThan">
      <formula>0.0005</formula>
    </cfRule>
  </conditionalFormatting>
  <conditionalFormatting sqref="E34:J34">
    <cfRule type="cellIs" dxfId="174" priority="12" stopIfTrue="1" operator="lessThan">
      <formula>0.0005</formula>
    </cfRule>
  </conditionalFormatting>
  <conditionalFormatting sqref="E36:J36">
    <cfRule type="cellIs" dxfId="173" priority="7" stopIfTrue="1" operator="lessThan">
      <formula>0.0005</formula>
    </cfRule>
  </conditionalFormatting>
  <conditionalFormatting sqref="E38:J38">
    <cfRule type="cellIs" dxfId="172" priority="2" stopIfTrue="1" operator="lessThan">
      <formula>0.0005</formula>
    </cfRule>
  </conditionalFormatting>
  <hyperlinks>
    <hyperlink ref="E44" r:id="rId1" xr:uid="{E1440014-F09D-4C2E-8462-F16ED1ACFD60}"/>
    <hyperlink ref="E44:G44" r:id="rId2" display="http://dx.doi.org/10.4232/1.14582 " xr:uid="{0B7E90B9-9E9F-4E52-8E31-50CEC487E2A0}"/>
    <hyperlink ref="A46" r:id="rId3" display="Publikation und Tabellen stehen unter der Lizenz CC BY-SA DEED 4.0." xr:uid="{6F19F549-9EC7-4BC0-BEFE-755B7A2E027D}"/>
  </hyperlinks>
  <pageMargins left="0.7" right="0.7" top="0.78740157499999996" bottom="0.78740157499999996" header="0.3" footer="0.3"/>
  <pageSetup paperSize="9" scale="70" orientation="portrait" horizontalDpi="4294967295" verticalDpi="4294967295" r:id="rId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3B507-C858-43B1-8F25-21F4EA30ADC0}">
  <dimension ref="A1:AC45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7" style="20" customWidth="1"/>
    <col min="2" max="13" width="8.7109375" style="20" customWidth="1"/>
    <col min="14" max="14" width="17.140625" style="20" customWidth="1"/>
    <col min="15" max="26" width="8.7109375" style="20" customWidth="1"/>
    <col min="27" max="27" width="2.7109375" style="417" customWidth="1"/>
    <col min="28" max="28" width="7.5703125" style="28" customWidth="1"/>
    <col min="29" max="29" width="9.140625" style="28" customWidth="1"/>
    <col min="30" max="16384" width="11.42578125" style="20"/>
  </cols>
  <sheetData>
    <row r="1" spans="1:29" s="19" customFormat="1" ht="39.950000000000003" customHeight="1" thickBot="1">
      <c r="A1" s="847" t="str">
        <f>"Tabelle 18: Studienfahrten, Unterrichtsstunden und Teilnehmende nach Ländern und Programmbereichen " &amp;Hilfswerte!B1</f>
        <v>Tabelle 18: Studienfahrten, Unterrichtsstunden und Teilnehmende nach Ländern und Programmbereichen 2021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 t="str">
        <f>"noch Tabelle 18: Studienfahrten, Unterrichtsstunden und Teilnehmende nach Ländern und Programmbereichen " &amp;Hilfswerte!B1</f>
        <v>noch Tabelle 18: Studienfahrten, Unterrichtsstunden und Teilnehmende nach Ländern und Programmbereichen 2021</v>
      </c>
      <c r="O1" s="847"/>
      <c r="P1" s="847"/>
      <c r="Q1" s="847"/>
      <c r="R1" s="847"/>
      <c r="S1" s="847"/>
      <c r="T1" s="847"/>
      <c r="U1" s="847"/>
      <c r="V1" s="847"/>
      <c r="W1" s="847"/>
      <c r="X1" s="847"/>
      <c r="Y1" s="847"/>
      <c r="Z1" s="847"/>
      <c r="AA1" s="585"/>
      <c r="AB1" s="36"/>
      <c r="AC1" s="36"/>
    </row>
    <row r="2" spans="1:29" s="19" customFormat="1" ht="25.5" customHeight="1">
      <c r="A2" s="786" t="s">
        <v>12</v>
      </c>
      <c r="B2" s="795" t="s">
        <v>24</v>
      </c>
      <c r="C2" s="796"/>
      <c r="D2" s="886"/>
      <c r="E2" s="890" t="s">
        <v>54</v>
      </c>
      <c r="F2" s="1040"/>
      <c r="G2" s="1040"/>
      <c r="H2" s="1040"/>
      <c r="I2" s="1040"/>
      <c r="J2" s="1040"/>
      <c r="K2" s="1040"/>
      <c r="L2" s="1040"/>
      <c r="M2" s="1040"/>
      <c r="N2" s="879" t="s">
        <v>12</v>
      </c>
      <c r="O2" s="795" t="s">
        <v>54</v>
      </c>
      <c r="P2" s="796"/>
      <c r="Q2" s="796"/>
      <c r="R2" s="796"/>
      <c r="S2" s="796"/>
      <c r="T2" s="796"/>
      <c r="U2" s="796"/>
      <c r="V2" s="796"/>
      <c r="W2" s="796"/>
      <c r="X2" s="796"/>
      <c r="Y2" s="796"/>
      <c r="Z2" s="882"/>
      <c r="AA2" s="577"/>
    </row>
    <row r="3" spans="1:29" s="42" customFormat="1" ht="52.5" customHeight="1">
      <c r="A3" s="787"/>
      <c r="B3" s="848"/>
      <c r="C3" s="887"/>
      <c r="D3" s="888"/>
      <c r="E3" s="791" t="s">
        <v>89</v>
      </c>
      <c r="F3" s="853"/>
      <c r="G3" s="853"/>
      <c r="H3" s="853" t="s">
        <v>113</v>
      </c>
      <c r="I3" s="853"/>
      <c r="J3" s="853"/>
      <c r="K3" s="853" t="s">
        <v>19</v>
      </c>
      <c r="L3" s="853"/>
      <c r="M3" s="853"/>
      <c r="N3" s="880"/>
      <c r="O3" s="853" t="s">
        <v>20</v>
      </c>
      <c r="P3" s="853"/>
      <c r="Q3" s="853"/>
      <c r="R3" s="853" t="s">
        <v>387</v>
      </c>
      <c r="S3" s="853"/>
      <c r="T3" s="853"/>
      <c r="U3" s="853" t="s">
        <v>38</v>
      </c>
      <c r="V3" s="853"/>
      <c r="W3" s="866"/>
      <c r="X3" s="866" t="s">
        <v>39</v>
      </c>
      <c r="Y3" s="790"/>
      <c r="Z3" s="792"/>
      <c r="AA3" s="589"/>
    </row>
    <row r="4" spans="1:29" ht="33.75">
      <c r="A4" s="787"/>
      <c r="B4" s="602" t="s">
        <v>6</v>
      </c>
      <c r="C4" s="594" t="s">
        <v>295</v>
      </c>
      <c r="D4" s="594" t="s">
        <v>370</v>
      </c>
      <c r="E4" s="602" t="s">
        <v>6</v>
      </c>
      <c r="F4" s="594" t="s">
        <v>295</v>
      </c>
      <c r="G4" s="594" t="s">
        <v>370</v>
      </c>
      <c r="H4" s="602" t="s">
        <v>6</v>
      </c>
      <c r="I4" s="594" t="s">
        <v>295</v>
      </c>
      <c r="J4" s="594" t="s">
        <v>370</v>
      </c>
      <c r="K4" s="602" t="s">
        <v>6</v>
      </c>
      <c r="L4" s="594" t="s">
        <v>295</v>
      </c>
      <c r="M4" s="594" t="s">
        <v>370</v>
      </c>
      <c r="N4" s="1039"/>
      <c r="O4" s="602" t="s">
        <v>6</v>
      </c>
      <c r="P4" s="594" t="s">
        <v>295</v>
      </c>
      <c r="Q4" s="594" t="s">
        <v>370</v>
      </c>
      <c r="R4" s="602" t="s">
        <v>6</v>
      </c>
      <c r="S4" s="594" t="s">
        <v>295</v>
      </c>
      <c r="T4" s="594" t="s">
        <v>370</v>
      </c>
      <c r="U4" s="602" t="s">
        <v>6</v>
      </c>
      <c r="V4" s="594" t="s">
        <v>295</v>
      </c>
      <c r="W4" s="594" t="s">
        <v>370</v>
      </c>
      <c r="X4" s="669" t="s">
        <v>6</v>
      </c>
      <c r="Y4" s="594" t="s">
        <v>295</v>
      </c>
      <c r="Z4" s="596" t="s">
        <v>370</v>
      </c>
      <c r="AA4" s="416"/>
      <c r="AB4" s="20"/>
      <c r="AC4" s="20"/>
    </row>
    <row r="5" spans="1:29" s="22" customFormat="1" ht="12.75" customHeight="1">
      <c r="A5" s="799" t="s">
        <v>61</v>
      </c>
      <c r="B5" s="345">
        <v>914</v>
      </c>
      <c r="C5" s="344">
        <v>4124</v>
      </c>
      <c r="D5" s="238">
        <v>12008</v>
      </c>
      <c r="E5" s="344">
        <v>720</v>
      </c>
      <c r="F5" s="344">
        <v>3223</v>
      </c>
      <c r="G5" s="238">
        <v>9348</v>
      </c>
      <c r="H5" s="345">
        <v>143</v>
      </c>
      <c r="I5" s="344">
        <v>699</v>
      </c>
      <c r="J5" s="238">
        <v>2047</v>
      </c>
      <c r="K5" s="345">
        <v>44</v>
      </c>
      <c r="L5" s="344">
        <v>173</v>
      </c>
      <c r="M5" s="238">
        <v>435</v>
      </c>
      <c r="N5" s="868" t="s">
        <v>61</v>
      </c>
      <c r="O5" s="345">
        <v>2</v>
      </c>
      <c r="P5" s="344">
        <v>6</v>
      </c>
      <c r="Q5" s="344">
        <v>21</v>
      </c>
      <c r="R5" s="345">
        <v>2</v>
      </c>
      <c r="S5" s="344">
        <v>4</v>
      </c>
      <c r="T5" s="238">
        <v>18</v>
      </c>
      <c r="U5" s="345">
        <v>2</v>
      </c>
      <c r="V5" s="344">
        <v>11</v>
      </c>
      <c r="W5" s="238">
        <v>125</v>
      </c>
      <c r="X5" s="344">
        <v>1</v>
      </c>
      <c r="Y5" s="344">
        <v>8</v>
      </c>
      <c r="Z5" s="346">
        <v>14</v>
      </c>
      <c r="AA5" s="418"/>
    </row>
    <row r="6" spans="1:29" s="22" customFormat="1" ht="12.75" customHeight="1">
      <c r="A6" s="782"/>
      <c r="B6" s="347">
        <v>1</v>
      </c>
      <c r="C6" s="348">
        <v>1</v>
      </c>
      <c r="D6" s="349">
        <v>1</v>
      </c>
      <c r="E6" s="134">
        <v>0.78774999999999995</v>
      </c>
      <c r="F6" s="134">
        <v>0.78151999999999999</v>
      </c>
      <c r="G6" s="192">
        <v>0.77847999999999995</v>
      </c>
      <c r="H6" s="201">
        <v>0.15645999999999999</v>
      </c>
      <c r="I6" s="134">
        <v>0.16950000000000001</v>
      </c>
      <c r="J6" s="192">
        <v>0.17047000000000001</v>
      </c>
      <c r="K6" s="201">
        <v>4.8140000000000002E-2</v>
      </c>
      <c r="L6" s="134">
        <v>4.1950000000000001E-2</v>
      </c>
      <c r="M6" s="192">
        <v>3.6229999999999998E-2</v>
      </c>
      <c r="N6" s="865"/>
      <c r="O6" s="201">
        <v>2.1900000000000001E-3</v>
      </c>
      <c r="P6" s="134">
        <v>1.4499999999999999E-3</v>
      </c>
      <c r="Q6" s="192">
        <v>1.75E-3</v>
      </c>
      <c r="R6" s="201">
        <v>2.1900000000000001E-3</v>
      </c>
      <c r="S6" s="134">
        <v>9.7000000000000005E-4</v>
      </c>
      <c r="T6" s="192">
        <v>1.5E-3</v>
      </c>
      <c r="U6" s="201">
        <v>2.1900000000000001E-3</v>
      </c>
      <c r="V6" s="134">
        <v>2.6700000000000001E-3</v>
      </c>
      <c r="W6" s="192">
        <v>1.0410000000000001E-2</v>
      </c>
      <c r="X6" s="134">
        <v>1.09E-3</v>
      </c>
      <c r="Y6" s="134">
        <v>1.9400000000000001E-3</v>
      </c>
      <c r="Z6" s="232">
        <v>1.17E-3</v>
      </c>
      <c r="AA6" s="418"/>
    </row>
    <row r="7" spans="1:29" s="22" customFormat="1" ht="12.75" customHeight="1">
      <c r="A7" s="782" t="s">
        <v>62</v>
      </c>
      <c r="B7" s="193">
        <v>159</v>
      </c>
      <c r="C7" s="184">
        <v>754</v>
      </c>
      <c r="D7" s="194">
        <v>3454</v>
      </c>
      <c r="E7" s="184">
        <v>87</v>
      </c>
      <c r="F7" s="184">
        <v>430</v>
      </c>
      <c r="G7" s="194">
        <v>1622</v>
      </c>
      <c r="H7" s="193">
        <v>70</v>
      </c>
      <c r="I7" s="184">
        <v>320</v>
      </c>
      <c r="J7" s="194">
        <v>1814</v>
      </c>
      <c r="K7" s="193">
        <v>2</v>
      </c>
      <c r="L7" s="184">
        <v>4</v>
      </c>
      <c r="M7" s="194">
        <v>18</v>
      </c>
      <c r="N7" s="865" t="s">
        <v>62</v>
      </c>
      <c r="O7" s="193">
        <v>0</v>
      </c>
      <c r="P7" s="184">
        <v>0</v>
      </c>
      <c r="Q7" s="194">
        <v>0</v>
      </c>
      <c r="R7" s="193">
        <v>0</v>
      </c>
      <c r="S7" s="184">
        <v>0</v>
      </c>
      <c r="T7" s="194">
        <v>0</v>
      </c>
      <c r="U7" s="193">
        <v>0</v>
      </c>
      <c r="V7" s="184">
        <v>0</v>
      </c>
      <c r="W7" s="194">
        <v>0</v>
      </c>
      <c r="X7" s="184">
        <v>0</v>
      </c>
      <c r="Y7" s="184">
        <v>0</v>
      </c>
      <c r="Z7" s="228">
        <v>0</v>
      </c>
      <c r="AA7" s="418"/>
    </row>
    <row r="8" spans="1:29" s="22" customFormat="1" ht="12.75" customHeight="1">
      <c r="A8" s="782"/>
      <c r="B8" s="347">
        <v>1</v>
      </c>
      <c r="C8" s="348">
        <v>1</v>
      </c>
      <c r="D8" s="349">
        <v>1</v>
      </c>
      <c r="E8" s="134">
        <v>0.54717000000000005</v>
      </c>
      <c r="F8" s="134">
        <v>0.57028999999999996</v>
      </c>
      <c r="G8" s="192">
        <v>0.46960000000000002</v>
      </c>
      <c r="H8" s="201">
        <v>0.44024999999999997</v>
      </c>
      <c r="I8" s="134">
        <v>0.4244</v>
      </c>
      <c r="J8" s="192">
        <v>0.52519000000000005</v>
      </c>
      <c r="K8" s="201">
        <v>1.2579999999999999E-2</v>
      </c>
      <c r="L8" s="134">
        <v>5.3099999999999996E-3</v>
      </c>
      <c r="M8" s="192">
        <v>5.2100000000000002E-3</v>
      </c>
      <c r="N8" s="865"/>
      <c r="O8" s="201" t="s">
        <v>515</v>
      </c>
      <c r="P8" s="134" t="s">
        <v>515</v>
      </c>
      <c r="Q8" s="192" t="s">
        <v>515</v>
      </c>
      <c r="R8" s="201" t="s">
        <v>515</v>
      </c>
      <c r="S8" s="134" t="s">
        <v>515</v>
      </c>
      <c r="T8" s="192" t="s">
        <v>515</v>
      </c>
      <c r="U8" s="201" t="s">
        <v>515</v>
      </c>
      <c r="V8" s="134" t="s">
        <v>515</v>
      </c>
      <c r="W8" s="192" t="s">
        <v>515</v>
      </c>
      <c r="X8" s="134" t="s">
        <v>515</v>
      </c>
      <c r="Y8" s="134" t="s">
        <v>515</v>
      </c>
      <c r="Z8" s="232" t="s">
        <v>515</v>
      </c>
      <c r="AA8" s="418"/>
    </row>
    <row r="9" spans="1:29" s="22" customFormat="1" ht="12.75" customHeight="1">
      <c r="A9" s="782" t="s">
        <v>63</v>
      </c>
      <c r="B9" s="193">
        <v>162</v>
      </c>
      <c r="C9" s="184">
        <v>618</v>
      </c>
      <c r="D9" s="194">
        <v>1496</v>
      </c>
      <c r="E9" s="184">
        <v>160</v>
      </c>
      <c r="F9" s="184">
        <v>612</v>
      </c>
      <c r="G9" s="194">
        <v>1487</v>
      </c>
      <c r="H9" s="193">
        <v>0</v>
      </c>
      <c r="I9" s="184">
        <v>0</v>
      </c>
      <c r="J9" s="194">
        <v>0</v>
      </c>
      <c r="K9" s="193">
        <v>2</v>
      </c>
      <c r="L9" s="184">
        <v>6</v>
      </c>
      <c r="M9" s="194">
        <v>9</v>
      </c>
      <c r="N9" s="865" t="s">
        <v>63</v>
      </c>
      <c r="O9" s="193">
        <v>0</v>
      </c>
      <c r="P9" s="184">
        <v>0</v>
      </c>
      <c r="Q9" s="194">
        <v>0</v>
      </c>
      <c r="R9" s="193">
        <v>0</v>
      </c>
      <c r="S9" s="184">
        <v>0</v>
      </c>
      <c r="T9" s="194">
        <v>0</v>
      </c>
      <c r="U9" s="193">
        <v>0</v>
      </c>
      <c r="V9" s="184">
        <v>0</v>
      </c>
      <c r="W9" s="194">
        <v>0</v>
      </c>
      <c r="X9" s="184">
        <v>0</v>
      </c>
      <c r="Y9" s="184">
        <v>0</v>
      </c>
      <c r="Z9" s="228">
        <v>0</v>
      </c>
      <c r="AA9" s="418"/>
    </row>
    <row r="10" spans="1:29" s="22" customFormat="1" ht="12.75" customHeight="1">
      <c r="A10" s="782"/>
      <c r="B10" s="347">
        <v>1</v>
      </c>
      <c r="C10" s="348">
        <v>1</v>
      </c>
      <c r="D10" s="349">
        <v>1</v>
      </c>
      <c r="E10" s="134">
        <v>0.98765000000000003</v>
      </c>
      <c r="F10" s="134">
        <v>0.99029</v>
      </c>
      <c r="G10" s="192">
        <v>0.99397999999999997</v>
      </c>
      <c r="H10" s="201" t="s">
        <v>515</v>
      </c>
      <c r="I10" s="134" t="s">
        <v>515</v>
      </c>
      <c r="J10" s="192" t="s">
        <v>515</v>
      </c>
      <c r="K10" s="201">
        <v>1.235E-2</v>
      </c>
      <c r="L10" s="134">
        <v>9.7099999999999999E-3</v>
      </c>
      <c r="M10" s="192">
        <v>6.0200000000000002E-3</v>
      </c>
      <c r="N10" s="865"/>
      <c r="O10" s="201" t="s">
        <v>515</v>
      </c>
      <c r="P10" s="134" t="s">
        <v>515</v>
      </c>
      <c r="Q10" s="192" t="s">
        <v>515</v>
      </c>
      <c r="R10" s="201" t="s">
        <v>515</v>
      </c>
      <c r="S10" s="134" t="s">
        <v>515</v>
      </c>
      <c r="T10" s="192" t="s">
        <v>515</v>
      </c>
      <c r="U10" s="201" t="s">
        <v>515</v>
      </c>
      <c r="V10" s="134" t="s">
        <v>515</v>
      </c>
      <c r="W10" s="192" t="s">
        <v>515</v>
      </c>
      <c r="X10" s="134" t="s">
        <v>515</v>
      </c>
      <c r="Y10" s="134" t="s">
        <v>515</v>
      </c>
      <c r="Z10" s="232" t="s">
        <v>515</v>
      </c>
      <c r="AA10" s="418"/>
    </row>
    <row r="11" spans="1:29" s="22" customFormat="1" ht="12.75" customHeight="1">
      <c r="A11" s="782" t="s">
        <v>64</v>
      </c>
      <c r="B11" s="193">
        <v>21</v>
      </c>
      <c r="C11" s="184">
        <v>135</v>
      </c>
      <c r="D11" s="194">
        <v>270</v>
      </c>
      <c r="E11" s="184">
        <v>19</v>
      </c>
      <c r="F11" s="184">
        <v>123</v>
      </c>
      <c r="G11" s="194">
        <v>258</v>
      </c>
      <c r="H11" s="193">
        <v>0</v>
      </c>
      <c r="I11" s="184">
        <v>0</v>
      </c>
      <c r="J11" s="194">
        <v>0</v>
      </c>
      <c r="K11" s="193">
        <v>0</v>
      </c>
      <c r="L11" s="184">
        <v>0</v>
      </c>
      <c r="M11" s="194">
        <v>0</v>
      </c>
      <c r="N11" s="865" t="s">
        <v>64</v>
      </c>
      <c r="O11" s="193">
        <v>0</v>
      </c>
      <c r="P11" s="184">
        <v>0</v>
      </c>
      <c r="Q11" s="194">
        <v>0</v>
      </c>
      <c r="R11" s="193">
        <v>2</v>
      </c>
      <c r="S11" s="184">
        <v>12</v>
      </c>
      <c r="T11" s="194">
        <v>12</v>
      </c>
      <c r="U11" s="193">
        <v>0</v>
      </c>
      <c r="V11" s="184">
        <v>0</v>
      </c>
      <c r="W11" s="194">
        <v>0</v>
      </c>
      <c r="X11" s="184">
        <v>0</v>
      </c>
      <c r="Y11" s="184">
        <v>0</v>
      </c>
      <c r="Z11" s="228">
        <v>0</v>
      </c>
      <c r="AA11" s="418"/>
    </row>
    <row r="12" spans="1:29" s="22" customFormat="1" ht="12.75" customHeight="1">
      <c r="A12" s="782"/>
      <c r="B12" s="347">
        <v>1</v>
      </c>
      <c r="C12" s="348">
        <v>1</v>
      </c>
      <c r="D12" s="349">
        <v>1</v>
      </c>
      <c r="E12" s="134">
        <v>0.90476000000000001</v>
      </c>
      <c r="F12" s="134">
        <v>0.91110999999999998</v>
      </c>
      <c r="G12" s="192">
        <v>0.95555999999999996</v>
      </c>
      <c r="H12" s="201" t="s">
        <v>515</v>
      </c>
      <c r="I12" s="134" t="s">
        <v>515</v>
      </c>
      <c r="J12" s="192" t="s">
        <v>515</v>
      </c>
      <c r="K12" s="201" t="s">
        <v>515</v>
      </c>
      <c r="L12" s="134" t="s">
        <v>515</v>
      </c>
      <c r="M12" s="192" t="s">
        <v>515</v>
      </c>
      <c r="N12" s="865"/>
      <c r="O12" s="201" t="s">
        <v>515</v>
      </c>
      <c r="P12" s="134" t="s">
        <v>515</v>
      </c>
      <c r="Q12" s="192" t="s">
        <v>515</v>
      </c>
      <c r="R12" s="201">
        <v>9.5240000000000005E-2</v>
      </c>
      <c r="S12" s="134">
        <v>8.8889999999999997E-2</v>
      </c>
      <c r="T12" s="192">
        <v>4.444E-2</v>
      </c>
      <c r="U12" s="201" t="s">
        <v>515</v>
      </c>
      <c r="V12" s="134" t="s">
        <v>515</v>
      </c>
      <c r="W12" s="192" t="s">
        <v>515</v>
      </c>
      <c r="X12" s="134" t="s">
        <v>515</v>
      </c>
      <c r="Y12" s="134" t="s">
        <v>515</v>
      </c>
      <c r="Z12" s="232" t="s">
        <v>515</v>
      </c>
      <c r="AA12" s="418"/>
    </row>
    <row r="13" spans="1:29" s="22" customFormat="1" ht="12.75" customHeight="1">
      <c r="A13" s="782" t="s">
        <v>65</v>
      </c>
      <c r="B13" s="193">
        <v>34</v>
      </c>
      <c r="C13" s="184">
        <v>92</v>
      </c>
      <c r="D13" s="194">
        <v>356</v>
      </c>
      <c r="E13" s="184">
        <v>33</v>
      </c>
      <c r="F13" s="184">
        <v>84</v>
      </c>
      <c r="G13" s="194">
        <v>353</v>
      </c>
      <c r="H13" s="193">
        <v>1</v>
      </c>
      <c r="I13" s="184">
        <v>8</v>
      </c>
      <c r="J13" s="194">
        <v>3</v>
      </c>
      <c r="K13" s="193">
        <v>0</v>
      </c>
      <c r="L13" s="184">
        <v>0</v>
      </c>
      <c r="M13" s="194">
        <v>0</v>
      </c>
      <c r="N13" s="865" t="s">
        <v>65</v>
      </c>
      <c r="O13" s="193">
        <v>0</v>
      </c>
      <c r="P13" s="184">
        <v>0</v>
      </c>
      <c r="Q13" s="194">
        <v>0</v>
      </c>
      <c r="R13" s="193">
        <v>0</v>
      </c>
      <c r="S13" s="184">
        <v>0</v>
      </c>
      <c r="T13" s="194">
        <v>0</v>
      </c>
      <c r="U13" s="193">
        <v>0</v>
      </c>
      <c r="V13" s="184">
        <v>0</v>
      </c>
      <c r="W13" s="194">
        <v>0</v>
      </c>
      <c r="X13" s="184">
        <v>0</v>
      </c>
      <c r="Y13" s="184">
        <v>0</v>
      </c>
      <c r="Z13" s="228">
        <v>0</v>
      </c>
      <c r="AA13" s="418"/>
    </row>
    <row r="14" spans="1:29" s="22" customFormat="1" ht="12.75" customHeight="1">
      <c r="A14" s="782"/>
      <c r="B14" s="347">
        <v>1</v>
      </c>
      <c r="C14" s="348">
        <v>1</v>
      </c>
      <c r="D14" s="349">
        <v>1</v>
      </c>
      <c r="E14" s="134">
        <v>0.97058999999999995</v>
      </c>
      <c r="F14" s="134">
        <v>0.91303999999999996</v>
      </c>
      <c r="G14" s="192">
        <v>0.99156999999999995</v>
      </c>
      <c r="H14" s="201">
        <v>2.9409999999999999E-2</v>
      </c>
      <c r="I14" s="134">
        <v>8.6959999999999996E-2</v>
      </c>
      <c r="J14" s="192">
        <v>8.43E-3</v>
      </c>
      <c r="K14" s="201" t="s">
        <v>515</v>
      </c>
      <c r="L14" s="134" t="s">
        <v>515</v>
      </c>
      <c r="M14" s="192" t="s">
        <v>515</v>
      </c>
      <c r="N14" s="865"/>
      <c r="O14" s="201" t="s">
        <v>515</v>
      </c>
      <c r="P14" s="134" t="s">
        <v>515</v>
      </c>
      <c r="Q14" s="192" t="s">
        <v>515</v>
      </c>
      <c r="R14" s="201" t="s">
        <v>515</v>
      </c>
      <c r="S14" s="134" t="s">
        <v>515</v>
      </c>
      <c r="T14" s="192" t="s">
        <v>515</v>
      </c>
      <c r="U14" s="201" t="s">
        <v>515</v>
      </c>
      <c r="V14" s="134" t="s">
        <v>515</v>
      </c>
      <c r="W14" s="192" t="s">
        <v>515</v>
      </c>
      <c r="X14" s="134" t="s">
        <v>515</v>
      </c>
      <c r="Y14" s="134" t="s">
        <v>515</v>
      </c>
      <c r="Z14" s="232" t="s">
        <v>515</v>
      </c>
      <c r="AA14" s="418"/>
    </row>
    <row r="15" spans="1:29" s="22" customFormat="1" ht="12.75" customHeight="1">
      <c r="A15" s="782" t="s">
        <v>66</v>
      </c>
      <c r="B15" s="193">
        <v>0</v>
      </c>
      <c r="C15" s="184">
        <v>0</v>
      </c>
      <c r="D15" s="194">
        <v>0</v>
      </c>
      <c r="E15" s="184">
        <v>0</v>
      </c>
      <c r="F15" s="184">
        <v>0</v>
      </c>
      <c r="G15" s="194">
        <v>0</v>
      </c>
      <c r="H15" s="193">
        <v>0</v>
      </c>
      <c r="I15" s="184">
        <v>0</v>
      </c>
      <c r="J15" s="194">
        <v>0</v>
      </c>
      <c r="K15" s="193">
        <v>0</v>
      </c>
      <c r="L15" s="184">
        <v>0</v>
      </c>
      <c r="M15" s="194">
        <v>0</v>
      </c>
      <c r="N15" s="865" t="s">
        <v>66</v>
      </c>
      <c r="O15" s="193">
        <v>0</v>
      </c>
      <c r="P15" s="184">
        <v>0</v>
      </c>
      <c r="Q15" s="194">
        <v>0</v>
      </c>
      <c r="R15" s="193">
        <v>0</v>
      </c>
      <c r="S15" s="184">
        <v>0</v>
      </c>
      <c r="T15" s="194">
        <v>0</v>
      </c>
      <c r="U15" s="193">
        <v>0</v>
      </c>
      <c r="V15" s="184">
        <v>0</v>
      </c>
      <c r="W15" s="194">
        <v>0</v>
      </c>
      <c r="X15" s="184">
        <v>0</v>
      </c>
      <c r="Y15" s="184">
        <v>0</v>
      </c>
      <c r="Z15" s="228">
        <v>0</v>
      </c>
      <c r="AA15" s="418"/>
    </row>
    <row r="16" spans="1:29" s="22" customFormat="1" ht="12.75" customHeight="1">
      <c r="A16" s="782"/>
      <c r="B16" s="347" t="s">
        <v>515</v>
      </c>
      <c r="C16" s="348" t="s">
        <v>515</v>
      </c>
      <c r="D16" s="349" t="s">
        <v>515</v>
      </c>
      <c r="E16" s="134" t="s">
        <v>515</v>
      </c>
      <c r="F16" s="134" t="s">
        <v>515</v>
      </c>
      <c r="G16" s="192" t="s">
        <v>515</v>
      </c>
      <c r="H16" s="201" t="s">
        <v>515</v>
      </c>
      <c r="I16" s="134" t="s">
        <v>515</v>
      </c>
      <c r="J16" s="192" t="s">
        <v>515</v>
      </c>
      <c r="K16" s="201" t="s">
        <v>515</v>
      </c>
      <c r="L16" s="134" t="s">
        <v>515</v>
      </c>
      <c r="M16" s="192" t="s">
        <v>515</v>
      </c>
      <c r="N16" s="865"/>
      <c r="O16" s="201" t="s">
        <v>515</v>
      </c>
      <c r="P16" s="134" t="s">
        <v>515</v>
      </c>
      <c r="Q16" s="192" t="s">
        <v>515</v>
      </c>
      <c r="R16" s="201" t="s">
        <v>515</v>
      </c>
      <c r="S16" s="134" t="s">
        <v>515</v>
      </c>
      <c r="T16" s="192" t="s">
        <v>515</v>
      </c>
      <c r="U16" s="201" t="s">
        <v>515</v>
      </c>
      <c r="V16" s="134" t="s">
        <v>515</v>
      </c>
      <c r="W16" s="192" t="s">
        <v>515</v>
      </c>
      <c r="X16" s="134" t="s">
        <v>515</v>
      </c>
      <c r="Y16" s="134" t="s">
        <v>515</v>
      </c>
      <c r="Z16" s="232" t="s">
        <v>515</v>
      </c>
      <c r="AA16" s="418"/>
    </row>
    <row r="17" spans="1:27" s="22" customFormat="1" ht="12.75" customHeight="1">
      <c r="A17" s="782" t="s">
        <v>67</v>
      </c>
      <c r="B17" s="193">
        <v>192</v>
      </c>
      <c r="C17" s="184">
        <v>835</v>
      </c>
      <c r="D17" s="194">
        <v>2193</v>
      </c>
      <c r="E17" s="184">
        <v>166</v>
      </c>
      <c r="F17" s="184">
        <v>686</v>
      </c>
      <c r="G17" s="194">
        <v>1924</v>
      </c>
      <c r="H17" s="193">
        <v>24</v>
      </c>
      <c r="I17" s="184">
        <v>142</v>
      </c>
      <c r="J17" s="194">
        <v>244</v>
      </c>
      <c r="K17" s="193">
        <v>1</v>
      </c>
      <c r="L17" s="184">
        <v>4</v>
      </c>
      <c r="M17" s="194">
        <v>15</v>
      </c>
      <c r="N17" s="865" t="s">
        <v>67</v>
      </c>
      <c r="O17" s="193">
        <v>1</v>
      </c>
      <c r="P17" s="184">
        <v>3</v>
      </c>
      <c r="Q17" s="194">
        <v>10</v>
      </c>
      <c r="R17" s="193">
        <v>0</v>
      </c>
      <c r="S17" s="184">
        <v>0</v>
      </c>
      <c r="T17" s="194">
        <v>0</v>
      </c>
      <c r="U17" s="193">
        <v>0</v>
      </c>
      <c r="V17" s="184">
        <v>0</v>
      </c>
      <c r="W17" s="194">
        <v>0</v>
      </c>
      <c r="X17" s="184">
        <v>0</v>
      </c>
      <c r="Y17" s="184">
        <v>0</v>
      </c>
      <c r="Z17" s="228">
        <v>0</v>
      </c>
      <c r="AA17" s="418"/>
    </row>
    <row r="18" spans="1:27" s="22" customFormat="1" ht="12.75" customHeight="1">
      <c r="A18" s="782"/>
      <c r="B18" s="347">
        <v>1</v>
      </c>
      <c r="C18" s="348">
        <v>1</v>
      </c>
      <c r="D18" s="349">
        <v>1</v>
      </c>
      <c r="E18" s="134">
        <v>0.86458000000000002</v>
      </c>
      <c r="F18" s="134">
        <v>0.82155999999999996</v>
      </c>
      <c r="G18" s="192">
        <v>0.87734000000000001</v>
      </c>
      <c r="H18" s="201">
        <v>0.125</v>
      </c>
      <c r="I18" s="134">
        <v>0.17005999999999999</v>
      </c>
      <c r="J18" s="192">
        <v>0.11126</v>
      </c>
      <c r="K18" s="201">
        <v>5.2100000000000002E-3</v>
      </c>
      <c r="L18" s="134">
        <v>4.79E-3</v>
      </c>
      <c r="M18" s="192">
        <v>6.8399999999999997E-3</v>
      </c>
      <c r="N18" s="865"/>
      <c r="O18" s="201">
        <v>5.2100000000000002E-3</v>
      </c>
      <c r="P18" s="134">
        <v>3.5899999999999999E-3</v>
      </c>
      <c r="Q18" s="192">
        <v>4.5599999999999998E-3</v>
      </c>
      <c r="R18" s="201" t="s">
        <v>515</v>
      </c>
      <c r="S18" s="134" t="s">
        <v>515</v>
      </c>
      <c r="T18" s="192" t="s">
        <v>515</v>
      </c>
      <c r="U18" s="201" t="s">
        <v>515</v>
      </c>
      <c r="V18" s="134" t="s">
        <v>515</v>
      </c>
      <c r="W18" s="192" t="s">
        <v>515</v>
      </c>
      <c r="X18" s="134" t="s">
        <v>515</v>
      </c>
      <c r="Y18" s="134" t="s">
        <v>515</v>
      </c>
      <c r="Z18" s="232" t="s">
        <v>515</v>
      </c>
      <c r="AA18" s="418"/>
    </row>
    <row r="19" spans="1:27" s="22" customFormat="1" ht="12.75" customHeight="1">
      <c r="A19" s="782" t="s">
        <v>68</v>
      </c>
      <c r="B19" s="193">
        <v>3</v>
      </c>
      <c r="C19" s="184">
        <v>15</v>
      </c>
      <c r="D19" s="194">
        <v>42</v>
      </c>
      <c r="E19" s="184">
        <v>3</v>
      </c>
      <c r="F19" s="184">
        <v>15</v>
      </c>
      <c r="G19" s="194">
        <v>42</v>
      </c>
      <c r="H19" s="193">
        <v>0</v>
      </c>
      <c r="I19" s="184">
        <v>0</v>
      </c>
      <c r="J19" s="194">
        <v>0</v>
      </c>
      <c r="K19" s="193">
        <v>0</v>
      </c>
      <c r="L19" s="184">
        <v>0</v>
      </c>
      <c r="M19" s="194">
        <v>0</v>
      </c>
      <c r="N19" s="865" t="s">
        <v>68</v>
      </c>
      <c r="O19" s="193">
        <v>0</v>
      </c>
      <c r="P19" s="184">
        <v>0</v>
      </c>
      <c r="Q19" s="194">
        <v>0</v>
      </c>
      <c r="R19" s="193">
        <v>0</v>
      </c>
      <c r="S19" s="184">
        <v>0</v>
      </c>
      <c r="T19" s="194">
        <v>0</v>
      </c>
      <c r="U19" s="193">
        <v>0</v>
      </c>
      <c r="V19" s="184">
        <v>0</v>
      </c>
      <c r="W19" s="194">
        <v>0</v>
      </c>
      <c r="X19" s="184">
        <v>0</v>
      </c>
      <c r="Y19" s="184">
        <v>0</v>
      </c>
      <c r="Z19" s="228">
        <v>0</v>
      </c>
      <c r="AA19" s="418"/>
    </row>
    <row r="20" spans="1:27" s="22" customFormat="1" ht="12.75" customHeight="1">
      <c r="A20" s="782"/>
      <c r="B20" s="347">
        <v>1</v>
      </c>
      <c r="C20" s="348">
        <v>1</v>
      </c>
      <c r="D20" s="349">
        <v>1</v>
      </c>
      <c r="E20" s="134">
        <v>1</v>
      </c>
      <c r="F20" s="134">
        <v>1</v>
      </c>
      <c r="G20" s="192">
        <v>1</v>
      </c>
      <c r="H20" s="201" t="s">
        <v>515</v>
      </c>
      <c r="I20" s="134" t="s">
        <v>515</v>
      </c>
      <c r="J20" s="192" t="s">
        <v>515</v>
      </c>
      <c r="K20" s="201" t="s">
        <v>515</v>
      </c>
      <c r="L20" s="134" t="s">
        <v>515</v>
      </c>
      <c r="M20" s="192" t="s">
        <v>515</v>
      </c>
      <c r="N20" s="865"/>
      <c r="O20" s="201" t="s">
        <v>515</v>
      </c>
      <c r="P20" s="134" t="s">
        <v>515</v>
      </c>
      <c r="Q20" s="192" t="s">
        <v>515</v>
      </c>
      <c r="R20" s="201" t="s">
        <v>515</v>
      </c>
      <c r="S20" s="134" t="s">
        <v>515</v>
      </c>
      <c r="T20" s="192" t="s">
        <v>515</v>
      </c>
      <c r="U20" s="201" t="s">
        <v>515</v>
      </c>
      <c r="V20" s="134" t="s">
        <v>515</v>
      </c>
      <c r="W20" s="192" t="s">
        <v>515</v>
      </c>
      <c r="X20" s="134" t="s">
        <v>515</v>
      </c>
      <c r="Y20" s="134" t="s">
        <v>515</v>
      </c>
      <c r="Z20" s="232" t="s">
        <v>515</v>
      </c>
      <c r="AA20" s="418"/>
    </row>
    <row r="21" spans="1:27" s="22" customFormat="1" ht="12.75" customHeight="1">
      <c r="A21" s="782" t="s">
        <v>69</v>
      </c>
      <c r="B21" s="193">
        <v>77</v>
      </c>
      <c r="C21" s="184">
        <v>426</v>
      </c>
      <c r="D21" s="194">
        <v>1251</v>
      </c>
      <c r="E21" s="184">
        <v>54</v>
      </c>
      <c r="F21" s="184">
        <v>272</v>
      </c>
      <c r="G21" s="194">
        <v>930</v>
      </c>
      <c r="H21" s="193">
        <v>12</v>
      </c>
      <c r="I21" s="184">
        <v>77</v>
      </c>
      <c r="J21" s="194">
        <v>165</v>
      </c>
      <c r="K21" s="193">
        <v>10</v>
      </c>
      <c r="L21" s="184">
        <v>69</v>
      </c>
      <c r="M21" s="194">
        <v>141</v>
      </c>
      <c r="N21" s="865" t="s">
        <v>69</v>
      </c>
      <c r="O21" s="193">
        <v>0</v>
      </c>
      <c r="P21" s="184">
        <v>0</v>
      </c>
      <c r="Q21" s="194">
        <v>0</v>
      </c>
      <c r="R21" s="193">
        <v>1</v>
      </c>
      <c r="S21" s="184">
        <v>8</v>
      </c>
      <c r="T21" s="194">
        <v>15</v>
      </c>
      <c r="U21" s="193">
        <v>0</v>
      </c>
      <c r="V21" s="184">
        <v>0</v>
      </c>
      <c r="W21" s="194">
        <v>0</v>
      </c>
      <c r="X21" s="184">
        <v>0</v>
      </c>
      <c r="Y21" s="184">
        <v>0</v>
      </c>
      <c r="Z21" s="228">
        <v>0</v>
      </c>
      <c r="AA21" s="418"/>
    </row>
    <row r="22" spans="1:27" s="22" customFormat="1" ht="12.75" customHeight="1">
      <c r="A22" s="782"/>
      <c r="B22" s="347">
        <v>1</v>
      </c>
      <c r="C22" s="348">
        <v>1</v>
      </c>
      <c r="D22" s="349">
        <v>1</v>
      </c>
      <c r="E22" s="134">
        <v>0.70130000000000003</v>
      </c>
      <c r="F22" s="134">
        <v>0.63849999999999996</v>
      </c>
      <c r="G22" s="192">
        <v>0.74341000000000002</v>
      </c>
      <c r="H22" s="201">
        <v>0.15584000000000001</v>
      </c>
      <c r="I22" s="134">
        <v>0.18074999999999999</v>
      </c>
      <c r="J22" s="192">
        <v>0.13189000000000001</v>
      </c>
      <c r="K22" s="201">
        <v>0.12987000000000001</v>
      </c>
      <c r="L22" s="134">
        <v>0.16197</v>
      </c>
      <c r="M22" s="192">
        <v>0.11271</v>
      </c>
      <c r="N22" s="865"/>
      <c r="O22" s="201" t="s">
        <v>515</v>
      </c>
      <c r="P22" s="134" t="s">
        <v>515</v>
      </c>
      <c r="Q22" s="192" t="s">
        <v>515</v>
      </c>
      <c r="R22" s="201">
        <v>1.299E-2</v>
      </c>
      <c r="S22" s="134">
        <v>1.8780000000000002E-2</v>
      </c>
      <c r="T22" s="192">
        <v>1.1990000000000001E-2</v>
      </c>
      <c r="U22" s="201" t="s">
        <v>515</v>
      </c>
      <c r="V22" s="134" t="s">
        <v>515</v>
      </c>
      <c r="W22" s="192" t="s">
        <v>515</v>
      </c>
      <c r="X22" s="134" t="s">
        <v>515</v>
      </c>
      <c r="Y22" s="134" t="s">
        <v>515</v>
      </c>
      <c r="Z22" s="232" t="s">
        <v>515</v>
      </c>
      <c r="AA22" s="418"/>
    </row>
    <row r="23" spans="1:27" s="22" customFormat="1" ht="12.75" customHeight="1">
      <c r="A23" s="782" t="s">
        <v>70</v>
      </c>
      <c r="B23" s="193">
        <v>565</v>
      </c>
      <c r="C23" s="184">
        <v>2471</v>
      </c>
      <c r="D23" s="194">
        <v>8716</v>
      </c>
      <c r="E23" s="184">
        <v>367</v>
      </c>
      <c r="F23" s="184">
        <v>1473</v>
      </c>
      <c r="G23" s="194">
        <v>5091</v>
      </c>
      <c r="H23" s="193">
        <v>150</v>
      </c>
      <c r="I23" s="184">
        <v>786</v>
      </c>
      <c r="J23" s="194">
        <v>3039</v>
      </c>
      <c r="K23" s="193">
        <v>37</v>
      </c>
      <c r="L23" s="184">
        <v>182</v>
      </c>
      <c r="M23" s="194">
        <v>451</v>
      </c>
      <c r="N23" s="865" t="s">
        <v>70</v>
      </c>
      <c r="O23" s="193">
        <v>7</v>
      </c>
      <c r="P23" s="184">
        <v>19</v>
      </c>
      <c r="Q23" s="194">
        <v>100</v>
      </c>
      <c r="R23" s="193">
        <v>3</v>
      </c>
      <c r="S23" s="184">
        <v>7</v>
      </c>
      <c r="T23" s="194">
        <v>27</v>
      </c>
      <c r="U23" s="193">
        <v>0</v>
      </c>
      <c r="V23" s="184">
        <v>0</v>
      </c>
      <c r="W23" s="194">
        <v>0</v>
      </c>
      <c r="X23" s="184">
        <v>1</v>
      </c>
      <c r="Y23" s="184">
        <v>4</v>
      </c>
      <c r="Z23" s="228">
        <v>8</v>
      </c>
      <c r="AA23" s="418"/>
    </row>
    <row r="24" spans="1:27" s="22" customFormat="1" ht="12.75" customHeight="1">
      <c r="A24" s="782"/>
      <c r="B24" s="347">
        <v>1</v>
      </c>
      <c r="C24" s="348">
        <v>1</v>
      </c>
      <c r="D24" s="349">
        <v>1</v>
      </c>
      <c r="E24" s="134">
        <v>0.64956000000000003</v>
      </c>
      <c r="F24" s="134">
        <v>0.59611000000000003</v>
      </c>
      <c r="G24" s="192">
        <v>0.58409999999999995</v>
      </c>
      <c r="H24" s="201">
        <v>0.26549</v>
      </c>
      <c r="I24" s="134">
        <v>0.31808999999999998</v>
      </c>
      <c r="J24" s="192">
        <v>0.34866999999999998</v>
      </c>
      <c r="K24" s="201">
        <v>6.5490000000000007E-2</v>
      </c>
      <c r="L24" s="134">
        <v>7.3649999999999993E-2</v>
      </c>
      <c r="M24" s="192">
        <v>5.1740000000000001E-2</v>
      </c>
      <c r="N24" s="865"/>
      <c r="O24" s="201">
        <v>1.239E-2</v>
      </c>
      <c r="P24" s="134">
        <v>7.6899999999999998E-3</v>
      </c>
      <c r="Q24" s="192">
        <v>1.1469999999999999E-2</v>
      </c>
      <c r="R24" s="201">
        <v>5.3099999999999996E-3</v>
      </c>
      <c r="S24" s="134">
        <v>2.8300000000000001E-3</v>
      </c>
      <c r="T24" s="192">
        <v>3.0999999999999999E-3</v>
      </c>
      <c r="U24" s="201" t="s">
        <v>515</v>
      </c>
      <c r="V24" s="134" t="s">
        <v>515</v>
      </c>
      <c r="W24" s="192" t="s">
        <v>515</v>
      </c>
      <c r="X24" s="134">
        <v>1.7700000000000001E-3</v>
      </c>
      <c r="Y24" s="134">
        <v>1.6199999999999999E-3</v>
      </c>
      <c r="Z24" s="232">
        <v>9.2000000000000003E-4</v>
      </c>
      <c r="AA24" s="418"/>
    </row>
    <row r="25" spans="1:27" s="22" customFormat="1" ht="12.75" customHeight="1">
      <c r="A25" s="782" t="s">
        <v>71</v>
      </c>
      <c r="B25" s="193">
        <v>109</v>
      </c>
      <c r="C25" s="184">
        <v>442</v>
      </c>
      <c r="D25" s="194">
        <v>1705</v>
      </c>
      <c r="E25" s="184">
        <v>80</v>
      </c>
      <c r="F25" s="184">
        <v>327</v>
      </c>
      <c r="G25" s="194">
        <v>1252</v>
      </c>
      <c r="H25" s="193">
        <v>26</v>
      </c>
      <c r="I25" s="184">
        <v>107</v>
      </c>
      <c r="J25" s="194">
        <v>434</v>
      </c>
      <c r="K25" s="193">
        <v>3</v>
      </c>
      <c r="L25" s="184">
        <v>8</v>
      </c>
      <c r="M25" s="194">
        <v>19</v>
      </c>
      <c r="N25" s="865" t="s">
        <v>71</v>
      </c>
      <c r="O25" s="193">
        <v>0</v>
      </c>
      <c r="P25" s="184">
        <v>0</v>
      </c>
      <c r="Q25" s="194">
        <v>0</v>
      </c>
      <c r="R25" s="193">
        <v>0</v>
      </c>
      <c r="S25" s="184">
        <v>0</v>
      </c>
      <c r="T25" s="194">
        <v>0</v>
      </c>
      <c r="U25" s="193">
        <v>0</v>
      </c>
      <c r="V25" s="184">
        <v>0</v>
      </c>
      <c r="W25" s="194">
        <v>0</v>
      </c>
      <c r="X25" s="184">
        <v>0</v>
      </c>
      <c r="Y25" s="184">
        <v>0</v>
      </c>
      <c r="Z25" s="228">
        <v>0</v>
      </c>
      <c r="AA25" s="418"/>
    </row>
    <row r="26" spans="1:27" s="22" customFormat="1" ht="12.75" customHeight="1">
      <c r="A26" s="782"/>
      <c r="B26" s="347">
        <v>1</v>
      </c>
      <c r="C26" s="348">
        <v>1</v>
      </c>
      <c r="D26" s="349">
        <v>1</v>
      </c>
      <c r="E26" s="134">
        <v>0.73394000000000004</v>
      </c>
      <c r="F26" s="134">
        <v>0.73982000000000003</v>
      </c>
      <c r="G26" s="192">
        <v>0.73431000000000002</v>
      </c>
      <c r="H26" s="201">
        <v>0.23852999999999999</v>
      </c>
      <c r="I26" s="134">
        <v>0.24207999999999999</v>
      </c>
      <c r="J26" s="192">
        <v>0.25455</v>
      </c>
      <c r="K26" s="201">
        <v>2.7519999999999999E-2</v>
      </c>
      <c r="L26" s="134">
        <v>1.8100000000000002E-2</v>
      </c>
      <c r="M26" s="192">
        <v>1.1140000000000001E-2</v>
      </c>
      <c r="N26" s="865"/>
      <c r="O26" s="201" t="s">
        <v>515</v>
      </c>
      <c r="P26" s="134" t="s">
        <v>515</v>
      </c>
      <c r="Q26" s="192" t="s">
        <v>515</v>
      </c>
      <c r="R26" s="201" t="s">
        <v>515</v>
      </c>
      <c r="S26" s="134" t="s">
        <v>515</v>
      </c>
      <c r="T26" s="192" t="s">
        <v>515</v>
      </c>
      <c r="U26" s="201" t="s">
        <v>515</v>
      </c>
      <c r="V26" s="134" t="s">
        <v>515</v>
      </c>
      <c r="W26" s="192" t="s">
        <v>515</v>
      </c>
      <c r="X26" s="134" t="s">
        <v>515</v>
      </c>
      <c r="Y26" s="134" t="s">
        <v>515</v>
      </c>
      <c r="Z26" s="232" t="s">
        <v>515</v>
      </c>
      <c r="AA26" s="418"/>
    </row>
    <row r="27" spans="1:27" s="22" customFormat="1" ht="12.75" customHeight="1">
      <c r="A27" s="782" t="s">
        <v>72</v>
      </c>
      <c r="B27" s="193">
        <v>157</v>
      </c>
      <c r="C27" s="184">
        <v>706</v>
      </c>
      <c r="D27" s="194">
        <v>2577</v>
      </c>
      <c r="E27" s="184">
        <v>131</v>
      </c>
      <c r="F27" s="184">
        <v>623</v>
      </c>
      <c r="G27" s="194">
        <v>2199</v>
      </c>
      <c r="H27" s="193">
        <v>17</v>
      </c>
      <c r="I27" s="184">
        <v>51</v>
      </c>
      <c r="J27" s="194">
        <v>267</v>
      </c>
      <c r="K27" s="193">
        <v>9</v>
      </c>
      <c r="L27" s="184">
        <v>32</v>
      </c>
      <c r="M27" s="194">
        <v>111</v>
      </c>
      <c r="N27" s="865" t="s">
        <v>72</v>
      </c>
      <c r="O27" s="193">
        <v>0</v>
      </c>
      <c r="P27" s="184">
        <v>0</v>
      </c>
      <c r="Q27" s="194">
        <v>0</v>
      </c>
      <c r="R27" s="193">
        <v>0</v>
      </c>
      <c r="S27" s="184">
        <v>0</v>
      </c>
      <c r="T27" s="194">
        <v>0</v>
      </c>
      <c r="U27" s="193">
        <v>0</v>
      </c>
      <c r="V27" s="184">
        <v>0</v>
      </c>
      <c r="W27" s="194">
        <v>0</v>
      </c>
      <c r="X27" s="184">
        <v>0</v>
      </c>
      <c r="Y27" s="184">
        <v>0</v>
      </c>
      <c r="Z27" s="228">
        <v>0</v>
      </c>
      <c r="AA27" s="418"/>
    </row>
    <row r="28" spans="1:27" s="22" customFormat="1" ht="12.75" customHeight="1">
      <c r="A28" s="782"/>
      <c r="B28" s="347">
        <v>1</v>
      </c>
      <c r="C28" s="348">
        <v>1</v>
      </c>
      <c r="D28" s="349">
        <v>1</v>
      </c>
      <c r="E28" s="134">
        <v>0.83438999999999997</v>
      </c>
      <c r="F28" s="134">
        <v>0.88244</v>
      </c>
      <c r="G28" s="192">
        <v>0.85331999999999997</v>
      </c>
      <c r="H28" s="201">
        <v>0.10828</v>
      </c>
      <c r="I28" s="134">
        <v>7.2239999999999999E-2</v>
      </c>
      <c r="J28" s="192">
        <v>0.10360999999999999</v>
      </c>
      <c r="K28" s="201">
        <v>5.7320000000000003E-2</v>
      </c>
      <c r="L28" s="134">
        <v>4.5330000000000002E-2</v>
      </c>
      <c r="M28" s="192">
        <v>4.3069999999999997E-2</v>
      </c>
      <c r="N28" s="865"/>
      <c r="O28" s="201" t="s">
        <v>515</v>
      </c>
      <c r="P28" s="134" t="s">
        <v>515</v>
      </c>
      <c r="Q28" s="192" t="s">
        <v>515</v>
      </c>
      <c r="R28" s="201" t="s">
        <v>515</v>
      </c>
      <c r="S28" s="134" t="s">
        <v>515</v>
      </c>
      <c r="T28" s="192" t="s">
        <v>515</v>
      </c>
      <c r="U28" s="201" t="s">
        <v>515</v>
      </c>
      <c r="V28" s="134" t="s">
        <v>515</v>
      </c>
      <c r="W28" s="192" t="s">
        <v>515</v>
      </c>
      <c r="X28" s="134" t="s">
        <v>515</v>
      </c>
      <c r="Y28" s="134" t="s">
        <v>515</v>
      </c>
      <c r="Z28" s="232" t="s">
        <v>515</v>
      </c>
      <c r="AA28" s="418"/>
    </row>
    <row r="29" spans="1:27" s="22" customFormat="1" ht="12.75" customHeight="1">
      <c r="A29" s="782" t="s">
        <v>73</v>
      </c>
      <c r="B29" s="193">
        <v>18</v>
      </c>
      <c r="C29" s="184">
        <v>103</v>
      </c>
      <c r="D29" s="194">
        <v>296</v>
      </c>
      <c r="E29" s="184">
        <v>13</v>
      </c>
      <c r="F29" s="184">
        <v>63</v>
      </c>
      <c r="G29" s="194">
        <v>142</v>
      </c>
      <c r="H29" s="193">
        <v>5</v>
      </c>
      <c r="I29" s="184">
        <v>40</v>
      </c>
      <c r="J29" s="194">
        <v>154</v>
      </c>
      <c r="K29" s="193">
        <v>0</v>
      </c>
      <c r="L29" s="184">
        <v>0</v>
      </c>
      <c r="M29" s="194">
        <v>0</v>
      </c>
      <c r="N29" s="865" t="s">
        <v>73</v>
      </c>
      <c r="O29" s="193">
        <v>0</v>
      </c>
      <c r="P29" s="184">
        <v>0</v>
      </c>
      <c r="Q29" s="194">
        <v>0</v>
      </c>
      <c r="R29" s="193">
        <v>0</v>
      </c>
      <c r="S29" s="184">
        <v>0</v>
      </c>
      <c r="T29" s="194">
        <v>0</v>
      </c>
      <c r="U29" s="193">
        <v>0</v>
      </c>
      <c r="V29" s="184">
        <v>0</v>
      </c>
      <c r="W29" s="194">
        <v>0</v>
      </c>
      <c r="X29" s="184">
        <v>0</v>
      </c>
      <c r="Y29" s="184">
        <v>0</v>
      </c>
      <c r="Z29" s="228">
        <v>0</v>
      </c>
      <c r="AA29" s="418"/>
    </row>
    <row r="30" spans="1:27" s="22" customFormat="1" ht="12.75" customHeight="1">
      <c r="A30" s="782"/>
      <c r="B30" s="347">
        <v>1</v>
      </c>
      <c r="C30" s="348">
        <v>1</v>
      </c>
      <c r="D30" s="349">
        <v>1</v>
      </c>
      <c r="E30" s="134">
        <v>0.72221999999999997</v>
      </c>
      <c r="F30" s="134">
        <v>0.61165000000000003</v>
      </c>
      <c r="G30" s="192">
        <v>0.47972999999999999</v>
      </c>
      <c r="H30" s="201">
        <v>0.27778000000000003</v>
      </c>
      <c r="I30" s="134">
        <v>0.38834999999999997</v>
      </c>
      <c r="J30" s="192">
        <v>0.52027000000000001</v>
      </c>
      <c r="K30" s="201" t="s">
        <v>515</v>
      </c>
      <c r="L30" s="134" t="s">
        <v>515</v>
      </c>
      <c r="M30" s="192" t="s">
        <v>515</v>
      </c>
      <c r="N30" s="865"/>
      <c r="O30" s="201" t="s">
        <v>515</v>
      </c>
      <c r="P30" s="134" t="s">
        <v>515</v>
      </c>
      <c r="Q30" s="192" t="s">
        <v>515</v>
      </c>
      <c r="R30" s="201" t="s">
        <v>515</v>
      </c>
      <c r="S30" s="134" t="s">
        <v>515</v>
      </c>
      <c r="T30" s="192" t="s">
        <v>515</v>
      </c>
      <c r="U30" s="201" t="s">
        <v>515</v>
      </c>
      <c r="V30" s="134" t="s">
        <v>515</v>
      </c>
      <c r="W30" s="192" t="s">
        <v>515</v>
      </c>
      <c r="X30" s="134" t="s">
        <v>515</v>
      </c>
      <c r="Y30" s="134" t="s">
        <v>515</v>
      </c>
      <c r="Z30" s="232" t="s">
        <v>515</v>
      </c>
      <c r="AA30" s="418"/>
    </row>
    <row r="31" spans="1:27" s="22" customFormat="1" ht="12.75" customHeight="1">
      <c r="A31" s="782" t="s">
        <v>74</v>
      </c>
      <c r="B31" s="193">
        <v>2</v>
      </c>
      <c r="C31" s="184">
        <v>13</v>
      </c>
      <c r="D31" s="194">
        <v>13</v>
      </c>
      <c r="E31" s="184">
        <v>0</v>
      </c>
      <c r="F31" s="184">
        <v>0</v>
      </c>
      <c r="G31" s="194">
        <v>0</v>
      </c>
      <c r="H31" s="193">
        <v>2</v>
      </c>
      <c r="I31" s="184">
        <v>13</v>
      </c>
      <c r="J31" s="194">
        <v>13</v>
      </c>
      <c r="K31" s="193">
        <v>0</v>
      </c>
      <c r="L31" s="184">
        <v>0</v>
      </c>
      <c r="M31" s="194">
        <v>0</v>
      </c>
      <c r="N31" s="865" t="s">
        <v>74</v>
      </c>
      <c r="O31" s="193">
        <v>0</v>
      </c>
      <c r="P31" s="184">
        <v>0</v>
      </c>
      <c r="Q31" s="194">
        <v>0</v>
      </c>
      <c r="R31" s="193">
        <v>0</v>
      </c>
      <c r="S31" s="184">
        <v>0</v>
      </c>
      <c r="T31" s="194">
        <v>0</v>
      </c>
      <c r="U31" s="193">
        <v>0</v>
      </c>
      <c r="V31" s="184">
        <v>0</v>
      </c>
      <c r="W31" s="194">
        <v>0</v>
      </c>
      <c r="X31" s="184">
        <v>0</v>
      </c>
      <c r="Y31" s="184">
        <v>0</v>
      </c>
      <c r="Z31" s="228">
        <v>0</v>
      </c>
      <c r="AA31" s="418"/>
    </row>
    <row r="32" spans="1:27" s="22" customFormat="1" ht="12.75" customHeight="1">
      <c r="A32" s="782"/>
      <c r="B32" s="347">
        <v>1</v>
      </c>
      <c r="C32" s="348">
        <v>1</v>
      </c>
      <c r="D32" s="349">
        <v>1</v>
      </c>
      <c r="E32" s="134" t="s">
        <v>515</v>
      </c>
      <c r="F32" s="134" t="s">
        <v>515</v>
      </c>
      <c r="G32" s="192" t="s">
        <v>515</v>
      </c>
      <c r="H32" s="201">
        <v>1</v>
      </c>
      <c r="I32" s="134">
        <v>1</v>
      </c>
      <c r="J32" s="192">
        <v>1</v>
      </c>
      <c r="K32" s="201" t="s">
        <v>515</v>
      </c>
      <c r="L32" s="134" t="s">
        <v>515</v>
      </c>
      <c r="M32" s="192" t="s">
        <v>515</v>
      </c>
      <c r="N32" s="865"/>
      <c r="O32" s="201" t="s">
        <v>515</v>
      </c>
      <c r="P32" s="134" t="s">
        <v>515</v>
      </c>
      <c r="Q32" s="192" t="s">
        <v>515</v>
      </c>
      <c r="R32" s="201" t="s">
        <v>515</v>
      </c>
      <c r="S32" s="134" t="s">
        <v>515</v>
      </c>
      <c r="T32" s="192" t="s">
        <v>515</v>
      </c>
      <c r="U32" s="201" t="s">
        <v>515</v>
      </c>
      <c r="V32" s="134" t="s">
        <v>515</v>
      </c>
      <c r="W32" s="192" t="s">
        <v>515</v>
      </c>
      <c r="X32" s="134" t="s">
        <v>515</v>
      </c>
      <c r="Y32" s="134" t="s">
        <v>515</v>
      </c>
      <c r="Z32" s="232" t="s">
        <v>515</v>
      </c>
      <c r="AA32" s="418"/>
    </row>
    <row r="33" spans="1:29" s="22" customFormat="1" ht="12.75" customHeight="1">
      <c r="A33" s="782" t="s">
        <v>75</v>
      </c>
      <c r="B33" s="193">
        <v>91</v>
      </c>
      <c r="C33" s="184">
        <v>393</v>
      </c>
      <c r="D33" s="194">
        <v>1007</v>
      </c>
      <c r="E33" s="184">
        <v>78</v>
      </c>
      <c r="F33" s="184">
        <v>325</v>
      </c>
      <c r="G33" s="194">
        <v>740</v>
      </c>
      <c r="H33" s="193">
        <v>11</v>
      </c>
      <c r="I33" s="184">
        <v>58</v>
      </c>
      <c r="J33" s="194">
        <v>261</v>
      </c>
      <c r="K33" s="193">
        <v>1</v>
      </c>
      <c r="L33" s="184">
        <v>8</v>
      </c>
      <c r="M33" s="194">
        <v>3</v>
      </c>
      <c r="N33" s="865" t="s">
        <v>75</v>
      </c>
      <c r="O33" s="193">
        <v>1</v>
      </c>
      <c r="P33" s="184">
        <v>2</v>
      </c>
      <c r="Q33" s="194">
        <v>3</v>
      </c>
      <c r="R33" s="193">
        <v>0</v>
      </c>
      <c r="S33" s="184">
        <v>0</v>
      </c>
      <c r="T33" s="194">
        <v>0</v>
      </c>
      <c r="U33" s="193">
        <v>0</v>
      </c>
      <c r="V33" s="184">
        <v>0</v>
      </c>
      <c r="W33" s="194">
        <v>0</v>
      </c>
      <c r="X33" s="184">
        <v>0</v>
      </c>
      <c r="Y33" s="184">
        <v>0</v>
      </c>
      <c r="Z33" s="228">
        <v>0</v>
      </c>
      <c r="AA33" s="418"/>
    </row>
    <row r="34" spans="1:29" s="22" customFormat="1" ht="12.75" customHeight="1">
      <c r="A34" s="782"/>
      <c r="B34" s="347">
        <v>1</v>
      </c>
      <c r="C34" s="348">
        <v>1</v>
      </c>
      <c r="D34" s="349">
        <v>1</v>
      </c>
      <c r="E34" s="134">
        <v>0.85714000000000001</v>
      </c>
      <c r="F34" s="134">
        <v>0.82696999999999998</v>
      </c>
      <c r="G34" s="192">
        <v>0.73485999999999996</v>
      </c>
      <c r="H34" s="201">
        <v>0.12088</v>
      </c>
      <c r="I34" s="134">
        <v>0.14757999999999999</v>
      </c>
      <c r="J34" s="192">
        <v>0.25918999999999998</v>
      </c>
      <c r="K34" s="201">
        <v>1.099E-2</v>
      </c>
      <c r="L34" s="134">
        <v>2.036E-2</v>
      </c>
      <c r="M34" s="192">
        <v>2.98E-3</v>
      </c>
      <c r="N34" s="865"/>
      <c r="O34" s="201">
        <v>1.099E-2</v>
      </c>
      <c r="P34" s="134">
        <v>5.0899999999999999E-3</v>
      </c>
      <c r="Q34" s="192">
        <v>2.98E-3</v>
      </c>
      <c r="R34" s="201" t="s">
        <v>515</v>
      </c>
      <c r="S34" s="134" t="s">
        <v>515</v>
      </c>
      <c r="T34" s="192" t="s">
        <v>515</v>
      </c>
      <c r="U34" s="201" t="s">
        <v>515</v>
      </c>
      <c r="V34" s="134" t="s">
        <v>515</v>
      </c>
      <c r="W34" s="192" t="s">
        <v>515</v>
      </c>
      <c r="X34" s="134" t="s">
        <v>515</v>
      </c>
      <c r="Y34" s="134" t="s">
        <v>515</v>
      </c>
      <c r="Z34" s="232" t="s">
        <v>515</v>
      </c>
      <c r="AA34" s="418"/>
    </row>
    <row r="35" spans="1:29" s="22" customFormat="1" ht="12.75" customHeight="1">
      <c r="A35" s="800" t="s">
        <v>76</v>
      </c>
      <c r="B35" s="193">
        <v>15</v>
      </c>
      <c r="C35" s="184">
        <v>106</v>
      </c>
      <c r="D35" s="194">
        <v>244</v>
      </c>
      <c r="E35" s="184">
        <v>13</v>
      </c>
      <c r="F35" s="184">
        <v>94</v>
      </c>
      <c r="G35" s="194">
        <v>219</v>
      </c>
      <c r="H35" s="193">
        <v>1</v>
      </c>
      <c r="I35" s="184">
        <v>8</v>
      </c>
      <c r="J35" s="194">
        <v>19</v>
      </c>
      <c r="K35" s="193">
        <v>1</v>
      </c>
      <c r="L35" s="184">
        <v>4</v>
      </c>
      <c r="M35" s="194">
        <v>6</v>
      </c>
      <c r="N35" s="1041" t="s">
        <v>76</v>
      </c>
      <c r="O35" s="193">
        <v>0</v>
      </c>
      <c r="P35" s="184">
        <v>0</v>
      </c>
      <c r="Q35" s="194">
        <v>0</v>
      </c>
      <c r="R35" s="193">
        <v>0</v>
      </c>
      <c r="S35" s="184">
        <v>0</v>
      </c>
      <c r="T35" s="194">
        <v>0</v>
      </c>
      <c r="U35" s="193">
        <v>0</v>
      </c>
      <c r="V35" s="184">
        <v>0</v>
      </c>
      <c r="W35" s="194">
        <v>0</v>
      </c>
      <c r="X35" s="184">
        <v>0</v>
      </c>
      <c r="Y35" s="184">
        <v>0</v>
      </c>
      <c r="Z35" s="228">
        <v>0</v>
      </c>
      <c r="AA35" s="418"/>
    </row>
    <row r="36" spans="1:29" s="22" customFormat="1" ht="12.75" customHeight="1">
      <c r="A36" s="784"/>
      <c r="B36" s="350">
        <v>1</v>
      </c>
      <c r="C36" s="351">
        <v>1</v>
      </c>
      <c r="D36" s="352">
        <v>1</v>
      </c>
      <c r="E36" s="141">
        <v>0.86667000000000005</v>
      </c>
      <c r="F36" s="141">
        <v>0.88678999999999997</v>
      </c>
      <c r="G36" s="196">
        <v>0.89754</v>
      </c>
      <c r="H36" s="140">
        <v>6.6669999999999993E-2</v>
      </c>
      <c r="I36" s="141">
        <v>7.5469999999999995E-2</v>
      </c>
      <c r="J36" s="196">
        <v>7.7869999999999995E-2</v>
      </c>
      <c r="K36" s="140">
        <v>6.6669999999999993E-2</v>
      </c>
      <c r="L36" s="141">
        <v>3.7740000000000003E-2</v>
      </c>
      <c r="M36" s="196">
        <v>2.4590000000000001E-2</v>
      </c>
      <c r="N36" s="862"/>
      <c r="O36" s="140" t="s">
        <v>515</v>
      </c>
      <c r="P36" s="141" t="s">
        <v>515</v>
      </c>
      <c r="Q36" s="141" t="s">
        <v>515</v>
      </c>
      <c r="R36" s="140" t="s">
        <v>515</v>
      </c>
      <c r="S36" s="141" t="s">
        <v>515</v>
      </c>
      <c r="T36" s="196" t="s">
        <v>515</v>
      </c>
      <c r="U36" s="140" t="s">
        <v>515</v>
      </c>
      <c r="V36" s="141" t="s">
        <v>515</v>
      </c>
      <c r="W36" s="196" t="s">
        <v>515</v>
      </c>
      <c r="X36" s="141" t="s">
        <v>515</v>
      </c>
      <c r="Y36" s="141" t="s">
        <v>515</v>
      </c>
      <c r="Z36" s="353" t="s">
        <v>515</v>
      </c>
      <c r="AA36" s="418"/>
    </row>
    <row r="37" spans="1:29" s="22" customFormat="1" ht="12.75" customHeight="1">
      <c r="A37" s="833" t="s">
        <v>85</v>
      </c>
      <c r="B37" s="186">
        <v>2519</v>
      </c>
      <c r="C37" s="187">
        <v>11233</v>
      </c>
      <c r="D37" s="197">
        <v>35628</v>
      </c>
      <c r="E37" s="187">
        <v>1924</v>
      </c>
      <c r="F37" s="187">
        <v>8350</v>
      </c>
      <c r="G37" s="197">
        <v>25607</v>
      </c>
      <c r="H37" s="187">
        <v>462</v>
      </c>
      <c r="I37" s="187">
        <v>2309</v>
      </c>
      <c r="J37" s="197">
        <v>8460</v>
      </c>
      <c r="K37" s="187">
        <v>110</v>
      </c>
      <c r="L37" s="187">
        <v>490</v>
      </c>
      <c r="M37" s="197">
        <v>1208</v>
      </c>
      <c r="N37" s="889" t="s">
        <v>85</v>
      </c>
      <c r="O37" s="186">
        <v>11</v>
      </c>
      <c r="P37" s="187">
        <v>30</v>
      </c>
      <c r="Q37" s="197">
        <v>134</v>
      </c>
      <c r="R37" s="187">
        <v>8</v>
      </c>
      <c r="S37" s="187">
        <v>31</v>
      </c>
      <c r="T37" s="197">
        <v>72</v>
      </c>
      <c r="U37" s="187">
        <v>2</v>
      </c>
      <c r="V37" s="187">
        <v>11</v>
      </c>
      <c r="W37" s="187">
        <v>125</v>
      </c>
      <c r="X37" s="186">
        <v>2</v>
      </c>
      <c r="Y37" s="187">
        <v>12</v>
      </c>
      <c r="Z37" s="237">
        <v>22</v>
      </c>
      <c r="AA37" s="418"/>
    </row>
    <row r="38" spans="1:29" ht="12.75" customHeight="1" thickBot="1">
      <c r="A38" s="834"/>
      <c r="B38" s="354">
        <v>1</v>
      </c>
      <c r="C38" s="355">
        <v>1</v>
      </c>
      <c r="D38" s="356">
        <v>1</v>
      </c>
      <c r="E38" s="357">
        <v>0.76380000000000003</v>
      </c>
      <c r="F38" s="357">
        <v>0.74334999999999996</v>
      </c>
      <c r="G38" s="358">
        <v>0.71872999999999998</v>
      </c>
      <c r="H38" s="359">
        <v>0.18340999999999999</v>
      </c>
      <c r="I38" s="357">
        <v>0.20555999999999999</v>
      </c>
      <c r="J38" s="358">
        <v>0.23744999999999999</v>
      </c>
      <c r="K38" s="359">
        <v>4.367E-2</v>
      </c>
      <c r="L38" s="357">
        <v>4.3619999999999999E-2</v>
      </c>
      <c r="M38" s="358">
        <v>3.3910000000000003E-2</v>
      </c>
      <c r="N38" s="864"/>
      <c r="O38" s="359">
        <v>4.3699999999999998E-3</v>
      </c>
      <c r="P38" s="357">
        <v>2.6700000000000001E-3</v>
      </c>
      <c r="Q38" s="358">
        <v>3.7599999999999999E-3</v>
      </c>
      <c r="R38" s="359">
        <v>3.1800000000000001E-3</v>
      </c>
      <c r="S38" s="357">
        <v>2.7599999999999999E-3</v>
      </c>
      <c r="T38" s="358">
        <v>2.0200000000000001E-3</v>
      </c>
      <c r="U38" s="359">
        <v>7.9000000000000001E-4</v>
      </c>
      <c r="V38" s="357">
        <v>9.7999999999999997E-4</v>
      </c>
      <c r="W38" s="357">
        <v>3.5100000000000001E-3</v>
      </c>
      <c r="X38" s="359">
        <v>7.9000000000000001E-4</v>
      </c>
      <c r="Y38" s="357">
        <v>1.07E-3</v>
      </c>
      <c r="Z38" s="360">
        <v>6.2E-4</v>
      </c>
    </row>
    <row r="39" spans="1:29" s="416" customFormat="1">
      <c r="AA39" s="417"/>
      <c r="AB39" s="417"/>
      <c r="AC39" s="417"/>
    </row>
    <row r="40" spans="1:29" s="566" customFormat="1" ht="11.25">
      <c r="A40" s="566" t="str">
        <f>"Anmerkungen. Datengrundlage: Volkshochschul-Statistik "&amp;Hilfswerte!B1&amp;"; Basis: "&amp;Tabelle1!$C$36&amp;" vhs."</f>
        <v>Anmerkungen. Datengrundlage: Volkshochschul-Statistik 2021; Basis: 843 vhs.</v>
      </c>
      <c r="N40" s="566" t="str">
        <f>"Anmerkungen. Datengrundlage: Volkshochschul-Statistik "&amp;Hilfswerte!O1&amp;"; Basis: "&amp;Tabelle1!$C$36&amp;" vhs."</f>
        <v>Anmerkungen. Datengrundlage: Volkshochschul-Statistik ; Basis: 843 vhs.</v>
      </c>
      <c r="AA40" s="668"/>
      <c r="AB40" s="668"/>
      <c r="AC40" s="668"/>
    </row>
    <row r="41" spans="1:29" s="416" customFormat="1">
      <c r="AA41" s="417"/>
      <c r="AB41" s="417"/>
      <c r="AC41" s="417"/>
    </row>
    <row r="42" spans="1:29" s="416" customFormat="1">
      <c r="A42" s="574" t="s">
        <v>532</v>
      </c>
      <c r="B42" s="572"/>
      <c r="C42" s="572"/>
      <c r="D42" s="572"/>
      <c r="E42" s="572"/>
      <c r="F42" s="572"/>
      <c r="G42" s="572"/>
      <c r="N42" s="574" t="s">
        <v>532</v>
      </c>
      <c r="O42" s="572"/>
      <c r="P42" s="572"/>
      <c r="Q42" s="572"/>
      <c r="R42" s="572"/>
      <c r="S42" s="572"/>
      <c r="T42" s="572"/>
      <c r="AA42" s="417"/>
      <c r="AB42" s="417"/>
      <c r="AC42" s="417"/>
    </row>
    <row r="43" spans="1:29" s="416" customFormat="1">
      <c r="A43" s="574" t="s">
        <v>533</v>
      </c>
      <c r="B43" s="572"/>
      <c r="C43" s="572"/>
      <c r="D43" s="572"/>
      <c r="E43" s="758" t="s">
        <v>528</v>
      </c>
      <c r="F43" s="758"/>
      <c r="G43" s="758"/>
      <c r="N43" s="574" t="s">
        <v>533</v>
      </c>
      <c r="O43" s="572"/>
      <c r="P43" s="572"/>
      <c r="Q43" s="572"/>
      <c r="R43" s="758" t="s">
        <v>528</v>
      </c>
      <c r="S43" s="758"/>
      <c r="T43" s="758"/>
      <c r="AA43" s="417"/>
      <c r="AB43" s="417"/>
      <c r="AC43" s="417"/>
    </row>
    <row r="44" spans="1:29" s="416" customFormat="1">
      <c r="A44" s="575"/>
      <c r="B44" s="572"/>
      <c r="C44" s="572"/>
      <c r="D44" s="572"/>
      <c r="E44" s="572"/>
      <c r="F44" s="572"/>
      <c r="G44" s="572"/>
      <c r="N44" s="575"/>
      <c r="O44" s="572"/>
      <c r="P44" s="572"/>
      <c r="Q44" s="572"/>
      <c r="R44" s="572"/>
      <c r="S44" s="572"/>
      <c r="T44" s="572"/>
      <c r="AA44" s="417"/>
      <c r="AB44" s="417"/>
      <c r="AC44" s="417"/>
    </row>
    <row r="45" spans="1:29" s="416" customFormat="1">
      <c r="A45" s="1169" t="s">
        <v>535</v>
      </c>
      <c r="B45" s="1169"/>
      <c r="C45" s="1169"/>
      <c r="D45" s="572"/>
      <c r="E45" s="572"/>
      <c r="F45" s="572"/>
      <c r="G45" s="572"/>
      <c r="N45" s="1169" t="s">
        <v>535</v>
      </c>
      <c r="O45" s="1169"/>
      <c r="P45" s="1169"/>
      <c r="Q45" s="572"/>
      <c r="R45" s="572"/>
      <c r="S45" s="572"/>
      <c r="T45" s="572"/>
      <c r="AA45" s="417"/>
      <c r="AB45" s="417"/>
      <c r="AC45" s="417"/>
    </row>
  </sheetData>
  <mergeCells count="50">
    <mergeCell ref="A37:A38"/>
    <mergeCell ref="N37:N38"/>
    <mergeCell ref="A31:A32"/>
    <mergeCell ref="N31:N32"/>
    <mergeCell ref="A33:A34"/>
    <mergeCell ref="N33:N34"/>
    <mergeCell ref="A35:A36"/>
    <mergeCell ref="N35:N36"/>
    <mergeCell ref="A25:A26"/>
    <mergeCell ref="N25:N26"/>
    <mergeCell ref="A27:A28"/>
    <mergeCell ref="N27:N28"/>
    <mergeCell ref="A29:A30"/>
    <mergeCell ref="N29:N30"/>
    <mergeCell ref="A19:A20"/>
    <mergeCell ref="N19:N20"/>
    <mergeCell ref="A21:A22"/>
    <mergeCell ref="N21:N22"/>
    <mergeCell ref="A23:A24"/>
    <mergeCell ref="N23:N24"/>
    <mergeCell ref="A13:A14"/>
    <mergeCell ref="N13:N14"/>
    <mergeCell ref="A15:A16"/>
    <mergeCell ref="N15:N16"/>
    <mergeCell ref="A17:A18"/>
    <mergeCell ref="N17:N18"/>
    <mergeCell ref="A7:A8"/>
    <mergeCell ref="N7:N8"/>
    <mergeCell ref="A9:A10"/>
    <mergeCell ref="N9:N10"/>
    <mergeCell ref="A11:A12"/>
    <mergeCell ref="N11:N12"/>
    <mergeCell ref="A5:A6"/>
    <mergeCell ref="N5:N6"/>
    <mergeCell ref="O3:Q3"/>
    <mergeCell ref="R3:T3"/>
    <mergeCell ref="U3:W3"/>
    <mergeCell ref="A1:M1"/>
    <mergeCell ref="N1:Z1"/>
    <mergeCell ref="A2:A4"/>
    <mergeCell ref="B2:D3"/>
    <mergeCell ref="E2:M2"/>
    <mergeCell ref="E43:G43"/>
    <mergeCell ref="R43:T43"/>
    <mergeCell ref="N2:N4"/>
    <mergeCell ref="O2:Z2"/>
    <mergeCell ref="E3:G3"/>
    <mergeCell ref="H3:J3"/>
    <mergeCell ref="K3:M3"/>
    <mergeCell ref="X3:Z3"/>
  </mergeCells>
  <conditionalFormatting sqref="A6 A8 A10 A12 A14 A16 A18 A20 A22 A24 A26 A28 A30 A32 A34 A36">
    <cfRule type="cellIs" dxfId="171" priority="4" stopIfTrue="1" operator="equal">
      <formula>1</formula>
    </cfRule>
  </conditionalFormatting>
  <conditionalFormatting sqref="A6:M6 A8:M8 A10:M10 A12:M12 A14:M14 A16:M16 A18:M18 A20:M20 A22:M22 A24:M24 A26:M26 A28:M28 A30:M30 A32:M32 A34:M34 A36:M36">
    <cfRule type="cellIs" dxfId="170" priority="5" stopIfTrue="1" operator="lessThan">
      <formula>0.0005</formula>
    </cfRule>
  </conditionalFormatting>
  <conditionalFormatting sqref="A5:Z5 A9:Z9 A11:Z11 A13:Z13 A15:Z15 A17:Z17 A19:Z19 A21:Z21 A23:Z23 A25:Z25 A27:Z27 A29:Z29 A31:Z31 A33:Z33 A35:Z35">
    <cfRule type="cellIs" dxfId="169" priority="3" stopIfTrue="1" operator="equal">
      <formula>0</formula>
    </cfRule>
  </conditionalFormatting>
  <conditionalFormatting sqref="A38:Z38">
    <cfRule type="cellIs" dxfId="168" priority="7" stopIfTrue="1" operator="lessThan">
      <formula>0.0005</formula>
    </cfRule>
  </conditionalFormatting>
  <conditionalFormatting sqref="B7:M7 O7:Z7 A37:Z37">
    <cfRule type="cellIs" dxfId="167" priority="8" stopIfTrue="1" operator="equal">
      <formula>0</formula>
    </cfRule>
  </conditionalFormatting>
  <conditionalFormatting sqref="N6 N8 N10 N12 N14 N16 N18 N20 N22 N24 N26 N28 N30 N32 N34 N36">
    <cfRule type="cellIs" dxfId="166" priority="1" stopIfTrue="1" operator="equal">
      <formula>1</formula>
    </cfRule>
  </conditionalFormatting>
  <conditionalFormatting sqref="N6:Z6 N8:Z8 N10:Z10 N12:Z12 N14:Z14 N16:Z16 N18:Z18 N20:Z20 N22:Z22 N24:Z24 N26:Z26 N28:Z28 N30:Z30 N32:Z32 N34:Z34 N36:Z36">
    <cfRule type="cellIs" dxfId="165" priority="2" stopIfTrue="1" operator="lessThan">
      <formula>0.0005</formula>
    </cfRule>
  </conditionalFormatting>
  <conditionalFormatting sqref="AD5:IV5 AD7:IV7 AD9:IV9 AD11:IV11 AD13:IV13 AD15:IV15 AD17:IV17 AD19:IV19 AD21:IV21 AD23:IV23 AD25:IV25 AD27:IV27 AD29:IV29 AD31:IV31 AD33:IV33 AD35:IV35 AD37:IV37">
    <cfRule type="cellIs" dxfId="164" priority="16" stopIfTrue="1" operator="equal">
      <formula>0</formula>
    </cfRule>
  </conditionalFormatting>
  <conditionalFormatting sqref="AD6:IV6 AD8:IV8 AD10:IV10 AD12:IV12 AD14:IV14 AD16:IV16 AD18:IV18 AD20:IV20 AD22:IV22 AD24:IV24 AD26:IV26 AD28:IV28 AD30:IV30 AD32:IV32 AD34:IV34 AD36:IV36 AD38:IV38">
    <cfRule type="cellIs" dxfId="163" priority="15" stopIfTrue="1" operator="lessThan">
      <formula>0.0005</formula>
    </cfRule>
  </conditionalFormatting>
  <hyperlinks>
    <hyperlink ref="E43" r:id="rId1" xr:uid="{0D8C2B6C-3F90-472C-911A-57F0B987BBA9}"/>
    <hyperlink ref="E43:G43" r:id="rId2" display="http://dx.doi.org/10.4232/1.14582 " xr:uid="{5C229ABB-E353-4D43-A68D-3563047C1E89}"/>
    <hyperlink ref="A45" r:id="rId3" display="Publikation und Tabellen stehen unter der Lizenz CC BY-SA DEED 4.0." xr:uid="{5BFC8BBA-2945-44A1-8A25-6AB2FCCE9C05}"/>
    <hyperlink ref="R43" r:id="rId4" xr:uid="{8E8F19A9-9D21-45EE-85DA-5EBB54073F55}"/>
    <hyperlink ref="R43:T43" r:id="rId5" display="http://dx.doi.org/10.4232/1.14582 " xr:uid="{0B011C7C-82F7-46C9-A0C5-BFD22FA91BBF}"/>
    <hyperlink ref="N45" r:id="rId6" display="Publikation und Tabellen stehen unter der Lizenz CC BY-SA DEED 4.0." xr:uid="{F8150973-8DE2-46F8-A0A4-EE13DD1C8090}"/>
  </hyperlinks>
  <pageMargins left="0.78740157480314965" right="0.78740157480314965" top="0.98425196850393704" bottom="0.98425196850393704" header="0.51181102362204722" footer="0.51181102362204722"/>
  <pageSetup paperSize="9" scale="69" orientation="portrait" r:id="rId7"/>
  <headerFooter scaleWithDoc="0" alignWithMargins="0"/>
  <colBreaks count="1" manualBreakCount="1">
    <brk id="13" max="44" man="1"/>
  </colBreaks>
  <legacyDrawingHF r:id="rId8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87D10-0EE8-4800-B372-01A7DDBD63EF}">
  <dimension ref="A1:AL45"/>
  <sheetViews>
    <sheetView view="pageBreakPreview" topLeftCell="A4" zoomScaleNormal="100" zoomScaleSheetLayoutView="100" workbookViewId="0">
      <selection activeCell="R42" sqref="R42:X45"/>
    </sheetView>
  </sheetViews>
  <sheetFormatPr baseColWidth="10" defaultRowHeight="12.75"/>
  <cols>
    <col min="1" max="1" width="16.85546875" style="20" customWidth="1"/>
    <col min="2" max="17" width="7.85546875" style="20" customWidth="1"/>
    <col min="18" max="18" width="17.85546875" style="20" customWidth="1"/>
    <col min="19" max="34" width="7.85546875" style="20" customWidth="1"/>
    <col min="35" max="35" width="2.7109375" style="417" customWidth="1"/>
    <col min="36" max="36" width="8.5703125" style="28" customWidth="1"/>
    <col min="37" max="37" width="8" style="28" customWidth="1"/>
    <col min="38" max="38" width="8.140625" style="28" customWidth="1"/>
    <col min="39" max="16384" width="11.42578125" style="20"/>
  </cols>
  <sheetData>
    <row r="1" spans="1:38" s="19" customFormat="1" ht="39.950000000000003" customHeight="1" thickBot="1">
      <c r="A1" s="785" t="str">
        <f>"Tabelle 19: Studienreisen, Unterrichtsstunden, Tage und Teilnehmende nach Ländern und Programmbereichen " &amp;Hilfswerte!B1</f>
        <v>Tabelle 19: Studienreisen, Unterrichtsstunden, Tage und Teilnehmende nach Ländern und Programmbereichen 2021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  <c r="R1" s="785" t="str">
        <f>"noch Tabelle 19: Studienreisen, Unterrichtsstunden, Tage und Teilnehmende nach Ländern und Programmbereichen " &amp;Hilfswerte!B1</f>
        <v>noch Tabelle 19: Studienreisen, Unterrichtsstunden, Tage und Teilnehmende nach Ländern und Programmbereichen 2021</v>
      </c>
      <c r="S1" s="785"/>
      <c r="T1" s="785"/>
      <c r="U1" s="785"/>
      <c r="V1" s="785"/>
      <c r="W1" s="785"/>
      <c r="X1" s="785"/>
      <c r="Y1" s="785"/>
      <c r="Z1" s="785"/>
      <c r="AA1" s="785"/>
      <c r="AB1" s="785"/>
      <c r="AC1" s="785"/>
      <c r="AD1" s="785"/>
      <c r="AE1" s="785"/>
      <c r="AF1" s="785"/>
      <c r="AG1" s="785"/>
      <c r="AH1" s="785"/>
      <c r="AI1" s="585"/>
      <c r="AJ1" s="36"/>
      <c r="AK1" s="36"/>
      <c r="AL1" s="36"/>
    </row>
    <row r="2" spans="1:38" s="19" customFormat="1" ht="25.5" customHeight="1">
      <c r="A2" s="1042" t="s">
        <v>12</v>
      </c>
      <c r="B2" s="1045" t="s">
        <v>24</v>
      </c>
      <c r="C2" s="796"/>
      <c r="D2" s="796"/>
      <c r="E2" s="886"/>
      <c r="F2" s="793" t="s">
        <v>54</v>
      </c>
      <c r="G2" s="793"/>
      <c r="H2" s="793"/>
      <c r="I2" s="793"/>
      <c r="J2" s="793"/>
      <c r="K2" s="793"/>
      <c r="L2" s="793"/>
      <c r="M2" s="793"/>
      <c r="N2" s="793"/>
      <c r="O2" s="793"/>
      <c r="P2" s="793"/>
      <c r="Q2" s="794"/>
      <c r="R2" s="801" t="s">
        <v>12</v>
      </c>
      <c r="S2" s="795" t="s">
        <v>54</v>
      </c>
      <c r="T2" s="796"/>
      <c r="U2" s="796"/>
      <c r="V2" s="796"/>
      <c r="W2" s="796"/>
      <c r="X2" s="796"/>
      <c r="Y2" s="796"/>
      <c r="Z2" s="796"/>
      <c r="AA2" s="796"/>
      <c r="AB2" s="796"/>
      <c r="AC2" s="796"/>
      <c r="AD2" s="796"/>
      <c r="AE2" s="796"/>
      <c r="AF2" s="796"/>
      <c r="AG2" s="796"/>
      <c r="AH2" s="882"/>
      <c r="AI2" s="577"/>
    </row>
    <row r="3" spans="1:38" s="42" customFormat="1" ht="43.5" customHeight="1">
      <c r="A3" s="1043"/>
      <c r="B3" s="1046"/>
      <c r="C3" s="887"/>
      <c r="D3" s="887"/>
      <c r="E3" s="888"/>
      <c r="F3" s="857" t="s">
        <v>277</v>
      </c>
      <c r="G3" s="857"/>
      <c r="H3" s="857"/>
      <c r="I3" s="1047"/>
      <c r="J3" s="866" t="s">
        <v>278</v>
      </c>
      <c r="K3" s="857"/>
      <c r="L3" s="857"/>
      <c r="M3" s="1047"/>
      <c r="N3" s="866" t="s">
        <v>19</v>
      </c>
      <c r="O3" s="790"/>
      <c r="P3" s="790"/>
      <c r="Q3" s="792"/>
      <c r="R3" s="802"/>
      <c r="S3" s="866" t="s">
        <v>20</v>
      </c>
      <c r="T3" s="790"/>
      <c r="U3" s="790"/>
      <c r="V3" s="791"/>
      <c r="W3" s="866" t="s">
        <v>387</v>
      </c>
      <c r="X3" s="790"/>
      <c r="Y3" s="790"/>
      <c r="Z3" s="791"/>
      <c r="AA3" s="866" t="s">
        <v>38</v>
      </c>
      <c r="AB3" s="790"/>
      <c r="AC3" s="790"/>
      <c r="AD3" s="791"/>
      <c r="AE3" s="866" t="s">
        <v>39</v>
      </c>
      <c r="AF3" s="790"/>
      <c r="AG3" s="790"/>
      <c r="AH3" s="792"/>
      <c r="AI3" s="589"/>
    </row>
    <row r="4" spans="1:38" ht="33.75">
      <c r="A4" s="1044"/>
      <c r="B4" s="670" t="s">
        <v>6</v>
      </c>
      <c r="C4" s="671" t="s">
        <v>17</v>
      </c>
      <c r="D4" s="671" t="s">
        <v>299</v>
      </c>
      <c r="E4" s="602" t="s">
        <v>298</v>
      </c>
      <c r="F4" s="669" t="s">
        <v>6</v>
      </c>
      <c r="G4" s="671" t="s">
        <v>17</v>
      </c>
      <c r="H4" s="671" t="s">
        <v>299</v>
      </c>
      <c r="I4" s="613" t="s">
        <v>298</v>
      </c>
      <c r="J4" s="671" t="s">
        <v>6</v>
      </c>
      <c r="K4" s="671" t="s">
        <v>17</v>
      </c>
      <c r="L4" s="671" t="s">
        <v>299</v>
      </c>
      <c r="M4" s="613" t="s">
        <v>298</v>
      </c>
      <c r="N4" s="671" t="s">
        <v>6</v>
      </c>
      <c r="O4" s="671" t="s">
        <v>17</v>
      </c>
      <c r="P4" s="671" t="s">
        <v>299</v>
      </c>
      <c r="Q4" s="672" t="s">
        <v>298</v>
      </c>
      <c r="R4" s="803"/>
      <c r="S4" s="671" t="s">
        <v>6</v>
      </c>
      <c r="T4" s="671" t="s">
        <v>17</v>
      </c>
      <c r="U4" s="671" t="s">
        <v>299</v>
      </c>
      <c r="V4" s="613" t="s">
        <v>298</v>
      </c>
      <c r="W4" s="604" t="s">
        <v>6</v>
      </c>
      <c r="X4" s="604" t="s">
        <v>17</v>
      </c>
      <c r="Y4" s="604" t="s">
        <v>299</v>
      </c>
      <c r="Z4" s="602" t="s">
        <v>298</v>
      </c>
      <c r="AA4" s="604" t="s">
        <v>6</v>
      </c>
      <c r="AB4" s="604" t="s">
        <v>17</v>
      </c>
      <c r="AC4" s="602" t="s">
        <v>299</v>
      </c>
      <c r="AD4" s="602" t="s">
        <v>298</v>
      </c>
      <c r="AE4" s="604" t="s">
        <v>6</v>
      </c>
      <c r="AF4" s="604" t="s">
        <v>17</v>
      </c>
      <c r="AG4" s="602" t="s">
        <v>299</v>
      </c>
      <c r="AH4" s="606" t="s">
        <v>298</v>
      </c>
      <c r="AI4" s="416"/>
      <c r="AJ4" s="20"/>
      <c r="AK4" s="20"/>
      <c r="AL4" s="20"/>
    </row>
    <row r="5" spans="1:38" s="22" customFormat="1" ht="12.75" customHeight="1">
      <c r="A5" s="799" t="s">
        <v>61</v>
      </c>
      <c r="B5" s="368">
        <v>23</v>
      </c>
      <c r="C5" s="344">
        <v>994</v>
      </c>
      <c r="D5" s="344">
        <v>138</v>
      </c>
      <c r="E5" s="238">
        <v>252</v>
      </c>
      <c r="F5" s="344">
        <v>12</v>
      </c>
      <c r="G5" s="344">
        <v>794</v>
      </c>
      <c r="H5" s="344">
        <v>111</v>
      </c>
      <c r="I5" s="238">
        <v>148</v>
      </c>
      <c r="J5" s="345">
        <v>9</v>
      </c>
      <c r="K5" s="344">
        <v>160</v>
      </c>
      <c r="L5" s="344">
        <v>21</v>
      </c>
      <c r="M5" s="238">
        <v>75</v>
      </c>
      <c r="N5" s="344">
        <v>2</v>
      </c>
      <c r="O5" s="344">
        <v>40</v>
      </c>
      <c r="P5" s="344">
        <v>6</v>
      </c>
      <c r="Q5" s="346">
        <v>29</v>
      </c>
      <c r="R5" s="799" t="s">
        <v>61</v>
      </c>
      <c r="S5" s="344">
        <v>0</v>
      </c>
      <c r="T5" s="344">
        <v>0</v>
      </c>
      <c r="U5" s="344">
        <v>0</v>
      </c>
      <c r="V5" s="238">
        <v>0</v>
      </c>
      <c r="W5" s="345">
        <v>0</v>
      </c>
      <c r="X5" s="344">
        <v>0</v>
      </c>
      <c r="Y5" s="344">
        <v>0</v>
      </c>
      <c r="Z5" s="238">
        <v>0</v>
      </c>
      <c r="AA5" s="344">
        <v>0</v>
      </c>
      <c r="AB5" s="344">
        <v>0</v>
      </c>
      <c r="AC5" s="344">
        <v>0</v>
      </c>
      <c r="AD5" s="238">
        <v>0</v>
      </c>
      <c r="AE5" s="344">
        <v>0</v>
      </c>
      <c r="AF5" s="344">
        <v>0</v>
      </c>
      <c r="AG5" s="344">
        <v>0</v>
      </c>
      <c r="AH5" s="346">
        <v>0</v>
      </c>
      <c r="AI5" s="418"/>
    </row>
    <row r="6" spans="1:38" s="22" customFormat="1" ht="12.75" customHeight="1">
      <c r="A6" s="782"/>
      <c r="B6" s="362">
        <v>1</v>
      </c>
      <c r="C6" s="348">
        <v>1</v>
      </c>
      <c r="D6" s="348">
        <v>1</v>
      </c>
      <c r="E6" s="349">
        <v>1</v>
      </c>
      <c r="F6" s="134">
        <v>0.52173999999999998</v>
      </c>
      <c r="G6" s="134">
        <v>0.79879</v>
      </c>
      <c r="H6" s="134">
        <v>0.80435000000000001</v>
      </c>
      <c r="I6" s="192">
        <v>0.58730000000000004</v>
      </c>
      <c r="J6" s="201">
        <v>0.39129999999999998</v>
      </c>
      <c r="K6" s="134">
        <v>0.16097</v>
      </c>
      <c r="L6" s="134">
        <v>0.15217</v>
      </c>
      <c r="M6" s="192">
        <v>0.29762</v>
      </c>
      <c r="N6" s="134">
        <v>8.6959999999999996E-2</v>
      </c>
      <c r="O6" s="134">
        <v>4.0239999999999998E-2</v>
      </c>
      <c r="P6" s="134">
        <v>4.3479999999999998E-2</v>
      </c>
      <c r="Q6" s="232">
        <v>0.11508</v>
      </c>
      <c r="R6" s="782"/>
      <c r="S6" s="134" t="s">
        <v>515</v>
      </c>
      <c r="T6" s="134" t="s">
        <v>515</v>
      </c>
      <c r="U6" s="134" t="s">
        <v>515</v>
      </c>
      <c r="V6" s="192" t="s">
        <v>515</v>
      </c>
      <c r="W6" s="201" t="s">
        <v>515</v>
      </c>
      <c r="X6" s="134" t="s">
        <v>515</v>
      </c>
      <c r="Y6" s="134" t="s">
        <v>515</v>
      </c>
      <c r="Z6" s="192" t="s">
        <v>515</v>
      </c>
      <c r="AA6" s="134" t="s">
        <v>515</v>
      </c>
      <c r="AB6" s="134" t="s">
        <v>515</v>
      </c>
      <c r="AC6" s="134" t="s">
        <v>515</v>
      </c>
      <c r="AD6" s="192" t="s">
        <v>515</v>
      </c>
      <c r="AE6" s="134" t="s">
        <v>515</v>
      </c>
      <c r="AF6" s="134" t="s">
        <v>515</v>
      </c>
      <c r="AG6" s="134" t="s">
        <v>515</v>
      </c>
      <c r="AH6" s="232" t="s">
        <v>515</v>
      </c>
      <c r="AI6" s="418"/>
    </row>
    <row r="7" spans="1:38" s="22" customFormat="1" ht="12.75" customHeight="1">
      <c r="A7" s="782" t="s">
        <v>62</v>
      </c>
      <c r="B7" s="369">
        <v>44</v>
      </c>
      <c r="C7" s="184">
        <v>1238</v>
      </c>
      <c r="D7" s="184">
        <v>220</v>
      </c>
      <c r="E7" s="194">
        <v>1036</v>
      </c>
      <c r="F7" s="184">
        <v>26</v>
      </c>
      <c r="G7" s="184">
        <v>810</v>
      </c>
      <c r="H7" s="184">
        <v>146</v>
      </c>
      <c r="I7" s="194">
        <v>529</v>
      </c>
      <c r="J7" s="193">
        <v>18</v>
      </c>
      <c r="K7" s="184">
        <v>428</v>
      </c>
      <c r="L7" s="184">
        <v>74</v>
      </c>
      <c r="M7" s="194">
        <v>507</v>
      </c>
      <c r="N7" s="184">
        <v>0</v>
      </c>
      <c r="O7" s="184">
        <v>0</v>
      </c>
      <c r="P7" s="184">
        <v>0</v>
      </c>
      <c r="Q7" s="228">
        <v>0</v>
      </c>
      <c r="R7" s="782" t="s">
        <v>62</v>
      </c>
      <c r="S7" s="184">
        <v>0</v>
      </c>
      <c r="T7" s="184">
        <v>0</v>
      </c>
      <c r="U7" s="184">
        <v>0</v>
      </c>
      <c r="V7" s="194">
        <v>0</v>
      </c>
      <c r="W7" s="193">
        <v>0</v>
      </c>
      <c r="X7" s="184">
        <v>0</v>
      </c>
      <c r="Y7" s="184">
        <v>0</v>
      </c>
      <c r="Z7" s="194">
        <v>0</v>
      </c>
      <c r="AA7" s="184">
        <v>0</v>
      </c>
      <c r="AB7" s="184">
        <v>0</v>
      </c>
      <c r="AC7" s="184">
        <v>0</v>
      </c>
      <c r="AD7" s="194">
        <v>0</v>
      </c>
      <c r="AE7" s="184">
        <v>0</v>
      </c>
      <c r="AF7" s="184">
        <v>0</v>
      </c>
      <c r="AG7" s="184">
        <v>0</v>
      </c>
      <c r="AH7" s="228">
        <v>0</v>
      </c>
      <c r="AI7" s="418"/>
    </row>
    <row r="8" spans="1:38" s="22" customFormat="1" ht="12.75" customHeight="1">
      <c r="A8" s="782"/>
      <c r="B8" s="362">
        <v>1</v>
      </c>
      <c r="C8" s="348">
        <v>1</v>
      </c>
      <c r="D8" s="348">
        <v>1</v>
      </c>
      <c r="E8" s="349">
        <v>1</v>
      </c>
      <c r="F8" s="134">
        <v>0.59091000000000005</v>
      </c>
      <c r="G8" s="134">
        <v>0.65427999999999997</v>
      </c>
      <c r="H8" s="134">
        <v>0.66364000000000001</v>
      </c>
      <c r="I8" s="192">
        <v>0.51061999999999996</v>
      </c>
      <c r="J8" s="201">
        <v>0.40909000000000001</v>
      </c>
      <c r="K8" s="134">
        <v>0.34572000000000003</v>
      </c>
      <c r="L8" s="134">
        <v>0.33635999999999999</v>
      </c>
      <c r="M8" s="192">
        <v>0.48937999999999998</v>
      </c>
      <c r="N8" s="134" t="s">
        <v>515</v>
      </c>
      <c r="O8" s="134" t="s">
        <v>515</v>
      </c>
      <c r="P8" s="134" t="s">
        <v>515</v>
      </c>
      <c r="Q8" s="232" t="s">
        <v>515</v>
      </c>
      <c r="R8" s="782"/>
      <c r="S8" s="134" t="s">
        <v>515</v>
      </c>
      <c r="T8" s="134" t="s">
        <v>515</v>
      </c>
      <c r="U8" s="134" t="s">
        <v>515</v>
      </c>
      <c r="V8" s="192" t="s">
        <v>515</v>
      </c>
      <c r="W8" s="201" t="s">
        <v>515</v>
      </c>
      <c r="X8" s="134" t="s">
        <v>515</v>
      </c>
      <c r="Y8" s="134" t="s">
        <v>515</v>
      </c>
      <c r="Z8" s="192" t="s">
        <v>515</v>
      </c>
      <c r="AA8" s="134" t="s">
        <v>515</v>
      </c>
      <c r="AB8" s="134" t="s">
        <v>515</v>
      </c>
      <c r="AC8" s="134" t="s">
        <v>515</v>
      </c>
      <c r="AD8" s="192" t="s">
        <v>515</v>
      </c>
      <c r="AE8" s="134" t="s">
        <v>515</v>
      </c>
      <c r="AF8" s="134" t="s">
        <v>515</v>
      </c>
      <c r="AG8" s="134" t="s">
        <v>515</v>
      </c>
      <c r="AH8" s="232" t="s">
        <v>515</v>
      </c>
      <c r="AI8" s="418"/>
    </row>
    <row r="9" spans="1:38" s="22" customFormat="1" ht="12.75" customHeight="1">
      <c r="A9" s="782" t="s">
        <v>63</v>
      </c>
      <c r="B9" s="369">
        <v>9</v>
      </c>
      <c r="C9" s="184">
        <v>286</v>
      </c>
      <c r="D9" s="184">
        <v>41</v>
      </c>
      <c r="E9" s="194">
        <v>54</v>
      </c>
      <c r="F9" s="184">
        <v>0</v>
      </c>
      <c r="G9" s="184">
        <v>0</v>
      </c>
      <c r="H9" s="184">
        <v>0</v>
      </c>
      <c r="I9" s="194">
        <v>0</v>
      </c>
      <c r="J9" s="193">
        <v>7</v>
      </c>
      <c r="K9" s="184">
        <v>212</v>
      </c>
      <c r="L9" s="184">
        <v>29</v>
      </c>
      <c r="M9" s="194">
        <v>42</v>
      </c>
      <c r="N9" s="184">
        <v>2</v>
      </c>
      <c r="O9" s="184">
        <v>74</v>
      </c>
      <c r="P9" s="184">
        <v>12</v>
      </c>
      <c r="Q9" s="228">
        <v>12</v>
      </c>
      <c r="R9" s="782" t="s">
        <v>63</v>
      </c>
      <c r="S9" s="184">
        <v>0</v>
      </c>
      <c r="T9" s="184">
        <v>0</v>
      </c>
      <c r="U9" s="184">
        <v>0</v>
      </c>
      <c r="V9" s="194">
        <v>0</v>
      </c>
      <c r="W9" s="193">
        <v>0</v>
      </c>
      <c r="X9" s="184">
        <v>0</v>
      </c>
      <c r="Y9" s="184">
        <v>0</v>
      </c>
      <c r="Z9" s="194">
        <v>0</v>
      </c>
      <c r="AA9" s="184">
        <v>0</v>
      </c>
      <c r="AB9" s="184">
        <v>0</v>
      </c>
      <c r="AC9" s="184">
        <v>0</v>
      </c>
      <c r="AD9" s="194">
        <v>0</v>
      </c>
      <c r="AE9" s="184">
        <v>0</v>
      </c>
      <c r="AF9" s="184">
        <v>0</v>
      </c>
      <c r="AG9" s="184">
        <v>0</v>
      </c>
      <c r="AH9" s="228">
        <v>0</v>
      </c>
      <c r="AI9" s="418"/>
    </row>
    <row r="10" spans="1:38" s="22" customFormat="1" ht="12.75" customHeight="1">
      <c r="A10" s="782"/>
      <c r="B10" s="362">
        <v>1</v>
      </c>
      <c r="C10" s="348">
        <v>1</v>
      </c>
      <c r="D10" s="348">
        <v>1</v>
      </c>
      <c r="E10" s="349">
        <v>1</v>
      </c>
      <c r="F10" s="134" t="s">
        <v>515</v>
      </c>
      <c r="G10" s="134" t="s">
        <v>515</v>
      </c>
      <c r="H10" s="134" t="s">
        <v>515</v>
      </c>
      <c r="I10" s="192" t="s">
        <v>515</v>
      </c>
      <c r="J10" s="201">
        <v>0.77778000000000003</v>
      </c>
      <c r="K10" s="134">
        <v>0.74126000000000003</v>
      </c>
      <c r="L10" s="134">
        <v>0.70731999999999995</v>
      </c>
      <c r="M10" s="192">
        <v>0.77778000000000003</v>
      </c>
      <c r="N10" s="134">
        <v>0.22222</v>
      </c>
      <c r="O10" s="134">
        <v>0.25874000000000003</v>
      </c>
      <c r="P10" s="134">
        <v>0.29268</v>
      </c>
      <c r="Q10" s="232">
        <v>0.22222</v>
      </c>
      <c r="R10" s="782"/>
      <c r="S10" s="134" t="s">
        <v>515</v>
      </c>
      <c r="T10" s="134" t="s">
        <v>515</v>
      </c>
      <c r="U10" s="134" t="s">
        <v>515</v>
      </c>
      <c r="V10" s="192" t="s">
        <v>515</v>
      </c>
      <c r="W10" s="201" t="s">
        <v>515</v>
      </c>
      <c r="X10" s="134" t="s">
        <v>515</v>
      </c>
      <c r="Y10" s="134" t="s">
        <v>515</v>
      </c>
      <c r="Z10" s="192" t="s">
        <v>515</v>
      </c>
      <c r="AA10" s="134" t="s">
        <v>515</v>
      </c>
      <c r="AB10" s="134" t="s">
        <v>515</v>
      </c>
      <c r="AC10" s="134" t="s">
        <v>515</v>
      </c>
      <c r="AD10" s="192" t="s">
        <v>515</v>
      </c>
      <c r="AE10" s="134" t="s">
        <v>515</v>
      </c>
      <c r="AF10" s="134" t="s">
        <v>515</v>
      </c>
      <c r="AG10" s="134" t="s">
        <v>515</v>
      </c>
      <c r="AH10" s="232" t="s">
        <v>515</v>
      </c>
      <c r="AI10" s="418"/>
    </row>
    <row r="11" spans="1:38" s="22" customFormat="1" ht="12.75" customHeight="1">
      <c r="A11" s="782" t="s">
        <v>64</v>
      </c>
      <c r="B11" s="369">
        <v>1</v>
      </c>
      <c r="C11" s="184">
        <v>64</v>
      </c>
      <c r="D11" s="184">
        <v>13</v>
      </c>
      <c r="E11" s="194">
        <v>11</v>
      </c>
      <c r="F11" s="184">
        <v>0</v>
      </c>
      <c r="G11" s="184">
        <v>0</v>
      </c>
      <c r="H11" s="184">
        <v>0</v>
      </c>
      <c r="I11" s="194">
        <v>0</v>
      </c>
      <c r="J11" s="193">
        <v>1</v>
      </c>
      <c r="K11" s="184">
        <v>64</v>
      </c>
      <c r="L11" s="184">
        <v>13</v>
      </c>
      <c r="M11" s="194">
        <v>11</v>
      </c>
      <c r="N11" s="184">
        <v>0</v>
      </c>
      <c r="O11" s="184">
        <v>0</v>
      </c>
      <c r="P11" s="184">
        <v>0</v>
      </c>
      <c r="Q11" s="228">
        <v>0</v>
      </c>
      <c r="R11" s="782" t="s">
        <v>64</v>
      </c>
      <c r="S11" s="184">
        <v>0</v>
      </c>
      <c r="T11" s="184">
        <v>0</v>
      </c>
      <c r="U11" s="184">
        <v>0</v>
      </c>
      <c r="V11" s="194">
        <v>0</v>
      </c>
      <c r="W11" s="193">
        <v>0</v>
      </c>
      <c r="X11" s="184">
        <v>0</v>
      </c>
      <c r="Y11" s="184">
        <v>0</v>
      </c>
      <c r="Z11" s="194">
        <v>0</v>
      </c>
      <c r="AA11" s="184">
        <v>0</v>
      </c>
      <c r="AB11" s="184">
        <v>0</v>
      </c>
      <c r="AC11" s="184">
        <v>0</v>
      </c>
      <c r="AD11" s="194">
        <v>0</v>
      </c>
      <c r="AE11" s="184">
        <v>0</v>
      </c>
      <c r="AF11" s="184">
        <v>0</v>
      </c>
      <c r="AG11" s="184">
        <v>0</v>
      </c>
      <c r="AH11" s="228">
        <v>0</v>
      </c>
      <c r="AI11" s="418"/>
    </row>
    <row r="12" spans="1:38" s="22" customFormat="1" ht="12.75" customHeight="1">
      <c r="A12" s="782"/>
      <c r="B12" s="362">
        <v>1</v>
      </c>
      <c r="C12" s="348">
        <v>1</v>
      </c>
      <c r="D12" s="348">
        <v>1</v>
      </c>
      <c r="E12" s="349">
        <v>1</v>
      </c>
      <c r="F12" s="134" t="s">
        <v>515</v>
      </c>
      <c r="G12" s="134" t="s">
        <v>515</v>
      </c>
      <c r="H12" s="134" t="s">
        <v>515</v>
      </c>
      <c r="I12" s="192" t="s">
        <v>515</v>
      </c>
      <c r="J12" s="201">
        <v>1</v>
      </c>
      <c r="K12" s="134">
        <v>1</v>
      </c>
      <c r="L12" s="134">
        <v>1</v>
      </c>
      <c r="M12" s="192">
        <v>1</v>
      </c>
      <c r="N12" s="134" t="s">
        <v>515</v>
      </c>
      <c r="O12" s="134" t="s">
        <v>515</v>
      </c>
      <c r="P12" s="134" t="s">
        <v>515</v>
      </c>
      <c r="Q12" s="232" t="s">
        <v>515</v>
      </c>
      <c r="R12" s="782"/>
      <c r="S12" s="134" t="s">
        <v>515</v>
      </c>
      <c r="T12" s="134" t="s">
        <v>515</v>
      </c>
      <c r="U12" s="134" t="s">
        <v>515</v>
      </c>
      <c r="V12" s="192" t="s">
        <v>515</v>
      </c>
      <c r="W12" s="201" t="s">
        <v>515</v>
      </c>
      <c r="X12" s="134" t="s">
        <v>515</v>
      </c>
      <c r="Y12" s="134" t="s">
        <v>515</v>
      </c>
      <c r="Z12" s="192" t="s">
        <v>515</v>
      </c>
      <c r="AA12" s="134" t="s">
        <v>515</v>
      </c>
      <c r="AB12" s="134" t="s">
        <v>515</v>
      </c>
      <c r="AC12" s="134" t="s">
        <v>515</v>
      </c>
      <c r="AD12" s="192" t="s">
        <v>515</v>
      </c>
      <c r="AE12" s="134" t="s">
        <v>515</v>
      </c>
      <c r="AF12" s="134" t="s">
        <v>515</v>
      </c>
      <c r="AG12" s="134" t="s">
        <v>515</v>
      </c>
      <c r="AH12" s="232" t="s">
        <v>515</v>
      </c>
      <c r="AI12" s="418"/>
    </row>
    <row r="13" spans="1:38" s="22" customFormat="1" ht="12.75" customHeight="1">
      <c r="A13" s="782" t="s">
        <v>65</v>
      </c>
      <c r="B13" s="369">
        <v>1</v>
      </c>
      <c r="C13" s="184">
        <v>8</v>
      </c>
      <c r="D13" s="184">
        <v>1</v>
      </c>
      <c r="E13" s="194">
        <v>10</v>
      </c>
      <c r="F13" s="184">
        <v>0</v>
      </c>
      <c r="G13" s="184">
        <v>0</v>
      </c>
      <c r="H13" s="184">
        <v>0</v>
      </c>
      <c r="I13" s="194">
        <v>0</v>
      </c>
      <c r="J13" s="193">
        <v>1</v>
      </c>
      <c r="K13" s="184">
        <v>8</v>
      </c>
      <c r="L13" s="184">
        <v>1</v>
      </c>
      <c r="M13" s="194">
        <v>10</v>
      </c>
      <c r="N13" s="184">
        <v>0</v>
      </c>
      <c r="O13" s="184">
        <v>0</v>
      </c>
      <c r="P13" s="184">
        <v>0</v>
      </c>
      <c r="Q13" s="228">
        <v>0</v>
      </c>
      <c r="R13" s="782" t="s">
        <v>65</v>
      </c>
      <c r="S13" s="184">
        <v>0</v>
      </c>
      <c r="T13" s="184">
        <v>0</v>
      </c>
      <c r="U13" s="184">
        <v>0</v>
      </c>
      <c r="V13" s="194">
        <v>0</v>
      </c>
      <c r="W13" s="193">
        <v>0</v>
      </c>
      <c r="X13" s="184">
        <v>0</v>
      </c>
      <c r="Y13" s="184">
        <v>0</v>
      </c>
      <c r="Z13" s="194">
        <v>0</v>
      </c>
      <c r="AA13" s="184">
        <v>0</v>
      </c>
      <c r="AB13" s="184">
        <v>0</v>
      </c>
      <c r="AC13" s="184">
        <v>0</v>
      </c>
      <c r="AD13" s="194">
        <v>0</v>
      </c>
      <c r="AE13" s="184">
        <v>0</v>
      </c>
      <c r="AF13" s="184">
        <v>0</v>
      </c>
      <c r="AG13" s="184">
        <v>0</v>
      </c>
      <c r="AH13" s="228">
        <v>0</v>
      </c>
      <c r="AI13" s="418"/>
    </row>
    <row r="14" spans="1:38" s="22" customFormat="1" ht="12.75" customHeight="1">
      <c r="A14" s="782"/>
      <c r="B14" s="362">
        <v>1</v>
      </c>
      <c r="C14" s="348">
        <v>1</v>
      </c>
      <c r="D14" s="348">
        <v>1</v>
      </c>
      <c r="E14" s="349">
        <v>1</v>
      </c>
      <c r="F14" s="134" t="s">
        <v>515</v>
      </c>
      <c r="G14" s="134" t="s">
        <v>515</v>
      </c>
      <c r="H14" s="134" t="s">
        <v>515</v>
      </c>
      <c r="I14" s="192" t="s">
        <v>515</v>
      </c>
      <c r="J14" s="201">
        <v>1</v>
      </c>
      <c r="K14" s="134">
        <v>1</v>
      </c>
      <c r="L14" s="134">
        <v>1</v>
      </c>
      <c r="M14" s="192">
        <v>1</v>
      </c>
      <c r="N14" s="134" t="s">
        <v>515</v>
      </c>
      <c r="O14" s="134" t="s">
        <v>515</v>
      </c>
      <c r="P14" s="134" t="s">
        <v>515</v>
      </c>
      <c r="Q14" s="232" t="s">
        <v>515</v>
      </c>
      <c r="R14" s="782"/>
      <c r="S14" s="134" t="s">
        <v>515</v>
      </c>
      <c r="T14" s="134" t="s">
        <v>515</v>
      </c>
      <c r="U14" s="134" t="s">
        <v>515</v>
      </c>
      <c r="V14" s="192" t="s">
        <v>515</v>
      </c>
      <c r="W14" s="201" t="s">
        <v>515</v>
      </c>
      <c r="X14" s="134" t="s">
        <v>515</v>
      </c>
      <c r="Y14" s="134" t="s">
        <v>515</v>
      </c>
      <c r="Z14" s="192" t="s">
        <v>515</v>
      </c>
      <c r="AA14" s="134" t="s">
        <v>515</v>
      </c>
      <c r="AB14" s="134" t="s">
        <v>515</v>
      </c>
      <c r="AC14" s="134" t="s">
        <v>515</v>
      </c>
      <c r="AD14" s="192" t="s">
        <v>515</v>
      </c>
      <c r="AE14" s="134" t="s">
        <v>515</v>
      </c>
      <c r="AF14" s="134" t="s">
        <v>515</v>
      </c>
      <c r="AG14" s="134" t="s">
        <v>515</v>
      </c>
      <c r="AH14" s="232" t="s">
        <v>515</v>
      </c>
      <c r="AI14" s="418"/>
    </row>
    <row r="15" spans="1:38" s="22" customFormat="1" ht="12.75" customHeight="1">
      <c r="A15" s="782" t="s">
        <v>66</v>
      </c>
      <c r="B15" s="369">
        <v>0</v>
      </c>
      <c r="C15" s="184">
        <v>0</v>
      </c>
      <c r="D15" s="184">
        <v>0</v>
      </c>
      <c r="E15" s="194">
        <v>0</v>
      </c>
      <c r="F15" s="184">
        <v>0</v>
      </c>
      <c r="G15" s="184">
        <v>0</v>
      </c>
      <c r="H15" s="184">
        <v>0</v>
      </c>
      <c r="I15" s="194">
        <v>0</v>
      </c>
      <c r="J15" s="193">
        <v>0</v>
      </c>
      <c r="K15" s="184">
        <v>0</v>
      </c>
      <c r="L15" s="184">
        <v>0</v>
      </c>
      <c r="M15" s="194">
        <v>0</v>
      </c>
      <c r="N15" s="184">
        <v>0</v>
      </c>
      <c r="O15" s="184">
        <v>0</v>
      </c>
      <c r="P15" s="184">
        <v>0</v>
      </c>
      <c r="Q15" s="228">
        <v>0</v>
      </c>
      <c r="R15" s="782" t="s">
        <v>66</v>
      </c>
      <c r="S15" s="184">
        <v>0</v>
      </c>
      <c r="T15" s="184">
        <v>0</v>
      </c>
      <c r="U15" s="184">
        <v>0</v>
      </c>
      <c r="V15" s="194">
        <v>0</v>
      </c>
      <c r="W15" s="193">
        <v>0</v>
      </c>
      <c r="X15" s="184">
        <v>0</v>
      </c>
      <c r="Y15" s="184">
        <v>0</v>
      </c>
      <c r="Z15" s="194">
        <v>0</v>
      </c>
      <c r="AA15" s="184">
        <v>0</v>
      </c>
      <c r="AB15" s="184">
        <v>0</v>
      </c>
      <c r="AC15" s="184">
        <v>0</v>
      </c>
      <c r="AD15" s="194">
        <v>0</v>
      </c>
      <c r="AE15" s="184">
        <v>0</v>
      </c>
      <c r="AF15" s="184">
        <v>0</v>
      </c>
      <c r="AG15" s="184">
        <v>0</v>
      </c>
      <c r="AH15" s="228">
        <v>0</v>
      </c>
      <c r="AI15" s="418"/>
    </row>
    <row r="16" spans="1:38" s="22" customFormat="1" ht="12.75" customHeight="1">
      <c r="A16" s="782"/>
      <c r="B16" s="362" t="s">
        <v>515</v>
      </c>
      <c r="C16" s="348" t="s">
        <v>515</v>
      </c>
      <c r="D16" s="348" t="s">
        <v>515</v>
      </c>
      <c r="E16" s="349" t="s">
        <v>515</v>
      </c>
      <c r="F16" s="134" t="s">
        <v>515</v>
      </c>
      <c r="G16" s="134" t="s">
        <v>515</v>
      </c>
      <c r="H16" s="134" t="s">
        <v>515</v>
      </c>
      <c r="I16" s="192" t="s">
        <v>515</v>
      </c>
      <c r="J16" s="201" t="s">
        <v>515</v>
      </c>
      <c r="K16" s="134" t="s">
        <v>515</v>
      </c>
      <c r="L16" s="134" t="s">
        <v>515</v>
      </c>
      <c r="M16" s="192" t="s">
        <v>515</v>
      </c>
      <c r="N16" s="134" t="s">
        <v>515</v>
      </c>
      <c r="O16" s="134" t="s">
        <v>515</v>
      </c>
      <c r="P16" s="134" t="s">
        <v>515</v>
      </c>
      <c r="Q16" s="232" t="s">
        <v>515</v>
      </c>
      <c r="R16" s="782"/>
      <c r="S16" s="134" t="s">
        <v>515</v>
      </c>
      <c r="T16" s="134" t="s">
        <v>515</v>
      </c>
      <c r="U16" s="134" t="s">
        <v>515</v>
      </c>
      <c r="V16" s="192" t="s">
        <v>515</v>
      </c>
      <c r="W16" s="201" t="s">
        <v>515</v>
      </c>
      <c r="X16" s="134" t="s">
        <v>515</v>
      </c>
      <c r="Y16" s="134" t="s">
        <v>515</v>
      </c>
      <c r="Z16" s="192" t="s">
        <v>515</v>
      </c>
      <c r="AA16" s="134" t="s">
        <v>515</v>
      </c>
      <c r="AB16" s="134" t="s">
        <v>515</v>
      </c>
      <c r="AC16" s="134" t="s">
        <v>515</v>
      </c>
      <c r="AD16" s="192" t="s">
        <v>515</v>
      </c>
      <c r="AE16" s="134" t="s">
        <v>515</v>
      </c>
      <c r="AF16" s="134" t="s">
        <v>515</v>
      </c>
      <c r="AG16" s="134" t="s">
        <v>515</v>
      </c>
      <c r="AH16" s="232" t="s">
        <v>515</v>
      </c>
      <c r="AI16" s="418"/>
    </row>
    <row r="17" spans="1:35" s="22" customFormat="1" ht="12.75" customHeight="1">
      <c r="A17" s="782" t="s">
        <v>67</v>
      </c>
      <c r="B17" s="369">
        <v>27</v>
      </c>
      <c r="C17" s="184">
        <v>1150</v>
      </c>
      <c r="D17" s="184">
        <v>154</v>
      </c>
      <c r="E17" s="194">
        <v>386</v>
      </c>
      <c r="F17" s="184">
        <v>13</v>
      </c>
      <c r="G17" s="184">
        <v>616</v>
      </c>
      <c r="H17" s="184">
        <v>80</v>
      </c>
      <c r="I17" s="194">
        <v>231</v>
      </c>
      <c r="J17" s="193">
        <v>4</v>
      </c>
      <c r="K17" s="184">
        <v>184</v>
      </c>
      <c r="L17" s="184">
        <v>25</v>
      </c>
      <c r="M17" s="194">
        <v>48</v>
      </c>
      <c r="N17" s="184">
        <v>10</v>
      </c>
      <c r="O17" s="184">
        <v>350</v>
      </c>
      <c r="P17" s="184">
        <v>49</v>
      </c>
      <c r="Q17" s="228">
        <v>107</v>
      </c>
      <c r="R17" s="782" t="s">
        <v>67</v>
      </c>
      <c r="S17" s="184">
        <v>0</v>
      </c>
      <c r="T17" s="184">
        <v>0</v>
      </c>
      <c r="U17" s="184">
        <v>0</v>
      </c>
      <c r="V17" s="194">
        <v>0</v>
      </c>
      <c r="W17" s="193">
        <v>0</v>
      </c>
      <c r="X17" s="184">
        <v>0</v>
      </c>
      <c r="Y17" s="184">
        <v>0</v>
      </c>
      <c r="Z17" s="194">
        <v>0</v>
      </c>
      <c r="AA17" s="184">
        <v>0</v>
      </c>
      <c r="AB17" s="184">
        <v>0</v>
      </c>
      <c r="AC17" s="184">
        <v>0</v>
      </c>
      <c r="AD17" s="194">
        <v>0</v>
      </c>
      <c r="AE17" s="184">
        <v>0</v>
      </c>
      <c r="AF17" s="184">
        <v>0</v>
      </c>
      <c r="AG17" s="184">
        <v>0</v>
      </c>
      <c r="AH17" s="228">
        <v>0</v>
      </c>
      <c r="AI17" s="418"/>
    </row>
    <row r="18" spans="1:35" s="22" customFormat="1" ht="12.75" customHeight="1">
      <c r="A18" s="782"/>
      <c r="B18" s="362">
        <v>1</v>
      </c>
      <c r="C18" s="348">
        <v>1</v>
      </c>
      <c r="D18" s="348">
        <v>1</v>
      </c>
      <c r="E18" s="349">
        <v>1</v>
      </c>
      <c r="F18" s="134">
        <v>0.48148000000000002</v>
      </c>
      <c r="G18" s="134">
        <v>0.53564999999999996</v>
      </c>
      <c r="H18" s="134">
        <v>0.51948000000000005</v>
      </c>
      <c r="I18" s="192">
        <v>0.59845000000000004</v>
      </c>
      <c r="J18" s="201">
        <v>0.14815</v>
      </c>
      <c r="K18" s="134">
        <v>0.16</v>
      </c>
      <c r="L18" s="134">
        <v>0.16234000000000001</v>
      </c>
      <c r="M18" s="192">
        <v>0.12435</v>
      </c>
      <c r="N18" s="134">
        <v>0.37036999999999998</v>
      </c>
      <c r="O18" s="134">
        <v>0.30435000000000001</v>
      </c>
      <c r="P18" s="134">
        <v>0.31818000000000002</v>
      </c>
      <c r="Q18" s="232">
        <v>0.2772</v>
      </c>
      <c r="R18" s="782"/>
      <c r="S18" s="134" t="s">
        <v>515</v>
      </c>
      <c r="T18" s="134" t="s">
        <v>515</v>
      </c>
      <c r="U18" s="134" t="s">
        <v>515</v>
      </c>
      <c r="V18" s="192" t="s">
        <v>515</v>
      </c>
      <c r="W18" s="201" t="s">
        <v>515</v>
      </c>
      <c r="X18" s="134" t="s">
        <v>515</v>
      </c>
      <c r="Y18" s="134" t="s">
        <v>515</v>
      </c>
      <c r="Z18" s="192" t="s">
        <v>515</v>
      </c>
      <c r="AA18" s="134" t="s">
        <v>515</v>
      </c>
      <c r="AB18" s="134" t="s">
        <v>515</v>
      </c>
      <c r="AC18" s="134" t="s">
        <v>515</v>
      </c>
      <c r="AD18" s="192" t="s">
        <v>515</v>
      </c>
      <c r="AE18" s="134" t="s">
        <v>515</v>
      </c>
      <c r="AF18" s="134" t="s">
        <v>515</v>
      </c>
      <c r="AG18" s="134" t="s">
        <v>515</v>
      </c>
      <c r="AH18" s="232" t="s">
        <v>515</v>
      </c>
      <c r="AI18" s="418"/>
    </row>
    <row r="19" spans="1:35" s="22" customFormat="1" ht="12.75" customHeight="1">
      <c r="A19" s="782" t="s">
        <v>68</v>
      </c>
      <c r="B19" s="369">
        <v>1</v>
      </c>
      <c r="C19" s="184">
        <v>24</v>
      </c>
      <c r="D19" s="184">
        <v>4</v>
      </c>
      <c r="E19" s="194">
        <v>26</v>
      </c>
      <c r="F19" s="184">
        <v>0</v>
      </c>
      <c r="G19" s="184">
        <v>0</v>
      </c>
      <c r="H19" s="184">
        <v>0</v>
      </c>
      <c r="I19" s="194">
        <v>0</v>
      </c>
      <c r="J19" s="193">
        <v>1</v>
      </c>
      <c r="K19" s="184">
        <v>24</v>
      </c>
      <c r="L19" s="184">
        <v>4</v>
      </c>
      <c r="M19" s="194">
        <v>26</v>
      </c>
      <c r="N19" s="184">
        <v>0</v>
      </c>
      <c r="O19" s="184">
        <v>0</v>
      </c>
      <c r="P19" s="184">
        <v>0</v>
      </c>
      <c r="Q19" s="228">
        <v>0</v>
      </c>
      <c r="R19" s="782" t="s">
        <v>68</v>
      </c>
      <c r="S19" s="184">
        <v>0</v>
      </c>
      <c r="T19" s="184">
        <v>0</v>
      </c>
      <c r="U19" s="184">
        <v>0</v>
      </c>
      <c r="V19" s="194">
        <v>0</v>
      </c>
      <c r="W19" s="193">
        <v>0</v>
      </c>
      <c r="X19" s="184">
        <v>0</v>
      </c>
      <c r="Y19" s="184">
        <v>0</v>
      </c>
      <c r="Z19" s="194">
        <v>0</v>
      </c>
      <c r="AA19" s="184">
        <v>0</v>
      </c>
      <c r="AB19" s="184">
        <v>0</v>
      </c>
      <c r="AC19" s="184">
        <v>0</v>
      </c>
      <c r="AD19" s="194">
        <v>0</v>
      </c>
      <c r="AE19" s="184">
        <v>0</v>
      </c>
      <c r="AF19" s="184">
        <v>0</v>
      </c>
      <c r="AG19" s="184">
        <v>0</v>
      </c>
      <c r="AH19" s="228">
        <v>0</v>
      </c>
      <c r="AI19" s="418"/>
    </row>
    <row r="20" spans="1:35" s="22" customFormat="1" ht="12.75" customHeight="1">
      <c r="A20" s="782"/>
      <c r="B20" s="362">
        <v>1</v>
      </c>
      <c r="C20" s="348">
        <v>1</v>
      </c>
      <c r="D20" s="348">
        <v>1</v>
      </c>
      <c r="E20" s="349">
        <v>1</v>
      </c>
      <c r="F20" s="134" t="s">
        <v>515</v>
      </c>
      <c r="G20" s="134" t="s">
        <v>515</v>
      </c>
      <c r="H20" s="134" t="s">
        <v>515</v>
      </c>
      <c r="I20" s="192" t="s">
        <v>515</v>
      </c>
      <c r="J20" s="201">
        <v>1</v>
      </c>
      <c r="K20" s="134">
        <v>1</v>
      </c>
      <c r="L20" s="134">
        <v>1</v>
      </c>
      <c r="M20" s="192">
        <v>1</v>
      </c>
      <c r="N20" s="134" t="s">
        <v>515</v>
      </c>
      <c r="O20" s="134" t="s">
        <v>515</v>
      </c>
      <c r="P20" s="134" t="s">
        <v>515</v>
      </c>
      <c r="Q20" s="232" t="s">
        <v>515</v>
      </c>
      <c r="R20" s="782"/>
      <c r="S20" s="134" t="s">
        <v>515</v>
      </c>
      <c r="T20" s="134" t="s">
        <v>515</v>
      </c>
      <c r="U20" s="134" t="s">
        <v>515</v>
      </c>
      <c r="V20" s="192" t="s">
        <v>515</v>
      </c>
      <c r="W20" s="201" t="s">
        <v>515</v>
      </c>
      <c r="X20" s="134" t="s">
        <v>515</v>
      </c>
      <c r="Y20" s="134" t="s">
        <v>515</v>
      </c>
      <c r="Z20" s="192" t="s">
        <v>515</v>
      </c>
      <c r="AA20" s="134" t="s">
        <v>515</v>
      </c>
      <c r="AB20" s="134" t="s">
        <v>515</v>
      </c>
      <c r="AC20" s="134" t="s">
        <v>515</v>
      </c>
      <c r="AD20" s="192" t="s">
        <v>515</v>
      </c>
      <c r="AE20" s="134" t="s">
        <v>515</v>
      </c>
      <c r="AF20" s="134" t="s">
        <v>515</v>
      </c>
      <c r="AG20" s="134" t="s">
        <v>515</v>
      </c>
      <c r="AH20" s="232" t="s">
        <v>515</v>
      </c>
      <c r="AI20" s="418"/>
    </row>
    <row r="21" spans="1:35" s="22" customFormat="1" ht="12.75" customHeight="1">
      <c r="A21" s="782" t="s">
        <v>69</v>
      </c>
      <c r="B21" s="369">
        <v>16</v>
      </c>
      <c r="C21" s="184">
        <v>417</v>
      </c>
      <c r="D21" s="184">
        <v>63</v>
      </c>
      <c r="E21" s="194">
        <v>257</v>
      </c>
      <c r="F21" s="184">
        <v>10</v>
      </c>
      <c r="G21" s="184">
        <v>310</v>
      </c>
      <c r="H21" s="184">
        <v>44</v>
      </c>
      <c r="I21" s="194">
        <v>205</v>
      </c>
      <c r="J21" s="193">
        <v>4</v>
      </c>
      <c r="K21" s="184">
        <v>43</v>
      </c>
      <c r="L21" s="184">
        <v>9</v>
      </c>
      <c r="M21" s="194">
        <v>28</v>
      </c>
      <c r="N21" s="184">
        <v>2</v>
      </c>
      <c r="O21" s="184">
        <v>64</v>
      </c>
      <c r="P21" s="184">
        <v>10</v>
      </c>
      <c r="Q21" s="228">
        <v>24</v>
      </c>
      <c r="R21" s="782" t="s">
        <v>69</v>
      </c>
      <c r="S21" s="184">
        <v>0</v>
      </c>
      <c r="T21" s="184">
        <v>0</v>
      </c>
      <c r="U21" s="184">
        <v>0</v>
      </c>
      <c r="V21" s="194">
        <v>0</v>
      </c>
      <c r="W21" s="193">
        <v>0</v>
      </c>
      <c r="X21" s="184">
        <v>0</v>
      </c>
      <c r="Y21" s="184">
        <v>0</v>
      </c>
      <c r="Z21" s="194">
        <v>0</v>
      </c>
      <c r="AA21" s="184">
        <v>0</v>
      </c>
      <c r="AB21" s="184">
        <v>0</v>
      </c>
      <c r="AC21" s="184">
        <v>0</v>
      </c>
      <c r="AD21" s="194">
        <v>0</v>
      </c>
      <c r="AE21" s="184">
        <v>0</v>
      </c>
      <c r="AF21" s="184">
        <v>0</v>
      </c>
      <c r="AG21" s="184">
        <v>0</v>
      </c>
      <c r="AH21" s="228">
        <v>0</v>
      </c>
      <c r="AI21" s="418"/>
    </row>
    <row r="22" spans="1:35" s="22" customFormat="1" ht="12.75" customHeight="1">
      <c r="A22" s="782"/>
      <c r="B22" s="362">
        <v>1</v>
      </c>
      <c r="C22" s="348">
        <v>1</v>
      </c>
      <c r="D22" s="348">
        <v>1</v>
      </c>
      <c r="E22" s="349">
        <v>1</v>
      </c>
      <c r="F22" s="134">
        <v>0.625</v>
      </c>
      <c r="G22" s="134">
        <v>0.74341000000000002</v>
      </c>
      <c r="H22" s="134">
        <v>0.69840999999999998</v>
      </c>
      <c r="I22" s="192">
        <v>0.79766999999999999</v>
      </c>
      <c r="J22" s="201">
        <v>0.25</v>
      </c>
      <c r="K22" s="134">
        <v>0.10312</v>
      </c>
      <c r="L22" s="134">
        <v>0.14285999999999999</v>
      </c>
      <c r="M22" s="192">
        <v>0.10895000000000001</v>
      </c>
      <c r="N22" s="134">
        <v>0.125</v>
      </c>
      <c r="O22" s="134">
        <v>0.15348000000000001</v>
      </c>
      <c r="P22" s="134">
        <v>0.15873000000000001</v>
      </c>
      <c r="Q22" s="232">
        <v>9.3390000000000001E-2</v>
      </c>
      <c r="R22" s="782"/>
      <c r="S22" s="134" t="s">
        <v>515</v>
      </c>
      <c r="T22" s="134" t="s">
        <v>515</v>
      </c>
      <c r="U22" s="134" t="s">
        <v>515</v>
      </c>
      <c r="V22" s="192" t="s">
        <v>515</v>
      </c>
      <c r="W22" s="201" t="s">
        <v>515</v>
      </c>
      <c r="X22" s="134" t="s">
        <v>515</v>
      </c>
      <c r="Y22" s="134" t="s">
        <v>515</v>
      </c>
      <c r="Z22" s="192" t="s">
        <v>515</v>
      </c>
      <c r="AA22" s="134" t="s">
        <v>515</v>
      </c>
      <c r="AB22" s="134" t="s">
        <v>515</v>
      </c>
      <c r="AC22" s="134" t="s">
        <v>515</v>
      </c>
      <c r="AD22" s="192" t="s">
        <v>515</v>
      </c>
      <c r="AE22" s="134" t="s">
        <v>515</v>
      </c>
      <c r="AF22" s="134" t="s">
        <v>515</v>
      </c>
      <c r="AG22" s="134" t="s">
        <v>515</v>
      </c>
      <c r="AH22" s="232" t="s">
        <v>515</v>
      </c>
      <c r="AI22" s="418"/>
    </row>
    <row r="23" spans="1:35" s="22" customFormat="1" ht="12.75" customHeight="1">
      <c r="A23" s="782" t="s">
        <v>70</v>
      </c>
      <c r="B23" s="369">
        <v>47</v>
      </c>
      <c r="C23" s="184">
        <v>1432</v>
      </c>
      <c r="D23" s="184">
        <v>233</v>
      </c>
      <c r="E23" s="194">
        <v>647</v>
      </c>
      <c r="F23" s="184">
        <v>25</v>
      </c>
      <c r="G23" s="184">
        <v>650</v>
      </c>
      <c r="H23" s="184">
        <v>115</v>
      </c>
      <c r="I23" s="194">
        <v>373</v>
      </c>
      <c r="J23" s="193">
        <v>5</v>
      </c>
      <c r="K23" s="184">
        <v>130</v>
      </c>
      <c r="L23" s="184">
        <v>21</v>
      </c>
      <c r="M23" s="194">
        <v>72</v>
      </c>
      <c r="N23" s="184">
        <v>17</v>
      </c>
      <c r="O23" s="184">
        <v>652</v>
      </c>
      <c r="P23" s="184">
        <v>97</v>
      </c>
      <c r="Q23" s="228">
        <v>202</v>
      </c>
      <c r="R23" s="782" t="s">
        <v>70</v>
      </c>
      <c r="S23" s="184">
        <v>0</v>
      </c>
      <c r="T23" s="184">
        <v>0</v>
      </c>
      <c r="U23" s="184">
        <v>0</v>
      </c>
      <c r="V23" s="194">
        <v>0</v>
      </c>
      <c r="W23" s="193">
        <v>0</v>
      </c>
      <c r="X23" s="184">
        <v>0</v>
      </c>
      <c r="Y23" s="184">
        <v>0</v>
      </c>
      <c r="Z23" s="194">
        <v>0</v>
      </c>
      <c r="AA23" s="184">
        <v>0</v>
      </c>
      <c r="AB23" s="184">
        <v>0</v>
      </c>
      <c r="AC23" s="184">
        <v>0</v>
      </c>
      <c r="AD23" s="194">
        <v>0</v>
      </c>
      <c r="AE23" s="184">
        <v>0</v>
      </c>
      <c r="AF23" s="184">
        <v>0</v>
      </c>
      <c r="AG23" s="184">
        <v>0</v>
      </c>
      <c r="AH23" s="228">
        <v>0</v>
      </c>
      <c r="AI23" s="418"/>
    </row>
    <row r="24" spans="1:35" s="22" customFormat="1" ht="12.75" customHeight="1">
      <c r="A24" s="782"/>
      <c r="B24" s="362">
        <v>1</v>
      </c>
      <c r="C24" s="348">
        <v>1</v>
      </c>
      <c r="D24" s="348">
        <v>1</v>
      </c>
      <c r="E24" s="349">
        <v>1</v>
      </c>
      <c r="F24" s="134">
        <v>0.53190999999999999</v>
      </c>
      <c r="G24" s="134">
        <v>0.45390999999999998</v>
      </c>
      <c r="H24" s="134">
        <v>0.49356</v>
      </c>
      <c r="I24" s="192">
        <v>0.57650999999999997</v>
      </c>
      <c r="J24" s="201">
        <v>0.10638</v>
      </c>
      <c r="K24" s="134">
        <v>9.078E-2</v>
      </c>
      <c r="L24" s="134">
        <v>9.0130000000000002E-2</v>
      </c>
      <c r="M24" s="192">
        <v>0.11128</v>
      </c>
      <c r="N24" s="134">
        <v>0.36170000000000002</v>
      </c>
      <c r="O24" s="134">
        <v>0.45530999999999999</v>
      </c>
      <c r="P24" s="134">
        <v>0.41631000000000001</v>
      </c>
      <c r="Q24" s="232">
        <v>0.31220999999999999</v>
      </c>
      <c r="R24" s="782"/>
      <c r="S24" s="134" t="s">
        <v>515</v>
      </c>
      <c r="T24" s="134" t="s">
        <v>515</v>
      </c>
      <c r="U24" s="134" t="s">
        <v>515</v>
      </c>
      <c r="V24" s="192" t="s">
        <v>515</v>
      </c>
      <c r="W24" s="201" t="s">
        <v>515</v>
      </c>
      <c r="X24" s="134" t="s">
        <v>515</v>
      </c>
      <c r="Y24" s="134" t="s">
        <v>515</v>
      </c>
      <c r="Z24" s="192" t="s">
        <v>515</v>
      </c>
      <c r="AA24" s="134" t="s">
        <v>515</v>
      </c>
      <c r="AB24" s="134" t="s">
        <v>515</v>
      </c>
      <c r="AC24" s="134" t="s">
        <v>515</v>
      </c>
      <c r="AD24" s="192" t="s">
        <v>515</v>
      </c>
      <c r="AE24" s="134" t="s">
        <v>515</v>
      </c>
      <c r="AF24" s="134" t="s">
        <v>515</v>
      </c>
      <c r="AG24" s="134" t="s">
        <v>515</v>
      </c>
      <c r="AH24" s="232" t="s">
        <v>515</v>
      </c>
      <c r="AI24" s="418"/>
    </row>
    <row r="25" spans="1:35" s="22" customFormat="1" ht="12.75" customHeight="1">
      <c r="A25" s="782" t="s">
        <v>71</v>
      </c>
      <c r="B25" s="369">
        <v>11</v>
      </c>
      <c r="C25" s="184">
        <v>277</v>
      </c>
      <c r="D25" s="184">
        <v>39</v>
      </c>
      <c r="E25" s="194">
        <v>180</v>
      </c>
      <c r="F25" s="184">
        <v>7</v>
      </c>
      <c r="G25" s="184">
        <v>201</v>
      </c>
      <c r="H25" s="184">
        <v>28</v>
      </c>
      <c r="I25" s="194">
        <v>141</v>
      </c>
      <c r="J25" s="193">
        <v>3</v>
      </c>
      <c r="K25" s="184">
        <v>46</v>
      </c>
      <c r="L25" s="184">
        <v>6</v>
      </c>
      <c r="M25" s="194">
        <v>33</v>
      </c>
      <c r="N25" s="184">
        <v>0</v>
      </c>
      <c r="O25" s="184">
        <v>0</v>
      </c>
      <c r="P25" s="184">
        <v>0</v>
      </c>
      <c r="Q25" s="228">
        <v>0</v>
      </c>
      <c r="R25" s="782" t="s">
        <v>71</v>
      </c>
      <c r="S25" s="184">
        <v>1</v>
      </c>
      <c r="T25" s="184">
        <v>30</v>
      </c>
      <c r="U25" s="184">
        <v>5</v>
      </c>
      <c r="V25" s="194">
        <v>6</v>
      </c>
      <c r="W25" s="193">
        <v>0</v>
      </c>
      <c r="X25" s="184">
        <v>0</v>
      </c>
      <c r="Y25" s="184">
        <v>0</v>
      </c>
      <c r="Z25" s="194">
        <v>0</v>
      </c>
      <c r="AA25" s="184">
        <v>0</v>
      </c>
      <c r="AB25" s="184">
        <v>0</v>
      </c>
      <c r="AC25" s="184">
        <v>0</v>
      </c>
      <c r="AD25" s="194">
        <v>0</v>
      </c>
      <c r="AE25" s="184">
        <v>0</v>
      </c>
      <c r="AF25" s="184">
        <v>0</v>
      </c>
      <c r="AG25" s="184">
        <v>0</v>
      </c>
      <c r="AH25" s="228">
        <v>0</v>
      </c>
      <c r="AI25" s="418"/>
    </row>
    <row r="26" spans="1:35" s="22" customFormat="1" ht="12.75" customHeight="1">
      <c r="A26" s="782"/>
      <c r="B26" s="362">
        <v>1</v>
      </c>
      <c r="C26" s="348">
        <v>1</v>
      </c>
      <c r="D26" s="348">
        <v>1</v>
      </c>
      <c r="E26" s="349">
        <v>1</v>
      </c>
      <c r="F26" s="134">
        <v>0.63636000000000004</v>
      </c>
      <c r="G26" s="134">
        <v>0.72563</v>
      </c>
      <c r="H26" s="134">
        <v>0.71794999999999998</v>
      </c>
      <c r="I26" s="192">
        <v>0.78332999999999997</v>
      </c>
      <c r="J26" s="201">
        <v>0.27272999999999997</v>
      </c>
      <c r="K26" s="134">
        <v>0.16606000000000001</v>
      </c>
      <c r="L26" s="134">
        <v>0.15384999999999999</v>
      </c>
      <c r="M26" s="192">
        <v>0.18332999999999999</v>
      </c>
      <c r="N26" s="134" t="s">
        <v>515</v>
      </c>
      <c r="O26" s="134" t="s">
        <v>515</v>
      </c>
      <c r="P26" s="134" t="s">
        <v>515</v>
      </c>
      <c r="Q26" s="232" t="s">
        <v>515</v>
      </c>
      <c r="R26" s="782"/>
      <c r="S26" s="134">
        <v>9.0910000000000005E-2</v>
      </c>
      <c r="T26" s="134">
        <v>0.10829999999999999</v>
      </c>
      <c r="U26" s="134">
        <v>0.12820999999999999</v>
      </c>
      <c r="V26" s="192">
        <v>3.3329999999999999E-2</v>
      </c>
      <c r="W26" s="201" t="s">
        <v>515</v>
      </c>
      <c r="X26" s="134" t="s">
        <v>515</v>
      </c>
      <c r="Y26" s="134" t="s">
        <v>515</v>
      </c>
      <c r="Z26" s="192" t="s">
        <v>515</v>
      </c>
      <c r="AA26" s="134" t="s">
        <v>515</v>
      </c>
      <c r="AB26" s="134" t="s">
        <v>515</v>
      </c>
      <c r="AC26" s="134" t="s">
        <v>515</v>
      </c>
      <c r="AD26" s="192" t="s">
        <v>515</v>
      </c>
      <c r="AE26" s="134" t="s">
        <v>515</v>
      </c>
      <c r="AF26" s="134" t="s">
        <v>515</v>
      </c>
      <c r="AG26" s="134" t="s">
        <v>515</v>
      </c>
      <c r="AH26" s="232" t="s">
        <v>515</v>
      </c>
      <c r="AI26" s="418"/>
    </row>
    <row r="27" spans="1:35" s="22" customFormat="1" ht="12.75" customHeight="1">
      <c r="A27" s="782" t="s">
        <v>72</v>
      </c>
      <c r="B27" s="369">
        <v>1</v>
      </c>
      <c r="C27" s="184">
        <v>16</v>
      </c>
      <c r="D27" s="184">
        <v>2</v>
      </c>
      <c r="E27" s="194">
        <v>40</v>
      </c>
      <c r="F27" s="184">
        <v>1</v>
      </c>
      <c r="G27" s="184">
        <v>16</v>
      </c>
      <c r="H27" s="184">
        <v>2</v>
      </c>
      <c r="I27" s="194">
        <v>40</v>
      </c>
      <c r="J27" s="193">
        <v>0</v>
      </c>
      <c r="K27" s="184">
        <v>0</v>
      </c>
      <c r="L27" s="184">
        <v>0</v>
      </c>
      <c r="M27" s="194">
        <v>0</v>
      </c>
      <c r="N27" s="184">
        <v>0</v>
      </c>
      <c r="O27" s="184">
        <v>0</v>
      </c>
      <c r="P27" s="184">
        <v>0</v>
      </c>
      <c r="Q27" s="228">
        <v>0</v>
      </c>
      <c r="R27" s="782" t="s">
        <v>72</v>
      </c>
      <c r="S27" s="184">
        <v>0</v>
      </c>
      <c r="T27" s="184">
        <v>0</v>
      </c>
      <c r="U27" s="184">
        <v>0</v>
      </c>
      <c r="V27" s="194">
        <v>0</v>
      </c>
      <c r="W27" s="193">
        <v>0</v>
      </c>
      <c r="X27" s="184">
        <v>0</v>
      </c>
      <c r="Y27" s="184">
        <v>0</v>
      </c>
      <c r="Z27" s="194">
        <v>0</v>
      </c>
      <c r="AA27" s="184">
        <v>0</v>
      </c>
      <c r="AB27" s="184">
        <v>0</v>
      </c>
      <c r="AC27" s="184">
        <v>0</v>
      </c>
      <c r="AD27" s="194">
        <v>0</v>
      </c>
      <c r="AE27" s="184">
        <v>0</v>
      </c>
      <c r="AF27" s="184">
        <v>0</v>
      </c>
      <c r="AG27" s="184">
        <v>0</v>
      </c>
      <c r="AH27" s="228">
        <v>0</v>
      </c>
      <c r="AI27" s="418"/>
    </row>
    <row r="28" spans="1:35" s="22" customFormat="1" ht="12.75" customHeight="1">
      <c r="A28" s="782"/>
      <c r="B28" s="362">
        <v>1</v>
      </c>
      <c r="C28" s="348">
        <v>1</v>
      </c>
      <c r="D28" s="348">
        <v>1</v>
      </c>
      <c r="E28" s="349">
        <v>1</v>
      </c>
      <c r="F28" s="134">
        <v>1</v>
      </c>
      <c r="G28" s="134">
        <v>1</v>
      </c>
      <c r="H28" s="134">
        <v>1</v>
      </c>
      <c r="I28" s="192">
        <v>1</v>
      </c>
      <c r="J28" s="201" t="s">
        <v>515</v>
      </c>
      <c r="K28" s="134" t="s">
        <v>515</v>
      </c>
      <c r="L28" s="134" t="s">
        <v>515</v>
      </c>
      <c r="M28" s="192" t="s">
        <v>515</v>
      </c>
      <c r="N28" s="134" t="s">
        <v>515</v>
      </c>
      <c r="O28" s="134" t="s">
        <v>515</v>
      </c>
      <c r="P28" s="134" t="s">
        <v>515</v>
      </c>
      <c r="Q28" s="232" t="s">
        <v>515</v>
      </c>
      <c r="R28" s="782"/>
      <c r="S28" s="134" t="s">
        <v>515</v>
      </c>
      <c r="T28" s="134" t="s">
        <v>515</v>
      </c>
      <c r="U28" s="134" t="s">
        <v>515</v>
      </c>
      <c r="V28" s="192" t="s">
        <v>515</v>
      </c>
      <c r="W28" s="201" t="s">
        <v>515</v>
      </c>
      <c r="X28" s="134" t="s">
        <v>515</v>
      </c>
      <c r="Y28" s="134" t="s">
        <v>515</v>
      </c>
      <c r="Z28" s="192" t="s">
        <v>515</v>
      </c>
      <c r="AA28" s="134" t="s">
        <v>515</v>
      </c>
      <c r="AB28" s="134" t="s">
        <v>515</v>
      </c>
      <c r="AC28" s="134" t="s">
        <v>515</v>
      </c>
      <c r="AD28" s="192" t="s">
        <v>515</v>
      </c>
      <c r="AE28" s="134" t="s">
        <v>515</v>
      </c>
      <c r="AF28" s="134" t="s">
        <v>515</v>
      </c>
      <c r="AG28" s="134" t="s">
        <v>515</v>
      </c>
      <c r="AH28" s="232" t="s">
        <v>515</v>
      </c>
      <c r="AI28" s="418"/>
    </row>
    <row r="29" spans="1:35" s="22" customFormat="1" ht="12.75" customHeight="1">
      <c r="A29" s="782" t="s">
        <v>73</v>
      </c>
      <c r="B29" s="369">
        <v>0</v>
      </c>
      <c r="C29" s="184">
        <v>0</v>
      </c>
      <c r="D29" s="184">
        <v>0</v>
      </c>
      <c r="E29" s="194">
        <v>0</v>
      </c>
      <c r="F29" s="184">
        <v>0</v>
      </c>
      <c r="G29" s="184">
        <v>0</v>
      </c>
      <c r="H29" s="184">
        <v>0</v>
      </c>
      <c r="I29" s="194">
        <v>0</v>
      </c>
      <c r="J29" s="193">
        <v>0</v>
      </c>
      <c r="K29" s="184">
        <v>0</v>
      </c>
      <c r="L29" s="184">
        <v>0</v>
      </c>
      <c r="M29" s="194">
        <v>0</v>
      </c>
      <c r="N29" s="184">
        <v>0</v>
      </c>
      <c r="O29" s="184">
        <v>0</v>
      </c>
      <c r="P29" s="184">
        <v>0</v>
      </c>
      <c r="Q29" s="228">
        <v>0</v>
      </c>
      <c r="R29" s="782" t="s">
        <v>73</v>
      </c>
      <c r="S29" s="184">
        <v>0</v>
      </c>
      <c r="T29" s="184">
        <v>0</v>
      </c>
      <c r="U29" s="184">
        <v>0</v>
      </c>
      <c r="V29" s="194">
        <v>0</v>
      </c>
      <c r="W29" s="193">
        <v>0</v>
      </c>
      <c r="X29" s="184">
        <v>0</v>
      </c>
      <c r="Y29" s="184">
        <v>0</v>
      </c>
      <c r="Z29" s="194">
        <v>0</v>
      </c>
      <c r="AA29" s="184">
        <v>0</v>
      </c>
      <c r="AB29" s="184">
        <v>0</v>
      </c>
      <c r="AC29" s="184">
        <v>0</v>
      </c>
      <c r="AD29" s="194">
        <v>0</v>
      </c>
      <c r="AE29" s="184">
        <v>0</v>
      </c>
      <c r="AF29" s="184">
        <v>0</v>
      </c>
      <c r="AG29" s="184">
        <v>0</v>
      </c>
      <c r="AH29" s="228">
        <v>0</v>
      </c>
      <c r="AI29" s="418"/>
    </row>
    <row r="30" spans="1:35" s="22" customFormat="1" ht="12.75" customHeight="1">
      <c r="A30" s="782"/>
      <c r="B30" s="362" t="s">
        <v>515</v>
      </c>
      <c r="C30" s="348" t="s">
        <v>515</v>
      </c>
      <c r="D30" s="348" t="s">
        <v>515</v>
      </c>
      <c r="E30" s="349" t="s">
        <v>515</v>
      </c>
      <c r="F30" s="134" t="s">
        <v>515</v>
      </c>
      <c r="G30" s="134" t="s">
        <v>515</v>
      </c>
      <c r="H30" s="134" t="s">
        <v>515</v>
      </c>
      <c r="I30" s="192" t="s">
        <v>515</v>
      </c>
      <c r="J30" s="201" t="s">
        <v>515</v>
      </c>
      <c r="K30" s="134" t="s">
        <v>515</v>
      </c>
      <c r="L30" s="134" t="s">
        <v>515</v>
      </c>
      <c r="M30" s="192" t="s">
        <v>515</v>
      </c>
      <c r="N30" s="134" t="s">
        <v>515</v>
      </c>
      <c r="O30" s="134" t="s">
        <v>515</v>
      </c>
      <c r="P30" s="134" t="s">
        <v>515</v>
      </c>
      <c r="Q30" s="232" t="s">
        <v>515</v>
      </c>
      <c r="R30" s="782"/>
      <c r="S30" s="134" t="s">
        <v>515</v>
      </c>
      <c r="T30" s="134" t="s">
        <v>515</v>
      </c>
      <c r="U30" s="134" t="s">
        <v>515</v>
      </c>
      <c r="V30" s="192" t="s">
        <v>515</v>
      </c>
      <c r="W30" s="201" t="s">
        <v>515</v>
      </c>
      <c r="X30" s="134" t="s">
        <v>515</v>
      </c>
      <c r="Y30" s="134" t="s">
        <v>515</v>
      </c>
      <c r="Z30" s="192" t="s">
        <v>515</v>
      </c>
      <c r="AA30" s="134" t="s">
        <v>515</v>
      </c>
      <c r="AB30" s="134" t="s">
        <v>515</v>
      </c>
      <c r="AC30" s="134" t="s">
        <v>515</v>
      </c>
      <c r="AD30" s="192" t="s">
        <v>515</v>
      </c>
      <c r="AE30" s="134" t="s">
        <v>515</v>
      </c>
      <c r="AF30" s="134" t="s">
        <v>515</v>
      </c>
      <c r="AG30" s="134" t="s">
        <v>515</v>
      </c>
      <c r="AH30" s="232" t="s">
        <v>515</v>
      </c>
      <c r="AI30" s="418"/>
    </row>
    <row r="31" spans="1:35" s="22" customFormat="1" ht="12.75" customHeight="1">
      <c r="A31" s="782" t="s">
        <v>74</v>
      </c>
      <c r="B31" s="369">
        <v>2</v>
      </c>
      <c r="C31" s="184">
        <v>48</v>
      </c>
      <c r="D31" s="184">
        <v>10</v>
      </c>
      <c r="E31" s="194">
        <v>18</v>
      </c>
      <c r="F31" s="184">
        <v>0</v>
      </c>
      <c r="G31" s="184">
        <v>0</v>
      </c>
      <c r="H31" s="184">
        <v>0</v>
      </c>
      <c r="I31" s="194">
        <v>0</v>
      </c>
      <c r="J31" s="193">
        <v>2</v>
      </c>
      <c r="K31" s="184">
        <v>48</v>
      </c>
      <c r="L31" s="184">
        <v>10</v>
      </c>
      <c r="M31" s="194">
        <v>18</v>
      </c>
      <c r="N31" s="184">
        <v>0</v>
      </c>
      <c r="O31" s="184">
        <v>0</v>
      </c>
      <c r="P31" s="184">
        <v>0</v>
      </c>
      <c r="Q31" s="228">
        <v>0</v>
      </c>
      <c r="R31" s="782" t="s">
        <v>74</v>
      </c>
      <c r="S31" s="184">
        <v>0</v>
      </c>
      <c r="T31" s="184">
        <v>0</v>
      </c>
      <c r="U31" s="184">
        <v>0</v>
      </c>
      <c r="V31" s="194">
        <v>0</v>
      </c>
      <c r="W31" s="193">
        <v>0</v>
      </c>
      <c r="X31" s="184">
        <v>0</v>
      </c>
      <c r="Y31" s="184">
        <v>0</v>
      </c>
      <c r="Z31" s="194">
        <v>0</v>
      </c>
      <c r="AA31" s="184">
        <v>0</v>
      </c>
      <c r="AB31" s="184">
        <v>0</v>
      </c>
      <c r="AC31" s="184">
        <v>0</v>
      </c>
      <c r="AD31" s="194">
        <v>0</v>
      </c>
      <c r="AE31" s="184">
        <v>0</v>
      </c>
      <c r="AF31" s="184">
        <v>0</v>
      </c>
      <c r="AG31" s="184">
        <v>0</v>
      </c>
      <c r="AH31" s="228">
        <v>0</v>
      </c>
      <c r="AI31" s="418"/>
    </row>
    <row r="32" spans="1:35" s="22" customFormat="1" ht="12.75" customHeight="1">
      <c r="A32" s="782"/>
      <c r="B32" s="362">
        <v>1</v>
      </c>
      <c r="C32" s="348">
        <v>1</v>
      </c>
      <c r="D32" s="348">
        <v>1</v>
      </c>
      <c r="E32" s="349">
        <v>1</v>
      </c>
      <c r="F32" s="134" t="s">
        <v>515</v>
      </c>
      <c r="G32" s="134" t="s">
        <v>515</v>
      </c>
      <c r="H32" s="134" t="s">
        <v>515</v>
      </c>
      <c r="I32" s="192" t="s">
        <v>515</v>
      </c>
      <c r="J32" s="201">
        <v>1</v>
      </c>
      <c r="K32" s="134">
        <v>1</v>
      </c>
      <c r="L32" s="134">
        <v>1</v>
      </c>
      <c r="M32" s="192">
        <v>1</v>
      </c>
      <c r="N32" s="134" t="s">
        <v>515</v>
      </c>
      <c r="O32" s="134" t="s">
        <v>515</v>
      </c>
      <c r="P32" s="134" t="s">
        <v>515</v>
      </c>
      <c r="Q32" s="232" t="s">
        <v>515</v>
      </c>
      <c r="R32" s="782"/>
      <c r="S32" s="134" t="s">
        <v>515</v>
      </c>
      <c r="T32" s="134" t="s">
        <v>515</v>
      </c>
      <c r="U32" s="134" t="s">
        <v>515</v>
      </c>
      <c r="V32" s="192" t="s">
        <v>515</v>
      </c>
      <c r="W32" s="201" t="s">
        <v>515</v>
      </c>
      <c r="X32" s="134" t="s">
        <v>515</v>
      </c>
      <c r="Y32" s="134" t="s">
        <v>515</v>
      </c>
      <c r="Z32" s="192" t="s">
        <v>515</v>
      </c>
      <c r="AA32" s="134" t="s">
        <v>515</v>
      </c>
      <c r="AB32" s="134" t="s">
        <v>515</v>
      </c>
      <c r="AC32" s="134" t="s">
        <v>515</v>
      </c>
      <c r="AD32" s="192" t="s">
        <v>515</v>
      </c>
      <c r="AE32" s="134" t="s">
        <v>515</v>
      </c>
      <c r="AF32" s="134" t="s">
        <v>515</v>
      </c>
      <c r="AG32" s="134" t="s">
        <v>515</v>
      </c>
      <c r="AH32" s="232" t="s">
        <v>515</v>
      </c>
      <c r="AI32" s="418"/>
    </row>
    <row r="33" spans="1:38" s="22" customFormat="1" ht="12.75" customHeight="1">
      <c r="A33" s="782" t="s">
        <v>75</v>
      </c>
      <c r="B33" s="369">
        <v>11</v>
      </c>
      <c r="C33" s="184">
        <v>341</v>
      </c>
      <c r="D33" s="184">
        <v>58</v>
      </c>
      <c r="E33" s="194">
        <v>244</v>
      </c>
      <c r="F33" s="184">
        <v>1</v>
      </c>
      <c r="G33" s="184">
        <v>48</v>
      </c>
      <c r="H33" s="184">
        <v>6</v>
      </c>
      <c r="I33" s="194">
        <v>53</v>
      </c>
      <c r="J33" s="193">
        <v>8</v>
      </c>
      <c r="K33" s="184">
        <v>261</v>
      </c>
      <c r="L33" s="184">
        <v>48</v>
      </c>
      <c r="M33" s="194">
        <v>169</v>
      </c>
      <c r="N33" s="184">
        <v>2</v>
      </c>
      <c r="O33" s="184">
        <v>32</v>
      </c>
      <c r="P33" s="184">
        <v>4</v>
      </c>
      <c r="Q33" s="228">
        <v>22</v>
      </c>
      <c r="R33" s="782" t="s">
        <v>75</v>
      </c>
      <c r="S33" s="184">
        <v>0</v>
      </c>
      <c r="T33" s="184">
        <v>0</v>
      </c>
      <c r="U33" s="184">
        <v>0</v>
      </c>
      <c r="V33" s="194">
        <v>0</v>
      </c>
      <c r="W33" s="193">
        <v>0</v>
      </c>
      <c r="X33" s="184">
        <v>0</v>
      </c>
      <c r="Y33" s="184">
        <v>0</v>
      </c>
      <c r="Z33" s="194">
        <v>0</v>
      </c>
      <c r="AA33" s="184">
        <v>0</v>
      </c>
      <c r="AB33" s="184">
        <v>0</v>
      </c>
      <c r="AC33" s="184">
        <v>0</v>
      </c>
      <c r="AD33" s="194">
        <v>0</v>
      </c>
      <c r="AE33" s="184">
        <v>0</v>
      </c>
      <c r="AF33" s="184">
        <v>0</v>
      </c>
      <c r="AG33" s="184">
        <v>0</v>
      </c>
      <c r="AH33" s="228">
        <v>0</v>
      </c>
      <c r="AI33" s="418"/>
    </row>
    <row r="34" spans="1:38" s="22" customFormat="1" ht="12.75" customHeight="1">
      <c r="A34" s="782"/>
      <c r="B34" s="362">
        <v>1</v>
      </c>
      <c r="C34" s="348">
        <v>1</v>
      </c>
      <c r="D34" s="348">
        <v>1</v>
      </c>
      <c r="E34" s="349">
        <v>1</v>
      </c>
      <c r="F34" s="134">
        <v>9.0910000000000005E-2</v>
      </c>
      <c r="G34" s="134">
        <v>0.14076</v>
      </c>
      <c r="H34" s="134">
        <v>0.10345</v>
      </c>
      <c r="I34" s="192">
        <v>0.21720999999999999</v>
      </c>
      <c r="J34" s="201">
        <v>0.72726999999999997</v>
      </c>
      <c r="K34" s="134">
        <v>0.76539999999999997</v>
      </c>
      <c r="L34" s="134">
        <v>0.82759000000000005</v>
      </c>
      <c r="M34" s="192">
        <v>0.69262000000000001</v>
      </c>
      <c r="N34" s="134">
        <v>0.18182000000000001</v>
      </c>
      <c r="O34" s="134">
        <v>9.3840000000000007E-2</v>
      </c>
      <c r="P34" s="134">
        <v>6.8970000000000004E-2</v>
      </c>
      <c r="Q34" s="232">
        <v>9.0160000000000004E-2</v>
      </c>
      <c r="R34" s="782"/>
      <c r="S34" s="134" t="s">
        <v>515</v>
      </c>
      <c r="T34" s="134" t="s">
        <v>515</v>
      </c>
      <c r="U34" s="134" t="s">
        <v>515</v>
      </c>
      <c r="V34" s="192" t="s">
        <v>515</v>
      </c>
      <c r="W34" s="201" t="s">
        <v>515</v>
      </c>
      <c r="X34" s="134" t="s">
        <v>515</v>
      </c>
      <c r="Y34" s="134" t="s">
        <v>515</v>
      </c>
      <c r="Z34" s="192" t="s">
        <v>515</v>
      </c>
      <c r="AA34" s="134" t="s">
        <v>515</v>
      </c>
      <c r="AB34" s="134" t="s">
        <v>515</v>
      </c>
      <c r="AC34" s="134" t="s">
        <v>515</v>
      </c>
      <c r="AD34" s="192" t="s">
        <v>515</v>
      </c>
      <c r="AE34" s="134" t="s">
        <v>515</v>
      </c>
      <c r="AF34" s="134" t="s">
        <v>515</v>
      </c>
      <c r="AG34" s="134" t="s">
        <v>515</v>
      </c>
      <c r="AH34" s="232" t="s">
        <v>515</v>
      </c>
      <c r="AI34" s="418"/>
    </row>
    <row r="35" spans="1:38" s="22" customFormat="1" ht="12.75" customHeight="1">
      <c r="A35" s="800" t="s">
        <v>76</v>
      </c>
      <c r="B35" s="369">
        <v>1</v>
      </c>
      <c r="C35" s="184">
        <v>40</v>
      </c>
      <c r="D35" s="184">
        <v>5</v>
      </c>
      <c r="E35" s="194">
        <v>39</v>
      </c>
      <c r="F35" s="184">
        <v>1</v>
      </c>
      <c r="G35" s="184">
        <v>40</v>
      </c>
      <c r="H35" s="184">
        <v>5</v>
      </c>
      <c r="I35" s="194">
        <v>39</v>
      </c>
      <c r="J35" s="193">
        <v>0</v>
      </c>
      <c r="K35" s="184">
        <v>0</v>
      </c>
      <c r="L35" s="184">
        <v>0</v>
      </c>
      <c r="M35" s="194">
        <v>0</v>
      </c>
      <c r="N35" s="184">
        <v>0</v>
      </c>
      <c r="O35" s="184">
        <v>0</v>
      </c>
      <c r="P35" s="184">
        <v>0</v>
      </c>
      <c r="Q35" s="228">
        <v>0</v>
      </c>
      <c r="R35" s="783" t="s">
        <v>76</v>
      </c>
      <c r="S35" s="184">
        <v>0</v>
      </c>
      <c r="T35" s="184">
        <v>0</v>
      </c>
      <c r="U35" s="184">
        <v>0</v>
      </c>
      <c r="V35" s="194">
        <v>0</v>
      </c>
      <c r="W35" s="193">
        <v>0</v>
      </c>
      <c r="X35" s="184">
        <v>0</v>
      </c>
      <c r="Y35" s="184">
        <v>0</v>
      </c>
      <c r="Z35" s="194">
        <v>0</v>
      </c>
      <c r="AA35" s="184">
        <v>0</v>
      </c>
      <c r="AB35" s="184">
        <v>0</v>
      </c>
      <c r="AC35" s="184">
        <v>0</v>
      </c>
      <c r="AD35" s="194">
        <v>0</v>
      </c>
      <c r="AE35" s="184">
        <v>0</v>
      </c>
      <c r="AF35" s="184">
        <v>0</v>
      </c>
      <c r="AG35" s="184">
        <v>0</v>
      </c>
      <c r="AH35" s="228">
        <v>0</v>
      </c>
      <c r="AI35" s="418"/>
    </row>
    <row r="36" spans="1:38" s="22" customFormat="1" ht="12.75" customHeight="1">
      <c r="A36" s="784"/>
      <c r="B36" s="363">
        <v>1</v>
      </c>
      <c r="C36" s="364">
        <v>1</v>
      </c>
      <c r="D36" s="351">
        <v>1</v>
      </c>
      <c r="E36" s="352">
        <v>1</v>
      </c>
      <c r="F36" s="141">
        <v>1</v>
      </c>
      <c r="G36" s="149">
        <v>1</v>
      </c>
      <c r="H36" s="141">
        <v>1</v>
      </c>
      <c r="I36" s="196">
        <v>1</v>
      </c>
      <c r="J36" s="140" t="s">
        <v>515</v>
      </c>
      <c r="K36" s="141" t="s">
        <v>515</v>
      </c>
      <c r="L36" s="141" t="s">
        <v>515</v>
      </c>
      <c r="M36" s="196" t="s">
        <v>515</v>
      </c>
      <c r="N36" s="348" t="s">
        <v>515</v>
      </c>
      <c r="O36" s="348" t="s">
        <v>515</v>
      </c>
      <c r="P36" s="348" t="s">
        <v>515</v>
      </c>
      <c r="Q36" s="365" t="s">
        <v>515</v>
      </c>
      <c r="R36" s="784"/>
      <c r="S36" s="141" t="s">
        <v>515</v>
      </c>
      <c r="T36" s="149" t="s">
        <v>515</v>
      </c>
      <c r="U36" s="141" t="s">
        <v>515</v>
      </c>
      <c r="V36" s="196" t="s">
        <v>515</v>
      </c>
      <c r="W36" s="140" t="s">
        <v>515</v>
      </c>
      <c r="X36" s="141" t="s">
        <v>515</v>
      </c>
      <c r="Y36" s="141" t="s">
        <v>515</v>
      </c>
      <c r="Z36" s="196" t="s">
        <v>515</v>
      </c>
      <c r="AA36" s="348" t="s">
        <v>515</v>
      </c>
      <c r="AB36" s="348" t="s">
        <v>515</v>
      </c>
      <c r="AC36" s="348" t="s">
        <v>515</v>
      </c>
      <c r="AD36" s="349" t="s">
        <v>515</v>
      </c>
      <c r="AE36" s="348" t="s">
        <v>515</v>
      </c>
      <c r="AF36" s="348" t="s">
        <v>515</v>
      </c>
      <c r="AG36" s="348" t="s">
        <v>515</v>
      </c>
      <c r="AH36" s="365" t="s">
        <v>515</v>
      </c>
      <c r="AI36" s="418"/>
    </row>
    <row r="37" spans="1:38" s="22" customFormat="1" ht="12.75" customHeight="1">
      <c r="A37" s="1048" t="s">
        <v>85</v>
      </c>
      <c r="B37" s="366">
        <v>195</v>
      </c>
      <c r="C37" s="187">
        <v>6335</v>
      </c>
      <c r="D37" s="187">
        <v>981</v>
      </c>
      <c r="E37" s="197">
        <v>3200</v>
      </c>
      <c r="F37" s="187">
        <v>96</v>
      </c>
      <c r="G37" s="187">
        <v>3485</v>
      </c>
      <c r="H37" s="187">
        <v>537</v>
      </c>
      <c r="I37" s="197">
        <v>1759</v>
      </c>
      <c r="J37" s="187">
        <v>63</v>
      </c>
      <c r="K37" s="187">
        <v>1608</v>
      </c>
      <c r="L37" s="187">
        <v>261</v>
      </c>
      <c r="M37" s="197">
        <v>1039</v>
      </c>
      <c r="N37" s="187">
        <v>35</v>
      </c>
      <c r="O37" s="187">
        <v>1212</v>
      </c>
      <c r="P37" s="187">
        <v>178</v>
      </c>
      <c r="Q37" s="237">
        <v>396</v>
      </c>
      <c r="R37" s="833" t="s">
        <v>85</v>
      </c>
      <c r="S37" s="187">
        <v>1</v>
      </c>
      <c r="T37" s="187">
        <v>30</v>
      </c>
      <c r="U37" s="187">
        <v>5</v>
      </c>
      <c r="V37" s="197">
        <v>6</v>
      </c>
      <c r="W37" s="187">
        <v>0</v>
      </c>
      <c r="X37" s="187">
        <v>0</v>
      </c>
      <c r="Y37" s="187">
        <v>0</v>
      </c>
      <c r="Z37" s="197">
        <v>0</v>
      </c>
      <c r="AA37" s="187">
        <v>0</v>
      </c>
      <c r="AB37" s="187">
        <v>0</v>
      </c>
      <c r="AC37" s="187">
        <v>0</v>
      </c>
      <c r="AD37" s="197">
        <v>0</v>
      </c>
      <c r="AE37" s="187">
        <v>0</v>
      </c>
      <c r="AF37" s="187">
        <v>0</v>
      </c>
      <c r="AG37" s="187">
        <v>0</v>
      </c>
      <c r="AH37" s="237">
        <v>0</v>
      </c>
      <c r="AI37" s="418"/>
    </row>
    <row r="38" spans="1:38" ht="12.75" customHeight="1" thickBot="1">
      <c r="A38" s="1049"/>
      <c r="B38" s="367">
        <v>1</v>
      </c>
      <c r="C38" s="355">
        <v>1</v>
      </c>
      <c r="D38" s="355">
        <v>1</v>
      </c>
      <c r="E38" s="356">
        <v>1</v>
      </c>
      <c r="F38" s="357">
        <v>0.49231000000000003</v>
      </c>
      <c r="G38" s="357">
        <v>0.55012000000000005</v>
      </c>
      <c r="H38" s="357">
        <v>0.5474</v>
      </c>
      <c r="I38" s="358">
        <v>0.54969000000000001</v>
      </c>
      <c r="J38" s="359">
        <v>0.32307999999999998</v>
      </c>
      <c r="K38" s="357">
        <v>0.25383</v>
      </c>
      <c r="L38" s="357">
        <v>0.26606000000000002</v>
      </c>
      <c r="M38" s="358">
        <v>0.32468999999999998</v>
      </c>
      <c r="N38" s="357">
        <v>0.17949000000000001</v>
      </c>
      <c r="O38" s="357">
        <v>0.19131999999999999</v>
      </c>
      <c r="P38" s="357">
        <v>0.18145</v>
      </c>
      <c r="Q38" s="360">
        <v>0.12375</v>
      </c>
      <c r="R38" s="834"/>
      <c r="S38" s="357">
        <v>5.13E-3</v>
      </c>
      <c r="T38" s="357">
        <v>4.7400000000000003E-3</v>
      </c>
      <c r="U38" s="357">
        <v>5.1000000000000004E-3</v>
      </c>
      <c r="V38" s="358">
        <v>1.8799999999999999E-3</v>
      </c>
      <c r="W38" s="359" t="s">
        <v>515</v>
      </c>
      <c r="X38" s="357" t="s">
        <v>515</v>
      </c>
      <c r="Y38" s="357" t="s">
        <v>515</v>
      </c>
      <c r="Z38" s="358" t="s">
        <v>515</v>
      </c>
      <c r="AA38" s="357" t="s">
        <v>515</v>
      </c>
      <c r="AB38" s="357" t="s">
        <v>515</v>
      </c>
      <c r="AC38" s="357" t="s">
        <v>515</v>
      </c>
      <c r="AD38" s="358" t="s">
        <v>515</v>
      </c>
      <c r="AE38" s="357" t="s">
        <v>515</v>
      </c>
      <c r="AF38" s="357" t="s">
        <v>515</v>
      </c>
      <c r="AG38" s="357" t="s">
        <v>515</v>
      </c>
      <c r="AH38" s="360" t="s">
        <v>515</v>
      </c>
    </row>
    <row r="39" spans="1:38" s="416" customFormat="1">
      <c r="AI39" s="417"/>
      <c r="AJ39" s="417"/>
      <c r="AK39" s="417"/>
      <c r="AL39" s="417"/>
    </row>
    <row r="40" spans="1:38" s="566" customFormat="1" ht="11.25">
      <c r="A40" s="566" t="str">
        <f>"Anmerkungen. Datengrundlage: Volkshochschul-Statistik "&amp;Hilfswerte!B1&amp;"; Basis: "&amp;Tabelle1!$C$36&amp;" vhs."</f>
        <v>Anmerkungen. Datengrundlage: Volkshochschul-Statistik 2021; Basis: 843 vhs.</v>
      </c>
      <c r="R40" s="566" t="str">
        <f>"Anmerkungen. Datengrundlage: Volkshochschul-Statistik "&amp;Hilfswerte!B1&amp;"; Basis: "&amp;Tabelle1!$C$36&amp;" vhs."</f>
        <v>Anmerkungen. Datengrundlage: Volkshochschul-Statistik 2021; Basis: 843 vhs.</v>
      </c>
      <c r="AI40" s="668"/>
      <c r="AJ40" s="668"/>
      <c r="AK40" s="668"/>
      <c r="AL40" s="668"/>
    </row>
    <row r="41" spans="1:38" s="416" customFormat="1">
      <c r="AI41" s="417"/>
      <c r="AJ41" s="417"/>
      <c r="AK41" s="417"/>
      <c r="AL41" s="417"/>
    </row>
    <row r="42" spans="1:38" s="416" customFormat="1">
      <c r="A42" s="574" t="s">
        <v>532</v>
      </c>
      <c r="B42" s="572"/>
      <c r="C42" s="572"/>
      <c r="D42" s="572"/>
      <c r="E42" s="572"/>
      <c r="F42" s="572"/>
      <c r="G42" s="572"/>
      <c r="R42" s="574" t="s">
        <v>532</v>
      </c>
      <c r="S42" s="572"/>
      <c r="T42" s="572"/>
      <c r="U42" s="572"/>
      <c r="V42" s="572"/>
      <c r="W42" s="572"/>
      <c r="X42" s="572"/>
      <c r="AI42" s="417"/>
      <c r="AJ42" s="417"/>
      <c r="AK42" s="417"/>
      <c r="AL42" s="417"/>
    </row>
    <row r="43" spans="1:38" s="416" customFormat="1">
      <c r="A43" s="574" t="s">
        <v>533</v>
      </c>
      <c r="B43" s="572"/>
      <c r="C43" s="572"/>
      <c r="D43" s="572"/>
      <c r="E43" s="758" t="s">
        <v>528</v>
      </c>
      <c r="F43" s="758"/>
      <c r="G43" s="758"/>
      <c r="R43" s="574" t="s">
        <v>533</v>
      </c>
      <c r="S43" s="572"/>
      <c r="T43" s="572"/>
      <c r="U43" s="572"/>
      <c r="V43" s="758" t="s">
        <v>528</v>
      </c>
      <c r="W43" s="758"/>
      <c r="X43" s="758"/>
      <c r="AI43" s="417"/>
      <c r="AJ43" s="417"/>
      <c r="AK43" s="417"/>
      <c r="AL43" s="417"/>
    </row>
    <row r="44" spans="1:38" s="416" customFormat="1">
      <c r="A44" s="575"/>
      <c r="B44" s="572"/>
      <c r="C44" s="572"/>
      <c r="D44" s="572"/>
      <c r="E44" s="572"/>
      <c r="F44" s="572"/>
      <c r="G44" s="572"/>
      <c r="R44" s="575"/>
      <c r="S44" s="572"/>
      <c r="T44" s="572"/>
      <c r="U44" s="572"/>
      <c r="V44" s="572"/>
      <c r="W44" s="572"/>
      <c r="X44" s="572"/>
      <c r="AI44" s="417"/>
      <c r="AJ44" s="417"/>
      <c r="AK44" s="417"/>
      <c r="AL44" s="417"/>
    </row>
    <row r="45" spans="1:38" s="416" customFormat="1">
      <c r="A45" s="1169" t="s">
        <v>535</v>
      </c>
      <c r="B45" s="1169"/>
      <c r="C45" s="1169"/>
      <c r="D45" s="572"/>
      <c r="E45" s="572"/>
      <c r="F45" s="572"/>
      <c r="G45" s="572"/>
      <c r="R45" s="1169" t="s">
        <v>535</v>
      </c>
      <c r="S45" s="1169"/>
      <c r="T45" s="1169"/>
      <c r="U45" s="572"/>
      <c r="V45" s="572"/>
      <c r="W45" s="572"/>
      <c r="X45" s="572"/>
      <c r="AI45" s="417"/>
      <c r="AJ45" s="417"/>
      <c r="AK45" s="417"/>
      <c r="AL45" s="417"/>
    </row>
  </sheetData>
  <mergeCells count="50">
    <mergeCell ref="A27:A28"/>
    <mergeCell ref="R27:R28"/>
    <mergeCell ref="A35:A36"/>
    <mergeCell ref="R35:R36"/>
    <mergeCell ref="A37:A38"/>
    <mergeCell ref="R37:R38"/>
    <mergeCell ref="A29:A30"/>
    <mergeCell ref="R29:R30"/>
    <mergeCell ref="A31:A32"/>
    <mergeCell ref="R31:R32"/>
    <mergeCell ref="A33:A34"/>
    <mergeCell ref="R33:R34"/>
    <mergeCell ref="A21:A22"/>
    <mergeCell ref="R21:R22"/>
    <mergeCell ref="A23:A24"/>
    <mergeCell ref="R23:R24"/>
    <mergeCell ref="A25:A26"/>
    <mergeCell ref="R25:R26"/>
    <mergeCell ref="A15:A16"/>
    <mergeCell ref="R15:R16"/>
    <mergeCell ref="A17:A18"/>
    <mergeCell ref="R17:R18"/>
    <mergeCell ref="A19:A20"/>
    <mergeCell ref="R19:R20"/>
    <mergeCell ref="A1:Q1"/>
    <mergeCell ref="R1:AH1"/>
    <mergeCell ref="B2:E3"/>
    <mergeCell ref="F2:Q2"/>
    <mergeCell ref="S2:AH2"/>
    <mergeCell ref="F3:I3"/>
    <mergeCell ref="J3:M3"/>
    <mergeCell ref="N3:Q3"/>
    <mergeCell ref="S3:V3"/>
    <mergeCell ref="W3:Z3"/>
    <mergeCell ref="E43:G43"/>
    <mergeCell ref="V43:X43"/>
    <mergeCell ref="AA3:AD3"/>
    <mergeCell ref="AE3:AH3"/>
    <mergeCell ref="A2:A4"/>
    <mergeCell ref="R2:R4"/>
    <mergeCell ref="A5:A6"/>
    <mergeCell ref="R5:R6"/>
    <mergeCell ref="A7:A8"/>
    <mergeCell ref="R7:R8"/>
    <mergeCell ref="A9:A10"/>
    <mergeCell ref="R9:R10"/>
    <mergeCell ref="A11:A12"/>
    <mergeCell ref="R11:R12"/>
    <mergeCell ref="A13:A14"/>
    <mergeCell ref="R13:R14"/>
  </mergeCells>
  <conditionalFormatting sqref="A6 A8 A10 A12 A14 A16 A18 A20 A22 A24 A26 A28 A30 A32 A34 A36">
    <cfRule type="cellIs" dxfId="162" priority="8" stopIfTrue="1" operator="equal">
      <formula>1</formula>
    </cfRule>
  </conditionalFormatting>
  <conditionalFormatting sqref="A6:Q6 A8:Q8 A10:Q10 A12:Q12 A14:Q14 A16:Q16 A18:Q18 A20:Q20 A22:Q22 A24:Q24 A26:Q26 A28:Q28 A30:Q30 A32:Q32 A34:Q34 A36:Q36">
    <cfRule type="cellIs" dxfId="161" priority="9" stopIfTrue="1" operator="lessThan">
      <formula>0.0005</formula>
    </cfRule>
  </conditionalFormatting>
  <conditionalFormatting sqref="A5:AH5 S7:AH7 A9:AH9 A11:AH11 A13:AH13 A15:AH15 A17:AH17 A19:AH19 A21:AH21 A23:AH23 A25:AH25 A27:AH27 A29:AH29 A31:AH31 A33:AH33 A35:AH35 A37:AH37">
    <cfRule type="cellIs" dxfId="160" priority="2" stopIfTrue="1" operator="equal">
      <formula>0</formula>
    </cfRule>
  </conditionalFormatting>
  <conditionalFormatting sqref="R6 R8 R10 R12 R14 R16 R18 R20 R22 R24 R26 R28 R30 R32 R34 R36">
    <cfRule type="cellIs" dxfId="159" priority="5" stopIfTrue="1" operator="equal">
      <formula>1</formula>
    </cfRule>
    <cfRule type="cellIs" dxfId="158" priority="6" stopIfTrue="1" operator="lessThan">
      <formula>0.0005</formula>
    </cfRule>
  </conditionalFormatting>
  <conditionalFormatting sqref="S6:AH6 S8:AH8 S10:AH10 S12:AH12 S14:AH14 S16:AH16 S18:AH18 S20:AH20 S22:AH22 S24:AH24 S26:AH26 S28:AH28 S30:AH30 S32:AH32 S34:AH34 S36:AH36 A38:AH38">
    <cfRule type="cellIs" dxfId="157" priority="1" stopIfTrue="1" operator="lessThan">
      <formula>0.0005</formula>
    </cfRule>
  </conditionalFormatting>
  <conditionalFormatting sqref="AM5:IV5 B7:Q7 AM7:IV7 AM9:IV9 AM11:IV11 AM13:IV13 AM15:IV15 AM17:IV17 AM19:IV19 AM21:IV21 AM23:IV23 AM25:IV25 AM27:IV27 AM29:IV29 AM31:IV31 AM33:IV33 AM35:IV35 AM37:IV37">
    <cfRule type="cellIs" dxfId="156" priority="12" stopIfTrue="1" operator="equal">
      <formula>0</formula>
    </cfRule>
  </conditionalFormatting>
  <conditionalFormatting sqref="AM6:IV6 AM8:IV8 AM10:IV10 AM12:IV12 AM14:IV14 AM16:IV16 AM18:IV18 AM20:IV20 AM22:IV22 AM24:IV24 AM26:IV26 AM28:IV28 AM30:IV30 AM32:IV32 AM34:IV34 AM36:IV36 AM38:IV38">
    <cfRule type="cellIs" dxfId="155" priority="11" stopIfTrue="1" operator="lessThan">
      <formula>0.0005</formula>
    </cfRule>
  </conditionalFormatting>
  <hyperlinks>
    <hyperlink ref="E43" r:id="rId1" xr:uid="{ED1A5311-7831-48DA-8746-8B01F06FA829}"/>
    <hyperlink ref="E43:G43" r:id="rId2" display="http://dx.doi.org/10.4232/1.14582 " xr:uid="{5634FEA3-EE41-4495-8463-5F09246AD92D}"/>
    <hyperlink ref="A45" r:id="rId3" display="Publikation und Tabellen stehen unter der Lizenz CC BY-SA DEED 4.0." xr:uid="{4E4AA42A-1491-4C29-AE92-3AB595C301FA}"/>
    <hyperlink ref="V43" r:id="rId4" xr:uid="{9D88A863-7412-4DD9-ADE1-31083EE09EB5}"/>
    <hyperlink ref="V43:X43" r:id="rId5" display="http://dx.doi.org/10.4232/1.14582 " xr:uid="{F30C00D6-A443-4A70-9735-A19722E6E589}"/>
    <hyperlink ref="R45" r:id="rId6" display="Publikation und Tabellen stehen unter der Lizenz CC BY-SA DEED 4.0." xr:uid="{AF761325-81E4-4E1F-B007-0BD3A3F69E3D}"/>
  </hyperlinks>
  <pageMargins left="0.78740157480314965" right="0.78740157480314965" top="0.98425196850393704" bottom="0.98425196850393704" header="0.51181102362204722" footer="0.51181102362204722"/>
  <pageSetup paperSize="9" scale="56" fitToWidth="2" fitToHeight="2" orientation="portrait" r:id="rId7"/>
  <headerFooter scaleWithDoc="0" alignWithMargins="0"/>
  <colBreaks count="1" manualBreakCount="1">
    <brk id="17" max="1048575" man="1"/>
  </colBreaks>
  <legacyDrawingHF r:id="rId8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CA810-8BC7-456F-8417-C40415EEFCAD}">
  <dimension ref="A1:AD45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6.140625" style="20" customWidth="1"/>
    <col min="2" max="13" width="9.140625" style="20" customWidth="1"/>
    <col min="14" max="14" width="16" style="20" customWidth="1"/>
    <col min="15" max="26" width="9.140625" style="20" customWidth="1"/>
    <col min="27" max="27" width="2.7109375" style="417" customWidth="1"/>
    <col min="28" max="28" width="7.5703125" style="28" customWidth="1"/>
    <col min="29" max="29" width="8" style="28" customWidth="1"/>
    <col min="30" max="16384" width="11.42578125" style="20"/>
  </cols>
  <sheetData>
    <row r="1" spans="1:30" s="19" customFormat="1" ht="37.5" customHeight="1" thickBot="1">
      <c r="A1" s="1051" t="str">
        <f>"Tabelle 20: Selbstveranstaltete Ausstellungen nach Ländern und Programmbereichen " &amp;Hilfswerte!B1</f>
        <v>Tabelle 20: Selbstveranstaltete Ausstellungen nach Ländern und Programmbereichen 2021</v>
      </c>
      <c r="B1" s="1052"/>
      <c r="C1" s="1052"/>
      <c r="D1" s="1052"/>
      <c r="E1" s="1052"/>
      <c r="F1" s="1052"/>
      <c r="G1" s="1052"/>
      <c r="H1" s="1052"/>
      <c r="I1" s="1052"/>
      <c r="J1" s="1052"/>
      <c r="K1" s="1052"/>
      <c r="L1" s="1052"/>
      <c r="M1" s="1053"/>
      <c r="N1" s="1051" t="str">
        <f>"noch Tabelle 20: Selbstveranstaltete Ausstellungen nach Ländern und Programmbereichen " &amp;Hilfswerte!B1</f>
        <v>noch Tabelle 20: Selbstveranstaltete Ausstellungen nach Ländern und Programmbereichen 2021</v>
      </c>
      <c r="O1" s="1052"/>
      <c r="P1" s="1052"/>
      <c r="Q1" s="1052"/>
      <c r="R1" s="1052"/>
      <c r="S1" s="1052"/>
      <c r="T1" s="1052"/>
      <c r="U1" s="1052"/>
      <c r="V1" s="1052"/>
      <c r="W1" s="1052"/>
      <c r="X1" s="1052"/>
      <c r="Y1" s="1052"/>
      <c r="Z1" s="1053"/>
      <c r="AA1" s="585"/>
      <c r="AB1" s="36"/>
      <c r="AC1" s="36"/>
    </row>
    <row r="2" spans="1:30" s="19" customFormat="1" ht="25.5" customHeight="1">
      <c r="A2" s="786" t="s">
        <v>12</v>
      </c>
      <c r="B2" s="795" t="s">
        <v>24</v>
      </c>
      <c r="C2" s="796"/>
      <c r="D2" s="886"/>
      <c r="E2" s="890" t="s">
        <v>54</v>
      </c>
      <c r="F2" s="1040"/>
      <c r="G2" s="1040"/>
      <c r="H2" s="1040"/>
      <c r="I2" s="1040"/>
      <c r="J2" s="1040"/>
      <c r="K2" s="1040"/>
      <c r="L2" s="1040"/>
      <c r="M2" s="1054"/>
      <c r="N2" s="801" t="s">
        <v>12</v>
      </c>
      <c r="O2" s="795" t="s">
        <v>54</v>
      </c>
      <c r="P2" s="796"/>
      <c r="Q2" s="796"/>
      <c r="R2" s="796"/>
      <c r="S2" s="796"/>
      <c r="T2" s="796"/>
      <c r="U2" s="796"/>
      <c r="V2" s="796"/>
      <c r="W2" s="796"/>
      <c r="X2" s="796"/>
      <c r="Y2" s="796"/>
      <c r="Z2" s="882"/>
      <c r="AA2" s="577"/>
    </row>
    <row r="3" spans="1:30" s="42" customFormat="1" ht="51" customHeight="1">
      <c r="A3" s="787"/>
      <c r="B3" s="848"/>
      <c r="C3" s="887"/>
      <c r="D3" s="887"/>
      <c r="E3" s="853" t="s">
        <v>89</v>
      </c>
      <c r="F3" s="853"/>
      <c r="G3" s="853"/>
      <c r="H3" s="853" t="s">
        <v>113</v>
      </c>
      <c r="I3" s="853"/>
      <c r="J3" s="853"/>
      <c r="K3" s="853" t="s">
        <v>19</v>
      </c>
      <c r="L3" s="853"/>
      <c r="M3" s="1050"/>
      <c r="N3" s="802"/>
      <c r="O3" s="853" t="s">
        <v>20</v>
      </c>
      <c r="P3" s="853"/>
      <c r="Q3" s="853"/>
      <c r="R3" s="791" t="s">
        <v>387</v>
      </c>
      <c r="S3" s="853"/>
      <c r="T3" s="866"/>
      <c r="U3" s="853" t="s">
        <v>38</v>
      </c>
      <c r="V3" s="853"/>
      <c r="W3" s="853"/>
      <c r="X3" s="790" t="s">
        <v>39</v>
      </c>
      <c r="Y3" s="790"/>
      <c r="Z3" s="792"/>
      <c r="AA3" s="589"/>
    </row>
    <row r="4" spans="1:30" ht="25.5" customHeight="1">
      <c r="A4" s="787"/>
      <c r="B4" s="671" t="s">
        <v>6</v>
      </c>
      <c r="C4" s="671" t="s">
        <v>300</v>
      </c>
      <c r="D4" s="604" t="s">
        <v>301</v>
      </c>
      <c r="E4" s="671" t="s">
        <v>6</v>
      </c>
      <c r="F4" s="671" t="s">
        <v>300</v>
      </c>
      <c r="G4" s="613" t="s">
        <v>301</v>
      </c>
      <c r="H4" s="671" t="s">
        <v>6</v>
      </c>
      <c r="I4" s="671" t="s">
        <v>300</v>
      </c>
      <c r="J4" s="613" t="s">
        <v>301</v>
      </c>
      <c r="K4" s="671" t="s">
        <v>6</v>
      </c>
      <c r="L4" s="671" t="s">
        <v>300</v>
      </c>
      <c r="M4" s="672" t="s">
        <v>301</v>
      </c>
      <c r="N4" s="802"/>
      <c r="O4" s="604" t="s">
        <v>6</v>
      </c>
      <c r="P4" s="604" t="s">
        <v>300</v>
      </c>
      <c r="Q4" s="602" t="s">
        <v>301</v>
      </c>
      <c r="R4" s="631" t="s">
        <v>6</v>
      </c>
      <c r="S4" s="604" t="s">
        <v>300</v>
      </c>
      <c r="T4" s="604" t="s">
        <v>301</v>
      </c>
      <c r="U4" s="604" t="s">
        <v>6</v>
      </c>
      <c r="V4" s="604" t="s">
        <v>300</v>
      </c>
      <c r="W4" s="602" t="s">
        <v>301</v>
      </c>
      <c r="X4" s="631" t="s">
        <v>6</v>
      </c>
      <c r="Y4" s="604" t="s">
        <v>300</v>
      </c>
      <c r="Z4" s="606" t="s">
        <v>301</v>
      </c>
      <c r="AA4" s="416"/>
      <c r="AB4" s="20"/>
      <c r="AC4" s="20"/>
      <c r="AD4" s="22"/>
    </row>
    <row r="5" spans="1:30" s="22" customFormat="1" ht="12.75" customHeight="1">
      <c r="A5" s="799" t="s">
        <v>61</v>
      </c>
      <c r="B5" s="345">
        <v>172</v>
      </c>
      <c r="C5" s="344">
        <v>8581</v>
      </c>
      <c r="D5" s="344">
        <v>85596</v>
      </c>
      <c r="E5" s="345">
        <v>54</v>
      </c>
      <c r="F5" s="344">
        <v>2611</v>
      </c>
      <c r="G5" s="238">
        <v>20777</v>
      </c>
      <c r="H5" s="345">
        <v>110</v>
      </c>
      <c r="I5" s="344">
        <v>5577</v>
      </c>
      <c r="J5" s="238">
        <v>62305</v>
      </c>
      <c r="K5" s="345">
        <v>6</v>
      </c>
      <c r="L5" s="344">
        <v>272</v>
      </c>
      <c r="M5" s="346">
        <v>1624</v>
      </c>
      <c r="N5" s="799" t="s">
        <v>61</v>
      </c>
      <c r="O5" s="193">
        <v>1</v>
      </c>
      <c r="P5" s="184">
        <v>119</v>
      </c>
      <c r="Q5" s="194">
        <v>750</v>
      </c>
      <c r="R5" s="184">
        <v>0</v>
      </c>
      <c r="S5" s="184">
        <v>0</v>
      </c>
      <c r="T5" s="184">
        <v>0</v>
      </c>
      <c r="U5" s="193">
        <v>1</v>
      </c>
      <c r="V5" s="184">
        <v>2</v>
      </c>
      <c r="W5" s="194">
        <v>140</v>
      </c>
      <c r="X5" s="184">
        <v>0</v>
      </c>
      <c r="Y5" s="184">
        <v>0</v>
      </c>
      <c r="Z5" s="228">
        <v>0</v>
      </c>
      <c r="AA5" s="418"/>
    </row>
    <row r="6" spans="1:30" s="22" customFormat="1" ht="12.75" customHeight="1">
      <c r="A6" s="782"/>
      <c r="B6" s="347">
        <v>1</v>
      </c>
      <c r="C6" s="348">
        <v>1</v>
      </c>
      <c r="D6" s="348">
        <v>1</v>
      </c>
      <c r="E6" s="148">
        <v>0.31395000000000001</v>
      </c>
      <c r="F6" s="149">
        <v>0.30427999999999999</v>
      </c>
      <c r="G6" s="150">
        <v>0.24273</v>
      </c>
      <c r="H6" s="148">
        <v>0.63953000000000004</v>
      </c>
      <c r="I6" s="149">
        <v>0.64992000000000005</v>
      </c>
      <c r="J6" s="150">
        <v>0.72789999999999999</v>
      </c>
      <c r="K6" s="148">
        <v>3.4880000000000001E-2</v>
      </c>
      <c r="L6" s="149">
        <v>3.1699999999999999E-2</v>
      </c>
      <c r="M6" s="151">
        <v>1.8970000000000001E-2</v>
      </c>
      <c r="N6" s="782"/>
      <c r="O6" s="148">
        <v>5.8100000000000001E-3</v>
      </c>
      <c r="P6" s="149">
        <v>1.387E-2</v>
      </c>
      <c r="Q6" s="150">
        <v>8.7600000000000004E-3</v>
      </c>
      <c r="R6" s="149" t="s">
        <v>515</v>
      </c>
      <c r="S6" s="149" t="s">
        <v>515</v>
      </c>
      <c r="T6" s="149" t="s">
        <v>515</v>
      </c>
      <c r="U6" s="148">
        <v>5.8100000000000001E-3</v>
      </c>
      <c r="V6" s="149">
        <v>2.3000000000000001E-4</v>
      </c>
      <c r="W6" s="150">
        <v>1.64E-3</v>
      </c>
      <c r="X6" s="149" t="s">
        <v>515</v>
      </c>
      <c r="Y6" s="149" t="s">
        <v>515</v>
      </c>
      <c r="Z6" s="151" t="s">
        <v>515</v>
      </c>
      <c r="AA6" s="418"/>
    </row>
    <row r="7" spans="1:30" s="22" customFormat="1" ht="12.75" customHeight="1">
      <c r="A7" s="782" t="s">
        <v>62</v>
      </c>
      <c r="B7" s="193">
        <v>118</v>
      </c>
      <c r="C7" s="184">
        <v>2820</v>
      </c>
      <c r="D7" s="184">
        <v>49684</v>
      </c>
      <c r="E7" s="189">
        <v>33</v>
      </c>
      <c r="F7" s="202">
        <v>544</v>
      </c>
      <c r="G7" s="190">
        <v>8279</v>
      </c>
      <c r="H7" s="189">
        <v>85</v>
      </c>
      <c r="I7" s="202">
        <v>2276</v>
      </c>
      <c r="J7" s="190">
        <v>41405</v>
      </c>
      <c r="K7" s="189">
        <v>0</v>
      </c>
      <c r="L7" s="202">
        <v>0</v>
      </c>
      <c r="M7" s="251">
        <v>0</v>
      </c>
      <c r="N7" s="1055" t="s">
        <v>62</v>
      </c>
      <c r="O7" s="189">
        <v>0</v>
      </c>
      <c r="P7" s="202">
        <v>0</v>
      </c>
      <c r="Q7" s="190">
        <v>0</v>
      </c>
      <c r="R7" s="202">
        <v>0</v>
      </c>
      <c r="S7" s="202">
        <v>0</v>
      </c>
      <c r="T7" s="202">
        <v>0</v>
      </c>
      <c r="U7" s="189">
        <v>0</v>
      </c>
      <c r="V7" s="202">
        <v>0</v>
      </c>
      <c r="W7" s="190">
        <v>0</v>
      </c>
      <c r="X7" s="202">
        <v>0</v>
      </c>
      <c r="Y7" s="202">
        <v>0</v>
      </c>
      <c r="Z7" s="251">
        <v>0</v>
      </c>
      <c r="AA7" s="418"/>
    </row>
    <row r="8" spans="1:30" s="22" customFormat="1" ht="12.75" customHeight="1">
      <c r="A8" s="782"/>
      <c r="B8" s="347">
        <v>1</v>
      </c>
      <c r="C8" s="348">
        <v>1</v>
      </c>
      <c r="D8" s="348">
        <v>1</v>
      </c>
      <c r="E8" s="201">
        <v>0.27966000000000002</v>
      </c>
      <c r="F8" s="134">
        <v>0.19291</v>
      </c>
      <c r="G8" s="192">
        <v>0.16663</v>
      </c>
      <c r="H8" s="201">
        <v>0.72033999999999998</v>
      </c>
      <c r="I8" s="134">
        <v>0.80708999999999997</v>
      </c>
      <c r="J8" s="192">
        <v>0.83337000000000006</v>
      </c>
      <c r="K8" s="201" t="s">
        <v>515</v>
      </c>
      <c r="L8" s="134" t="s">
        <v>515</v>
      </c>
      <c r="M8" s="232" t="s">
        <v>515</v>
      </c>
      <c r="N8" s="1055"/>
      <c r="O8" s="201" t="s">
        <v>515</v>
      </c>
      <c r="P8" s="134" t="s">
        <v>515</v>
      </c>
      <c r="Q8" s="192" t="s">
        <v>515</v>
      </c>
      <c r="R8" s="134" t="s">
        <v>515</v>
      </c>
      <c r="S8" s="134" t="s">
        <v>515</v>
      </c>
      <c r="T8" s="134" t="s">
        <v>515</v>
      </c>
      <c r="U8" s="201" t="s">
        <v>515</v>
      </c>
      <c r="V8" s="134" t="s">
        <v>515</v>
      </c>
      <c r="W8" s="192" t="s">
        <v>515</v>
      </c>
      <c r="X8" s="134" t="s">
        <v>515</v>
      </c>
      <c r="Y8" s="134" t="s">
        <v>515</v>
      </c>
      <c r="Z8" s="232" t="s">
        <v>515</v>
      </c>
      <c r="AA8" s="418"/>
    </row>
    <row r="9" spans="1:30" s="22" customFormat="1" ht="12.75" customHeight="1">
      <c r="A9" s="782" t="s">
        <v>63</v>
      </c>
      <c r="B9" s="193">
        <v>16</v>
      </c>
      <c r="C9" s="184">
        <v>940</v>
      </c>
      <c r="D9" s="184">
        <v>7045</v>
      </c>
      <c r="E9" s="189">
        <v>10</v>
      </c>
      <c r="F9" s="202">
        <v>587</v>
      </c>
      <c r="G9" s="190">
        <v>3533</v>
      </c>
      <c r="H9" s="189">
        <v>6</v>
      </c>
      <c r="I9" s="202">
        <v>353</v>
      </c>
      <c r="J9" s="190">
        <v>3512</v>
      </c>
      <c r="K9" s="189">
        <v>0</v>
      </c>
      <c r="L9" s="202">
        <v>0</v>
      </c>
      <c r="M9" s="251">
        <v>0</v>
      </c>
      <c r="N9" s="782" t="s">
        <v>63</v>
      </c>
      <c r="O9" s="189">
        <v>0</v>
      </c>
      <c r="P9" s="202">
        <v>0</v>
      </c>
      <c r="Q9" s="190">
        <v>0</v>
      </c>
      <c r="R9" s="202">
        <v>0</v>
      </c>
      <c r="S9" s="202">
        <v>0</v>
      </c>
      <c r="T9" s="202">
        <v>0</v>
      </c>
      <c r="U9" s="189">
        <v>0</v>
      </c>
      <c r="V9" s="202">
        <v>0</v>
      </c>
      <c r="W9" s="190">
        <v>0</v>
      </c>
      <c r="X9" s="202">
        <v>0</v>
      </c>
      <c r="Y9" s="202">
        <v>0</v>
      </c>
      <c r="Z9" s="251">
        <v>0</v>
      </c>
      <c r="AA9" s="418"/>
    </row>
    <row r="10" spans="1:30" s="22" customFormat="1" ht="12.75" customHeight="1">
      <c r="A10" s="782"/>
      <c r="B10" s="347">
        <v>1</v>
      </c>
      <c r="C10" s="348">
        <v>1</v>
      </c>
      <c r="D10" s="348">
        <v>1</v>
      </c>
      <c r="E10" s="201">
        <v>0.625</v>
      </c>
      <c r="F10" s="134">
        <v>0.62446999999999997</v>
      </c>
      <c r="G10" s="192">
        <v>0.50148999999999999</v>
      </c>
      <c r="H10" s="201">
        <v>0.375</v>
      </c>
      <c r="I10" s="134">
        <v>0.37552999999999997</v>
      </c>
      <c r="J10" s="192">
        <v>0.49851000000000001</v>
      </c>
      <c r="K10" s="201" t="s">
        <v>515</v>
      </c>
      <c r="L10" s="134" t="s">
        <v>515</v>
      </c>
      <c r="M10" s="232" t="s">
        <v>515</v>
      </c>
      <c r="N10" s="782"/>
      <c r="O10" s="201" t="s">
        <v>515</v>
      </c>
      <c r="P10" s="134" t="s">
        <v>515</v>
      </c>
      <c r="Q10" s="192" t="s">
        <v>515</v>
      </c>
      <c r="R10" s="134" t="s">
        <v>515</v>
      </c>
      <c r="S10" s="134" t="s">
        <v>515</v>
      </c>
      <c r="T10" s="134" t="s">
        <v>515</v>
      </c>
      <c r="U10" s="201" t="s">
        <v>515</v>
      </c>
      <c r="V10" s="134" t="s">
        <v>515</v>
      </c>
      <c r="W10" s="192" t="s">
        <v>515</v>
      </c>
      <c r="X10" s="134" t="s">
        <v>515</v>
      </c>
      <c r="Y10" s="134" t="s">
        <v>515</v>
      </c>
      <c r="Z10" s="232" t="s">
        <v>515</v>
      </c>
      <c r="AA10" s="418"/>
    </row>
    <row r="11" spans="1:30" s="22" customFormat="1" ht="12.75" customHeight="1">
      <c r="A11" s="782" t="s">
        <v>64</v>
      </c>
      <c r="B11" s="193">
        <v>25</v>
      </c>
      <c r="C11" s="184">
        <v>1791</v>
      </c>
      <c r="D11" s="184">
        <v>3304</v>
      </c>
      <c r="E11" s="189">
        <v>12</v>
      </c>
      <c r="F11" s="202">
        <v>1168</v>
      </c>
      <c r="G11" s="190">
        <v>2066</v>
      </c>
      <c r="H11" s="189">
        <v>13</v>
      </c>
      <c r="I11" s="202">
        <v>623</v>
      </c>
      <c r="J11" s="190">
        <v>1238</v>
      </c>
      <c r="K11" s="189">
        <v>0</v>
      </c>
      <c r="L11" s="202">
        <v>0</v>
      </c>
      <c r="M11" s="251">
        <v>0</v>
      </c>
      <c r="N11" s="782" t="s">
        <v>64</v>
      </c>
      <c r="O11" s="189">
        <v>0</v>
      </c>
      <c r="P11" s="202">
        <v>0</v>
      </c>
      <c r="Q11" s="190">
        <v>0</v>
      </c>
      <c r="R11" s="202">
        <v>0</v>
      </c>
      <c r="S11" s="202">
        <v>0</v>
      </c>
      <c r="T11" s="202">
        <v>0</v>
      </c>
      <c r="U11" s="189">
        <v>0</v>
      </c>
      <c r="V11" s="202">
        <v>0</v>
      </c>
      <c r="W11" s="190">
        <v>0</v>
      </c>
      <c r="X11" s="202">
        <v>0</v>
      </c>
      <c r="Y11" s="202">
        <v>0</v>
      </c>
      <c r="Z11" s="251">
        <v>0</v>
      </c>
      <c r="AA11" s="418"/>
    </row>
    <row r="12" spans="1:30" s="22" customFormat="1" ht="12.75" customHeight="1">
      <c r="A12" s="782"/>
      <c r="B12" s="347">
        <v>1</v>
      </c>
      <c r="C12" s="348">
        <v>1</v>
      </c>
      <c r="D12" s="348">
        <v>1</v>
      </c>
      <c r="E12" s="201">
        <v>0.48</v>
      </c>
      <c r="F12" s="134">
        <v>0.65215000000000001</v>
      </c>
      <c r="G12" s="192">
        <v>0.62529999999999997</v>
      </c>
      <c r="H12" s="201">
        <v>0.52</v>
      </c>
      <c r="I12" s="134">
        <v>0.34784999999999999</v>
      </c>
      <c r="J12" s="192">
        <v>0.37469999999999998</v>
      </c>
      <c r="K12" s="201" t="s">
        <v>515</v>
      </c>
      <c r="L12" s="134" t="s">
        <v>515</v>
      </c>
      <c r="M12" s="232" t="s">
        <v>515</v>
      </c>
      <c r="N12" s="782"/>
      <c r="O12" s="201" t="s">
        <v>515</v>
      </c>
      <c r="P12" s="134" t="s">
        <v>515</v>
      </c>
      <c r="Q12" s="192" t="s">
        <v>515</v>
      </c>
      <c r="R12" s="134" t="s">
        <v>515</v>
      </c>
      <c r="S12" s="134" t="s">
        <v>515</v>
      </c>
      <c r="T12" s="134" t="s">
        <v>515</v>
      </c>
      <c r="U12" s="201" t="s">
        <v>515</v>
      </c>
      <c r="V12" s="134" t="s">
        <v>515</v>
      </c>
      <c r="W12" s="192" t="s">
        <v>515</v>
      </c>
      <c r="X12" s="134" t="s">
        <v>515</v>
      </c>
      <c r="Y12" s="134" t="s">
        <v>515</v>
      </c>
      <c r="Z12" s="232" t="s">
        <v>515</v>
      </c>
      <c r="AA12" s="418"/>
    </row>
    <row r="13" spans="1:30" s="22" customFormat="1" ht="12.75" customHeight="1">
      <c r="A13" s="782" t="s">
        <v>65</v>
      </c>
      <c r="B13" s="193">
        <v>3</v>
      </c>
      <c r="C13" s="184">
        <v>60</v>
      </c>
      <c r="D13" s="184">
        <v>460</v>
      </c>
      <c r="E13" s="189">
        <v>2</v>
      </c>
      <c r="F13" s="202">
        <v>36</v>
      </c>
      <c r="G13" s="190">
        <v>265</v>
      </c>
      <c r="H13" s="189">
        <v>0</v>
      </c>
      <c r="I13" s="202">
        <v>0</v>
      </c>
      <c r="J13" s="190">
        <v>0</v>
      </c>
      <c r="K13" s="189">
        <v>0</v>
      </c>
      <c r="L13" s="202">
        <v>0</v>
      </c>
      <c r="M13" s="251">
        <v>0</v>
      </c>
      <c r="N13" s="782" t="s">
        <v>65</v>
      </c>
      <c r="O13" s="189">
        <v>0</v>
      </c>
      <c r="P13" s="202">
        <v>0</v>
      </c>
      <c r="Q13" s="190">
        <v>0</v>
      </c>
      <c r="R13" s="202">
        <v>0</v>
      </c>
      <c r="S13" s="202">
        <v>0</v>
      </c>
      <c r="T13" s="202">
        <v>0</v>
      </c>
      <c r="U13" s="189">
        <v>0</v>
      </c>
      <c r="V13" s="202">
        <v>0</v>
      </c>
      <c r="W13" s="190">
        <v>0</v>
      </c>
      <c r="X13" s="202">
        <v>1</v>
      </c>
      <c r="Y13" s="202">
        <v>24</v>
      </c>
      <c r="Z13" s="251">
        <v>195</v>
      </c>
      <c r="AA13" s="418"/>
    </row>
    <row r="14" spans="1:30" s="22" customFormat="1" ht="12.75" customHeight="1">
      <c r="A14" s="782"/>
      <c r="B14" s="347">
        <v>1</v>
      </c>
      <c r="C14" s="348">
        <v>1</v>
      </c>
      <c r="D14" s="348">
        <v>1</v>
      </c>
      <c r="E14" s="201">
        <v>0.66666999999999998</v>
      </c>
      <c r="F14" s="134">
        <v>0.6</v>
      </c>
      <c r="G14" s="192">
        <v>0.57608999999999999</v>
      </c>
      <c r="H14" s="201" t="s">
        <v>515</v>
      </c>
      <c r="I14" s="134" t="s">
        <v>515</v>
      </c>
      <c r="J14" s="192" t="s">
        <v>515</v>
      </c>
      <c r="K14" s="201" t="s">
        <v>515</v>
      </c>
      <c r="L14" s="134" t="s">
        <v>515</v>
      </c>
      <c r="M14" s="232" t="s">
        <v>515</v>
      </c>
      <c r="N14" s="782"/>
      <c r="O14" s="201" t="s">
        <v>515</v>
      </c>
      <c r="P14" s="134" t="s">
        <v>515</v>
      </c>
      <c r="Q14" s="192" t="s">
        <v>515</v>
      </c>
      <c r="R14" s="134" t="s">
        <v>515</v>
      </c>
      <c r="S14" s="134" t="s">
        <v>515</v>
      </c>
      <c r="T14" s="134" t="s">
        <v>515</v>
      </c>
      <c r="U14" s="201" t="s">
        <v>515</v>
      </c>
      <c r="V14" s="134" t="s">
        <v>515</v>
      </c>
      <c r="W14" s="192" t="s">
        <v>515</v>
      </c>
      <c r="X14" s="134">
        <v>0.33333000000000002</v>
      </c>
      <c r="Y14" s="134">
        <v>0.4</v>
      </c>
      <c r="Z14" s="232">
        <v>0.42391000000000001</v>
      </c>
      <c r="AA14" s="418"/>
    </row>
    <row r="15" spans="1:30" s="22" customFormat="1" ht="12.75" customHeight="1">
      <c r="A15" s="782" t="s">
        <v>66</v>
      </c>
      <c r="B15" s="193">
        <v>1</v>
      </c>
      <c r="C15" s="184">
        <v>20</v>
      </c>
      <c r="D15" s="184">
        <v>30</v>
      </c>
      <c r="E15" s="189">
        <v>1</v>
      </c>
      <c r="F15" s="202">
        <v>20</v>
      </c>
      <c r="G15" s="190">
        <v>30</v>
      </c>
      <c r="H15" s="189">
        <v>0</v>
      </c>
      <c r="I15" s="202">
        <v>0</v>
      </c>
      <c r="J15" s="190">
        <v>0</v>
      </c>
      <c r="K15" s="189">
        <v>0</v>
      </c>
      <c r="L15" s="202">
        <v>0</v>
      </c>
      <c r="M15" s="251">
        <v>0</v>
      </c>
      <c r="N15" s="782" t="s">
        <v>66</v>
      </c>
      <c r="O15" s="189">
        <v>0</v>
      </c>
      <c r="P15" s="202">
        <v>0</v>
      </c>
      <c r="Q15" s="190">
        <v>0</v>
      </c>
      <c r="R15" s="202">
        <v>0</v>
      </c>
      <c r="S15" s="202">
        <v>0</v>
      </c>
      <c r="T15" s="202">
        <v>0</v>
      </c>
      <c r="U15" s="189">
        <v>0</v>
      </c>
      <c r="V15" s="202">
        <v>0</v>
      </c>
      <c r="W15" s="190">
        <v>0</v>
      </c>
      <c r="X15" s="202">
        <v>0</v>
      </c>
      <c r="Y15" s="202">
        <v>0</v>
      </c>
      <c r="Z15" s="251">
        <v>0</v>
      </c>
      <c r="AA15" s="418"/>
    </row>
    <row r="16" spans="1:30" s="22" customFormat="1" ht="12.75" customHeight="1">
      <c r="A16" s="782"/>
      <c r="B16" s="347">
        <v>1</v>
      </c>
      <c r="C16" s="348">
        <v>1</v>
      </c>
      <c r="D16" s="348">
        <v>1</v>
      </c>
      <c r="E16" s="201">
        <v>1</v>
      </c>
      <c r="F16" s="134">
        <v>1</v>
      </c>
      <c r="G16" s="192">
        <v>1</v>
      </c>
      <c r="H16" s="201" t="s">
        <v>515</v>
      </c>
      <c r="I16" s="134" t="s">
        <v>515</v>
      </c>
      <c r="J16" s="192" t="s">
        <v>515</v>
      </c>
      <c r="K16" s="201" t="s">
        <v>515</v>
      </c>
      <c r="L16" s="134" t="s">
        <v>515</v>
      </c>
      <c r="M16" s="232" t="s">
        <v>515</v>
      </c>
      <c r="N16" s="782"/>
      <c r="O16" s="201" t="s">
        <v>515</v>
      </c>
      <c r="P16" s="134" t="s">
        <v>515</v>
      </c>
      <c r="Q16" s="192" t="s">
        <v>515</v>
      </c>
      <c r="R16" s="134" t="s">
        <v>515</v>
      </c>
      <c r="S16" s="134" t="s">
        <v>515</v>
      </c>
      <c r="T16" s="134" t="s">
        <v>515</v>
      </c>
      <c r="U16" s="201" t="s">
        <v>515</v>
      </c>
      <c r="V16" s="134" t="s">
        <v>515</v>
      </c>
      <c r="W16" s="192" t="s">
        <v>515</v>
      </c>
      <c r="X16" s="134" t="s">
        <v>515</v>
      </c>
      <c r="Y16" s="134" t="s">
        <v>515</v>
      </c>
      <c r="Z16" s="232" t="s">
        <v>515</v>
      </c>
      <c r="AA16" s="418"/>
    </row>
    <row r="17" spans="1:27" s="22" customFormat="1" ht="12.75" customHeight="1">
      <c r="A17" s="782" t="s">
        <v>67</v>
      </c>
      <c r="B17" s="193">
        <v>18</v>
      </c>
      <c r="C17" s="184">
        <v>1576</v>
      </c>
      <c r="D17" s="184">
        <v>8213</v>
      </c>
      <c r="E17" s="189">
        <v>6</v>
      </c>
      <c r="F17" s="202">
        <v>695</v>
      </c>
      <c r="G17" s="190">
        <v>3645</v>
      </c>
      <c r="H17" s="189">
        <v>11</v>
      </c>
      <c r="I17" s="202">
        <v>849</v>
      </c>
      <c r="J17" s="190">
        <v>4518</v>
      </c>
      <c r="K17" s="189">
        <v>0</v>
      </c>
      <c r="L17" s="202">
        <v>0</v>
      </c>
      <c r="M17" s="251">
        <v>0</v>
      </c>
      <c r="N17" s="782" t="s">
        <v>67</v>
      </c>
      <c r="O17" s="189">
        <v>0</v>
      </c>
      <c r="P17" s="202">
        <v>0</v>
      </c>
      <c r="Q17" s="190">
        <v>0</v>
      </c>
      <c r="R17" s="202">
        <v>0</v>
      </c>
      <c r="S17" s="202">
        <v>0</v>
      </c>
      <c r="T17" s="202">
        <v>0</v>
      </c>
      <c r="U17" s="189">
        <v>0</v>
      </c>
      <c r="V17" s="202">
        <v>0</v>
      </c>
      <c r="W17" s="190">
        <v>0</v>
      </c>
      <c r="X17" s="202">
        <v>1</v>
      </c>
      <c r="Y17" s="202">
        <v>32</v>
      </c>
      <c r="Z17" s="251">
        <v>50</v>
      </c>
      <c r="AA17" s="418"/>
    </row>
    <row r="18" spans="1:27" s="22" customFormat="1" ht="12.75" customHeight="1">
      <c r="A18" s="782"/>
      <c r="B18" s="347">
        <v>1</v>
      </c>
      <c r="C18" s="348">
        <v>1</v>
      </c>
      <c r="D18" s="348">
        <v>1</v>
      </c>
      <c r="E18" s="201">
        <v>0.33333000000000002</v>
      </c>
      <c r="F18" s="134">
        <v>0.44098999999999999</v>
      </c>
      <c r="G18" s="192">
        <v>0.44380999999999998</v>
      </c>
      <c r="H18" s="201">
        <v>0.61111000000000004</v>
      </c>
      <c r="I18" s="134">
        <v>0.53871000000000002</v>
      </c>
      <c r="J18" s="192">
        <v>0.55010000000000003</v>
      </c>
      <c r="K18" s="201" t="s">
        <v>515</v>
      </c>
      <c r="L18" s="134" t="s">
        <v>515</v>
      </c>
      <c r="M18" s="232" t="s">
        <v>515</v>
      </c>
      <c r="N18" s="782"/>
      <c r="O18" s="201" t="s">
        <v>515</v>
      </c>
      <c r="P18" s="134" t="s">
        <v>515</v>
      </c>
      <c r="Q18" s="192" t="s">
        <v>515</v>
      </c>
      <c r="R18" s="134" t="s">
        <v>515</v>
      </c>
      <c r="S18" s="134" t="s">
        <v>515</v>
      </c>
      <c r="T18" s="134" t="s">
        <v>515</v>
      </c>
      <c r="U18" s="201" t="s">
        <v>515</v>
      </c>
      <c r="V18" s="134" t="s">
        <v>515</v>
      </c>
      <c r="W18" s="192" t="s">
        <v>515</v>
      </c>
      <c r="X18" s="134">
        <v>5.5559999999999998E-2</v>
      </c>
      <c r="Y18" s="134">
        <v>2.0299999999999999E-2</v>
      </c>
      <c r="Z18" s="232">
        <v>6.0899999999999999E-3</v>
      </c>
      <c r="AA18" s="418"/>
    </row>
    <row r="19" spans="1:27" s="22" customFormat="1" ht="12.75" customHeight="1">
      <c r="A19" s="782" t="s">
        <v>68</v>
      </c>
      <c r="B19" s="193">
        <v>15</v>
      </c>
      <c r="C19" s="184">
        <v>1060</v>
      </c>
      <c r="D19" s="184">
        <v>1460</v>
      </c>
      <c r="E19" s="189">
        <v>8</v>
      </c>
      <c r="F19" s="202">
        <v>554</v>
      </c>
      <c r="G19" s="190">
        <v>710</v>
      </c>
      <c r="H19" s="189">
        <v>7</v>
      </c>
      <c r="I19" s="202">
        <v>506</v>
      </c>
      <c r="J19" s="190">
        <v>750</v>
      </c>
      <c r="K19" s="189">
        <v>0</v>
      </c>
      <c r="L19" s="202">
        <v>0</v>
      </c>
      <c r="M19" s="251">
        <v>0</v>
      </c>
      <c r="N19" s="782" t="s">
        <v>68</v>
      </c>
      <c r="O19" s="189">
        <v>0</v>
      </c>
      <c r="P19" s="202">
        <v>0</v>
      </c>
      <c r="Q19" s="190">
        <v>0</v>
      </c>
      <c r="R19" s="202">
        <v>0</v>
      </c>
      <c r="S19" s="202">
        <v>0</v>
      </c>
      <c r="T19" s="202">
        <v>0</v>
      </c>
      <c r="U19" s="189">
        <v>0</v>
      </c>
      <c r="V19" s="202">
        <v>0</v>
      </c>
      <c r="W19" s="190">
        <v>0</v>
      </c>
      <c r="X19" s="202">
        <v>0</v>
      </c>
      <c r="Y19" s="202">
        <v>0</v>
      </c>
      <c r="Z19" s="251">
        <v>0</v>
      </c>
      <c r="AA19" s="418"/>
    </row>
    <row r="20" spans="1:27" s="22" customFormat="1" ht="12.75" customHeight="1">
      <c r="A20" s="782"/>
      <c r="B20" s="347">
        <v>1</v>
      </c>
      <c r="C20" s="348">
        <v>1</v>
      </c>
      <c r="D20" s="348">
        <v>1</v>
      </c>
      <c r="E20" s="201">
        <v>0.53332999999999997</v>
      </c>
      <c r="F20" s="134">
        <v>0.52263999999999999</v>
      </c>
      <c r="G20" s="192">
        <v>0.48630000000000001</v>
      </c>
      <c r="H20" s="201">
        <v>0.46666999999999997</v>
      </c>
      <c r="I20" s="134">
        <v>0.47736000000000001</v>
      </c>
      <c r="J20" s="192">
        <v>0.51370000000000005</v>
      </c>
      <c r="K20" s="201" t="s">
        <v>515</v>
      </c>
      <c r="L20" s="134" t="s">
        <v>515</v>
      </c>
      <c r="M20" s="232" t="s">
        <v>515</v>
      </c>
      <c r="N20" s="782"/>
      <c r="O20" s="201" t="s">
        <v>515</v>
      </c>
      <c r="P20" s="134" t="s">
        <v>515</v>
      </c>
      <c r="Q20" s="192" t="s">
        <v>515</v>
      </c>
      <c r="R20" s="134" t="s">
        <v>515</v>
      </c>
      <c r="S20" s="134" t="s">
        <v>515</v>
      </c>
      <c r="T20" s="134" t="s">
        <v>515</v>
      </c>
      <c r="U20" s="201" t="s">
        <v>515</v>
      </c>
      <c r="V20" s="134" t="s">
        <v>515</v>
      </c>
      <c r="W20" s="192" t="s">
        <v>515</v>
      </c>
      <c r="X20" s="134" t="s">
        <v>515</v>
      </c>
      <c r="Y20" s="134" t="s">
        <v>515</v>
      </c>
      <c r="Z20" s="232" t="s">
        <v>515</v>
      </c>
      <c r="AA20" s="418"/>
    </row>
    <row r="21" spans="1:27" s="22" customFormat="1" ht="12.75" customHeight="1">
      <c r="A21" s="782" t="s">
        <v>69</v>
      </c>
      <c r="B21" s="193">
        <v>33</v>
      </c>
      <c r="C21" s="184">
        <v>2219</v>
      </c>
      <c r="D21" s="184">
        <v>3522</v>
      </c>
      <c r="E21" s="189">
        <v>16</v>
      </c>
      <c r="F21" s="202">
        <v>600</v>
      </c>
      <c r="G21" s="190">
        <v>1728</v>
      </c>
      <c r="H21" s="189">
        <v>16</v>
      </c>
      <c r="I21" s="202">
        <v>1599</v>
      </c>
      <c r="J21" s="190">
        <v>1554</v>
      </c>
      <c r="K21" s="189">
        <v>0</v>
      </c>
      <c r="L21" s="202">
        <v>0</v>
      </c>
      <c r="M21" s="251">
        <v>0</v>
      </c>
      <c r="N21" s="782" t="s">
        <v>69</v>
      </c>
      <c r="O21" s="189">
        <v>0</v>
      </c>
      <c r="P21" s="202">
        <v>0</v>
      </c>
      <c r="Q21" s="190">
        <v>0</v>
      </c>
      <c r="R21" s="202">
        <v>0</v>
      </c>
      <c r="S21" s="202">
        <v>0</v>
      </c>
      <c r="T21" s="202">
        <v>0</v>
      </c>
      <c r="U21" s="189">
        <v>0</v>
      </c>
      <c r="V21" s="202">
        <v>0</v>
      </c>
      <c r="W21" s="190">
        <v>0</v>
      </c>
      <c r="X21" s="202">
        <v>1</v>
      </c>
      <c r="Y21" s="202">
        <v>20</v>
      </c>
      <c r="Z21" s="251">
        <v>240</v>
      </c>
      <c r="AA21" s="418"/>
    </row>
    <row r="22" spans="1:27" s="22" customFormat="1" ht="12.75" customHeight="1">
      <c r="A22" s="782"/>
      <c r="B22" s="347">
        <v>1</v>
      </c>
      <c r="C22" s="348">
        <v>1</v>
      </c>
      <c r="D22" s="348">
        <v>1</v>
      </c>
      <c r="E22" s="201">
        <v>0.48485</v>
      </c>
      <c r="F22" s="134">
        <v>0.27039000000000002</v>
      </c>
      <c r="G22" s="192">
        <v>0.49063000000000001</v>
      </c>
      <c r="H22" s="201">
        <v>0.48485</v>
      </c>
      <c r="I22" s="134">
        <v>0.72058999999999995</v>
      </c>
      <c r="J22" s="192">
        <v>0.44123000000000001</v>
      </c>
      <c r="K22" s="201" t="s">
        <v>515</v>
      </c>
      <c r="L22" s="134" t="s">
        <v>515</v>
      </c>
      <c r="M22" s="232" t="s">
        <v>515</v>
      </c>
      <c r="N22" s="782"/>
      <c r="O22" s="201" t="s">
        <v>515</v>
      </c>
      <c r="P22" s="134" t="s">
        <v>515</v>
      </c>
      <c r="Q22" s="192" t="s">
        <v>515</v>
      </c>
      <c r="R22" s="134" t="s">
        <v>515</v>
      </c>
      <c r="S22" s="134" t="s">
        <v>515</v>
      </c>
      <c r="T22" s="134" t="s">
        <v>515</v>
      </c>
      <c r="U22" s="201" t="s">
        <v>515</v>
      </c>
      <c r="V22" s="134" t="s">
        <v>515</v>
      </c>
      <c r="W22" s="192" t="s">
        <v>515</v>
      </c>
      <c r="X22" s="134">
        <v>3.0300000000000001E-2</v>
      </c>
      <c r="Y22" s="134">
        <v>9.0100000000000006E-3</v>
      </c>
      <c r="Z22" s="232">
        <v>6.8140000000000006E-2</v>
      </c>
      <c r="AA22" s="418"/>
    </row>
    <row r="23" spans="1:27" s="22" customFormat="1" ht="12.75" customHeight="1">
      <c r="A23" s="782" t="s">
        <v>70</v>
      </c>
      <c r="B23" s="193">
        <v>91</v>
      </c>
      <c r="C23" s="184">
        <v>3313</v>
      </c>
      <c r="D23" s="184">
        <v>24786</v>
      </c>
      <c r="E23" s="189">
        <v>54</v>
      </c>
      <c r="F23" s="202">
        <v>1978</v>
      </c>
      <c r="G23" s="190">
        <v>13030</v>
      </c>
      <c r="H23" s="189">
        <v>36</v>
      </c>
      <c r="I23" s="202">
        <v>1291</v>
      </c>
      <c r="J23" s="190">
        <v>11559</v>
      </c>
      <c r="K23" s="189">
        <v>0</v>
      </c>
      <c r="L23" s="202">
        <v>0</v>
      </c>
      <c r="M23" s="251">
        <v>0</v>
      </c>
      <c r="N23" s="782" t="s">
        <v>70</v>
      </c>
      <c r="O23" s="189">
        <v>0</v>
      </c>
      <c r="P23" s="202">
        <v>0</v>
      </c>
      <c r="Q23" s="190">
        <v>0</v>
      </c>
      <c r="R23" s="202">
        <v>0</v>
      </c>
      <c r="S23" s="202">
        <v>0</v>
      </c>
      <c r="T23" s="202">
        <v>0</v>
      </c>
      <c r="U23" s="189">
        <v>0</v>
      </c>
      <c r="V23" s="202">
        <v>0</v>
      </c>
      <c r="W23" s="190">
        <v>0</v>
      </c>
      <c r="X23" s="202">
        <v>1</v>
      </c>
      <c r="Y23" s="202">
        <v>44</v>
      </c>
      <c r="Z23" s="251">
        <v>197</v>
      </c>
      <c r="AA23" s="418"/>
    </row>
    <row r="24" spans="1:27" s="22" customFormat="1" ht="12.75" customHeight="1">
      <c r="A24" s="782"/>
      <c r="B24" s="347">
        <v>1</v>
      </c>
      <c r="C24" s="348">
        <v>1</v>
      </c>
      <c r="D24" s="348">
        <v>1</v>
      </c>
      <c r="E24" s="201">
        <v>0.59340999999999999</v>
      </c>
      <c r="F24" s="134">
        <v>0.59704000000000002</v>
      </c>
      <c r="G24" s="192">
        <v>0.52569999999999995</v>
      </c>
      <c r="H24" s="201">
        <v>0.39560000000000001</v>
      </c>
      <c r="I24" s="134">
        <v>0.38968000000000003</v>
      </c>
      <c r="J24" s="192">
        <v>0.46634999999999999</v>
      </c>
      <c r="K24" s="201" t="s">
        <v>515</v>
      </c>
      <c r="L24" s="134" t="s">
        <v>515</v>
      </c>
      <c r="M24" s="232" t="s">
        <v>515</v>
      </c>
      <c r="N24" s="782"/>
      <c r="O24" s="201" t="s">
        <v>515</v>
      </c>
      <c r="P24" s="134" t="s">
        <v>515</v>
      </c>
      <c r="Q24" s="192" t="s">
        <v>515</v>
      </c>
      <c r="R24" s="134" t="s">
        <v>515</v>
      </c>
      <c r="S24" s="134" t="s">
        <v>515</v>
      </c>
      <c r="T24" s="134" t="s">
        <v>515</v>
      </c>
      <c r="U24" s="201" t="s">
        <v>515</v>
      </c>
      <c r="V24" s="134" t="s">
        <v>515</v>
      </c>
      <c r="W24" s="192" t="s">
        <v>515</v>
      </c>
      <c r="X24" s="134">
        <v>1.099E-2</v>
      </c>
      <c r="Y24" s="134">
        <v>1.328E-2</v>
      </c>
      <c r="Z24" s="232">
        <v>7.9500000000000005E-3</v>
      </c>
      <c r="AA24" s="418"/>
    </row>
    <row r="25" spans="1:27" s="22" customFormat="1" ht="12.75" customHeight="1">
      <c r="A25" s="782" t="s">
        <v>71</v>
      </c>
      <c r="B25" s="193">
        <v>10</v>
      </c>
      <c r="C25" s="184">
        <v>330</v>
      </c>
      <c r="D25" s="184">
        <v>3409</v>
      </c>
      <c r="E25" s="189">
        <v>3</v>
      </c>
      <c r="F25" s="202">
        <v>137</v>
      </c>
      <c r="G25" s="190">
        <v>1952</v>
      </c>
      <c r="H25" s="189">
        <v>7</v>
      </c>
      <c r="I25" s="202">
        <v>193</v>
      </c>
      <c r="J25" s="190">
        <v>1457</v>
      </c>
      <c r="K25" s="189">
        <v>0</v>
      </c>
      <c r="L25" s="202">
        <v>0</v>
      </c>
      <c r="M25" s="251">
        <v>0</v>
      </c>
      <c r="N25" s="782" t="s">
        <v>71</v>
      </c>
      <c r="O25" s="189">
        <v>0</v>
      </c>
      <c r="P25" s="202">
        <v>0</v>
      </c>
      <c r="Q25" s="190">
        <v>0</v>
      </c>
      <c r="R25" s="202">
        <v>0</v>
      </c>
      <c r="S25" s="202">
        <v>0</v>
      </c>
      <c r="T25" s="202">
        <v>0</v>
      </c>
      <c r="U25" s="189">
        <v>0</v>
      </c>
      <c r="V25" s="202">
        <v>0</v>
      </c>
      <c r="W25" s="190">
        <v>0</v>
      </c>
      <c r="X25" s="202">
        <v>0</v>
      </c>
      <c r="Y25" s="202">
        <v>0</v>
      </c>
      <c r="Z25" s="251">
        <v>0</v>
      </c>
      <c r="AA25" s="418"/>
    </row>
    <row r="26" spans="1:27" s="22" customFormat="1" ht="12.75" customHeight="1">
      <c r="A26" s="782"/>
      <c r="B26" s="347">
        <v>1</v>
      </c>
      <c r="C26" s="348">
        <v>1</v>
      </c>
      <c r="D26" s="348">
        <v>1</v>
      </c>
      <c r="E26" s="201">
        <v>0.3</v>
      </c>
      <c r="F26" s="134">
        <v>0.41515000000000002</v>
      </c>
      <c r="G26" s="192">
        <v>0.5726</v>
      </c>
      <c r="H26" s="201">
        <v>0.7</v>
      </c>
      <c r="I26" s="134">
        <v>0.58484999999999998</v>
      </c>
      <c r="J26" s="192">
        <v>0.4274</v>
      </c>
      <c r="K26" s="201" t="s">
        <v>515</v>
      </c>
      <c r="L26" s="134" t="s">
        <v>515</v>
      </c>
      <c r="M26" s="232" t="s">
        <v>515</v>
      </c>
      <c r="N26" s="782"/>
      <c r="O26" s="201" t="s">
        <v>515</v>
      </c>
      <c r="P26" s="134" t="s">
        <v>515</v>
      </c>
      <c r="Q26" s="192" t="s">
        <v>515</v>
      </c>
      <c r="R26" s="134" t="s">
        <v>515</v>
      </c>
      <c r="S26" s="134" t="s">
        <v>515</v>
      </c>
      <c r="T26" s="134" t="s">
        <v>515</v>
      </c>
      <c r="U26" s="201" t="s">
        <v>515</v>
      </c>
      <c r="V26" s="134" t="s">
        <v>515</v>
      </c>
      <c r="W26" s="192" t="s">
        <v>515</v>
      </c>
      <c r="X26" s="134" t="s">
        <v>515</v>
      </c>
      <c r="Y26" s="134" t="s">
        <v>515</v>
      </c>
      <c r="Z26" s="232" t="s">
        <v>515</v>
      </c>
      <c r="AA26" s="418"/>
    </row>
    <row r="27" spans="1:27" s="22" customFormat="1" ht="12.75" customHeight="1">
      <c r="A27" s="782" t="s">
        <v>72</v>
      </c>
      <c r="B27" s="193">
        <v>16</v>
      </c>
      <c r="C27" s="184">
        <v>484</v>
      </c>
      <c r="D27" s="184">
        <v>14948</v>
      </c>
      <c r="E27" s="189">
        <v>4</v>
      </c>
      <c r="F27" s="202">
        <v>74</v>
      </c>
      <c r="G27" s="190">
        <v>2719</v>
      </c>
      <c r="H27" s="189">
        <v>12</v>
      </c>
      <c r="I27" s="202">
        <v>410</v>
      </c>
      <c r="J27" s="190">
        <v>12229</v>
      </c>
      <c r="K27" s="189">
        <v>0</v>
      </c>
      <c r="L27" s="202">
        <v>0</v>
      </c>
      <c r="M27" s="251">
        <v>0</v>
      </c>
      <c r="N27" s="782" t="s">
        <v>72</v>
      </c>
      <c r="O27" s="189">
        <v>0</v>
      </c>
      <c r="P27" s="202">
        <v>0</v>
      </c>
      <c r="Q27" s="190">
        <v>0</v>
      </c>
      <c r="R27" s="202">
        <v>0</v>
      </c>
      <c r="S27" s="202">
        <v>0</v>
      </c>
      <c r="T27" s="202">
        <v>0</v>
      </c>
      <c r="U27" s="189">
        <v>0</v>
      </c>
      <c r="V27" s="202">
        <v>0</v>
      </c>
      <c r="W27" s="190">
        <v>0</v>
      </c>
      <c r="X27" s="202">
        <v>0</v>
      </c>
      <c r="Y27" s="202">
        <v>0</v>
      </c>
      <c r="Z27" s="251">
        <v>0</v>
      </c>
      <c r="AA27" s="418"/>
    </row>
    <row r="28" spans="1:27" s="22" customFormat="1" ht="12.75" customHeight="1">
      <c r="A28" s="782"/>
      <c r="B28" s="347">
        <v>1</v>
      </c>
      <c r="C28" s="348">
        <v>1</v>
      </c>
      <c r="D28" s="348">
        <v>1</v>
      </c>
      <c r="E28" s="201">
        <v>0.25</v>
      </c>
      <c r="F28" s="134">
        <v>0.15289</v>
      </c>
      <c r="G28" s="192">
        <v>0.18190000000000001</v>
      </c>
      <c r="H28" s="201">
        <v>0.75</v>
      </c>
      <c r="I28" s="134">
        <v>0.84711000000000003</v>
      </c>
      <c r="J28" s="192">
        <v>0.81810000000000005</v>
      </c>
      <c r="K28" s="201" t="s">
        <v>515</v>
      </c>
      <c r="L28" s="134" t="s">
        <v>515</v>
      </c>
      <c r="M28" s="232" t="s">
        <v>515</v>
      </c>
      <c r="N28" s="782"/>
      <c r="O28" s="201" t="s">
        <v>515</v>
      </c>
      <c r="P28" s="134" t="s">
        <v>515</v>
      </c>
      <c r="Q28" s="192" t="s">
        <v>515</v>
      </c>
      <c r="R28" s="134" t="s">
        <v>515</v>
      </c>
      <c r="S28" s="134" t="s">
        <v>515</v>
      </c>
      <c r="T28" s="134" t="s">
        <v>515</v>
      </c>
      <c r="U28" s="201" t="s">
        <v>515</v>
      </c>
      <c r="V28" s="134" t="s">
        <v>515</v>
      </c>
      <c r="W28" s="192" t="s">
        <v>515</v>
      </c>
      <c r="X28" s="134" t="s">
        <v>515</v>
      </c>
      <c r="Y28" s="134" t="s">
        <v>515</v>
      </c>
      <c r="Z28" s="232" t="s">
        <v>515</v>
      </c>
      <c r="AA28" s="418"/>
    </row>
    <row r="29" spans="1:27" s="22" customFormat="1" ht="12.75" customHeight="1">
      <c r="A29" s="782" t="s">
        <v>73</v>
      </c>
      <c r="B29" s="193">
        <v>13</v>
      </c>
      <c r="C29" s="184">
        <v>454</v>
      </c>
      <c r="D29" s="184">
        <v>987</v>
      </c>
      <c r="E29" s="189">
        <v>3</v>
      </c>
      <c r="F29" s="202">
        <v>165</v>
      </c>
      <c r="G29" s="190">
        <v>71</v>
      </c>
      <c r="H29" s="189">
        <v>10</v>
      </c>
      <c r="I29" s="202">
        <v>289</v>
      </c>
      <c r="J29" s="190">
        <v>916</v>
      </c>
      <c r="K29" s="189">
        <v>0</v>
      </c>
      <c r="L29" s="202">
        <v>0</v>
      </c>
      <c r="M29" s="251">
        <v>0</v>
      </c>
      <c r="N29" s="782" t="s">
        <v>73</v>
      </c>
      <c r="O29" s="189">
        <v>0</v>
      </c>
      <c r="P29" s="202">
        <v>0</v>
      </c>
      <c r="Q29" s="190">
        <v>0</v>
      </c>
      <c r="R29" s="202">
        <v>0</v>
      </c>
      <c r="S29" s="202">
        <v>0</v>
      </c>
      <c r="T29" s="202">
        <v>0</v>
      </c>
      <c r="U29" s="189">
        <v>0</v>
      </c>
      <c r="V29" s="202">
        <v>0</v>
      </c>
      <c r="W29" s="190">
        <v>0</v>
      </c>
      <c r="X29" s="202">
        <v>0</v>
      </c>
      <c r="Y29" s="202">
        <v>0</v>
      </c>
      <c r="Z29" s="251">
        <v>0</v>
      </c>
      <c r="AA29" s="418"/>
    </row>
    <row r="30" spans="1:27" s="22" customFormat="1" ht="12.75" customHeight="1">
      <c r="A30" s="782"/>
      <c r="B30" s="347">
        <v>1</v>
      </c>
      <c r="C30" s="348">
        <v>1</v>
      </c>
      <c r="D30" s="348">
        <v>1</v>
      </c>
      <c r="E30" s="201">
        <v>0.23077</v>
      </c>
      <c r="F30" s="134">
        <v>0.36343999999999999</v>
      </c>
      <c r="G30" s="192">
        <v>7.1940000000000004E-2</v>
      </c>
      <c r="H30" s="201">
        <v>0.76922999999999997</v>
      </c>
      <c r="I30" s="134">
        <v>0.63656000000000001</v>
      </c>
      <c r="J30" s="192">
        <v>0.92806</v>
      </c>
      <c r="K30" s="201" t="s">
        <v>515</v>
      </c>
      <c r="L30" s="134" t="s">
        <v>515</v>
      </c>
      <c r="M30" s="232" t="s">
        <v>515</v>
      </c>
      <c r="N30" s="782"/>
      <c r="O30" s="201" t="s">
        <v>515</v>
      </c>
      <c r="P30" s="134" t="s">
        <v>515</v>
      </c>
      <c r="Q30" s="192" t="s">
        <v>515</v>
      </c>
      <c r="R30" s="134" t="s">
        <v>515</v>
      </c>
      <c r="S30" s="134" t="s">
        <v>515</v>
      </c>
      <c r="T30" s="134" t="s">
        <v>515</v>
      </c>
      <c r="U30" s="201" t="s">
        <v>515</v>
      </c>
      <c r="V30" s="134" t="s">
        <v>515</v>
      </c>
      <c r="W30" s="192" t="s">
        <v>515</v>
      </c>
      <c r="X30" s="134" t="s">
        <v>515</v>
      </c>
      <c r="Y30" s="134" t="s">
        <v>515</v>
      </c>
      <c r="Z30" s="232" t="s">
        <v>515</v>
      </c>
      <c r="AA30" s="418"/>
    </row>
    <row r="31" spans="1:27" s="22" customFormat="1" ht="12.75" customHeight="1">
      <c r="A31" s="782" t="s">
        <v>74</v>
      </c>
      <c r="B31" s="193">
        <v>0</v>
      </c>
      <c r="C31" s="184">
        <v>0</v>
      </c>
      <c r="D31" s="184">
        <v>0</v>
      </c>
      <c r="E31" s="189">
        <v>0</v>
      </c>
      <c r="F31" s="202">
        <v>0</v>
      </c>
      <c r="G31" s="190">
        <v>0</v>
      </c>
      <c r="H31" s="189">
        <v>0</v>
      </c>
      <c r="I31" s="202">
        <v>0</v>
      </c>
      <c r="J31" s="190">
        <v>0</v>
      </c>
      <c r="K31" s="189">
        <v>0</v>
      </c>
      <c r="L31" s="202">
        <v>0</v>
      </c>
      <c r="M31" s="251">
        <v>0</v>
      </c>
      <c r="N31" s="782" t="s">
        <v>74</v>
      </c>
      <c r="O31" s="189">
        <v>0</v>
      </c>
      <c r="P31" s="202">
        <v>0</v>
      </c>
      <c r="Q31" s="190">
        <v>0</v>
      </c>
      <c r="R31" s="202">
        <v>0</v>
      </c>
      <c r="S31" s="202">
        <v>0</v>
      </c>
      <c r="T31" s="202">
        <v>0</v>
      </c>
      <c r="U31" s="189">
        <v>0</v>
      </c>
      <c r="V31" s="202">
        <v>0</v>
      </c>
      <c r="W31" s="190">
        <v>0</v>
      </c>
      <c r="X31" s="202">
        <v>0</v>
      </c>
      <c r="Y31" s="202">
        <v>0</v>
      </c>
      <c r="Z31" s="251">
        <v>0</v>
      </c>
      <c r="AA31" s="418"/>
    </row>
    <row r="32" spans="1:27" s="22" customFormat="1" ht="12.75" customHeight="1">
      <c r="A32" s="782"/>
      <c r="B32" s="347" t="s">
        <v>515</v>
      </c>
      <c r="C32" s="348" t="s">
        <v>515</v>
      </c>
      <c r="D32" s="348" t="s">
        <v>515</v>
      </c>
      <c r="E32" s="201" t="s">
        <v>515</v>
      </c>
      <c r="F32" s="134" t="s">
        <v>515</v>
      </c>
      <c r="G32" s="192" t="s">
        <v>515</v>
      </c>
      <c r="H32" s="201" t="s">
        <v>515</v>
      </c>
      <c r="I32" s="134" t="s">
        <v>515</v>
      </c>
      <c r="J32" s="192" t="s">
        <v>515</v>
      </c>
      <c r="K32" s="201" t="s">
        <v>515</v>
      </c>
      <c r="L32" s="134" t="s">
        <v>515</v>
      </c>
      <c r="M32" s="232" t="s">
        <v>515</v>
      </c>
      <c r="N32" s="782"/>
      <c r="O32" s="201" t="s">
        <v>515</v>
      </c>
      <c r="P32" s="134" t="s">
        <v>515</v>
      </c>
      <c r="Q32" s="192" t="s">
        <v>515</v>
      </c>
      <c r="R32" s="134" t="s">
        <v>515</v>
      </c>
      <c r="S32" s="134" t="s">
        <v>515</v>
      </c>
      <c r="T32" s="134" t="s">
        <v>515</v>
      </c>
      <c r="U32" s="201" t="s">
        <v>515</v>
      </c>
      <c r="V32" s="134" t="s">
        <v>515</v>
      </c>
      <c r="W32" s="192" t="s">
        <v>515</v>
      </c>
      <c r="X32" s="134" t="s">
        <v>515</v>
      </c>
      <c r="Y32" s="134" t="s">
        <v>515</v>
      </c>
      <c r="Z32" s="232" t="s">
        <v>515</v>
      </c>
      <c r="AA32" s="418"/>
    </row>
    <row r="33" spans="1:29" s="22" customFormat="1" ht="12.75" customHeight="1">
      <c r="A33" s="782" t="s">
        <v>75</v>
      </c>
      <c r="B33" s="193">
        <v>29</v>
      </c>
      <c r="C33" s="184">
        <v>1995</v>
      </c>
      <c r="D33" s="184">
        <v>17173</v>
      </c>
      <c r="E33" s="189">
        <v>8</v>
      </c>
      <c r="F33" s="202">
        <v>566</v>
      </c>
      <c r="G33" s="190">
        <v>3870</v>
      </c>
      <c r="H33" s="189">
        <v>21</v>
      </c>
      <c r="I33" s="202">
        <v>1429</v>
      </c>
      <c r="J33" s="190">
        <v>13303</v>
      </c>
      <c r="K33" s="189">
        <v>0</v>
      </c>
      <c r="L33" s="202">
        <v>0</v>
      </c>
      <c r="M33" s="251">
        <v>0</v>
      </c>
      <c r="N33" s="782" t="s">
        <v>75</v>
      </c>
      <c r="O33" s="189">
        <v>0</v>
      </c>
      <c r="P33" s="202">
        <v>0</v>
      </c>
      <c r="Q33" s="190">
        <v>0</v>
      </c>
      <c r="R33" s="202">
        <v>0</v>
      </c>
      <c r="S33" s="202">
        <v>0</v>
      </c>
      <c r="T33" s="202">
        <v>0</v>
      </c>
      <c r="U33" s="189">
        <v>0</v>
      </c>
      <c r="V33" s="202">
        <v>0</v>
      </c>
      <c r="W33" s="190">
        <v>0</v>
      </c>
      <c r="X33" s="202">
        <v>0</v>
      </c>
      <c r="Y33" s="202">
        <v>0</v>
      </c>
      <c r="Z33" s="251">
        <v>0</v>
      </c>
      <c r="AA33" s="418"/>
    </row>
    <row r="34" spans="1:29" s="22" customFormat="1" ht="12.75" customHeight="1">
      <c r="A34" s="782"/>
      <c r="B34" s="347">
        <v>1</v>
      </c>
      <c r="C34" s="348">
        <v>1</v>
      </c>
      <c r="D34" s="348">
        <v>1</v>
      </c>
      <c r="E34" s="201">
        <v>0.27585999999999999</v>
      </c>
      <c r="F34" s="134">
        <v>0.28371000000000002</v>
      </c>
      <c r="G34" s="192">
        <v>0.22534999999999999</v>
      </c>
      <c r="H34" s="201">
        <v>0.72414000000000001</v>
      </c>
      <c r="I34" s="134">
        <v>0.71628999999999998</v>
      </c>
      <c r="J34" s="192">
        <v>0.77464999999999995</v>
      </c>
      <c r="K34" s="201" t="s">
        <v>515</v>
      </c>
      <c r="L34" s="134" t="s">
        <v>515</v>
      </c>
      <c r="M34" s="232" t="s">
        <v>515</v>
      </c>
      <c r="N34" s="782"/>
      <c r="O34" s="201" t="s">
        <v>515</v>
      </c>
      <c r="P34" s="134" t="s">
        <v>515</v>
      </c>
      <c r="Q34" s="192" t="s">
        <v>515</v>
      </c>
      <c r="R34" s="134" t="s">
        <v>515</v>
      </c>
      <c r="S34" s="134" t="s">
        <v>515</v>
      </c>
      <c r="T34" s="134" t="s">
        <v>515</v>
      </c>
      <c r="U34" s="201" t="s">
        <v>515</v>
      </c>
      <c r="V34" s="134" t="s">
        <v>515</v>
      </c>
      <c r="W34" s="192" t="s">
        <v>515</v>
      </c>
      <c r="X34" s="134" t="s">
        <v>515</v>
      </c>
      <c r="Y34" s="134" t="s">
        <v>515</v>
      </c>
      <c r="Z34" s="232" t="s">
        <v>515</v>
      </c>
      <c r="AA34" s="418"/>
    </row>
    <row r="35" spans="1:29" s="22" customFormat="1" ht="12.75" customHeight="1">
      <c r="A35" s="800" t="s">
        <v>76</v>
      </c>
      <c r="B35" s="193">
        <v>3</v>
      </c>
      <c r="C35" s="184">
        <v>327</v>
      </c>
      <c r="D35" s="184">
        <v>2300</v>
      </c>
      <c r="E35" s="193">
        <v>2</v>
      </c>
      <c r="F35" s="184">
        <v>157</v>
      </c>
      <c r="G35" s="194">
        <v>1300</v>
      </c>
      <c r="H35" s="193">
        <v>1</v>
      </c>
      <c r="I35" s="184">
        <v>170</v>
      </c>
      <c r="J35" s="194">
        <v>1000</v>
      </c>
      <c r="K35" s="193">
        <v>0</v>
      </c>
      <c r="L35" s="184">
        <v>0</v>
      </c>
      <c r="M35" s="228">
        <v>0</v>
      </c>
      <c r="N35" s="800" t="s">
        <v>76</v>
      </c>
      <c r="O35" s="193">
        <v>0</v>
      </c>
      <c r="P35" s="184">
        <v>0</v>
      </c>
      <c r="Q35" s="194">
        <v>0</v>
      </c>
      <c r="R35" s="184">
        <v>0</v>
      </c>
      <c r="S35" s="184">
        <v>0</v>
      </c>
      <c r="T35" s="184">
        <v>0</v>
      </c>
      <c r="U35" s="193">
        <v>0</v>
      </c>
      <c r="V35" s="184">
        <v>0</v>
      </c>
      <c r="W35" s="194">
        <v>0</v>
      </c>
      <c r="X35" s="184">
        <v>0</v>
      </c>
      <c r="Y35" s="184">
        <v>0</v>
      </c>
      <c r="Z35" s="228">
        <v>0</v>
      </c>
      <c r="AA35" s="418"/>
    </row>
    <row r="36" spans="1:29" s="22" customFormat="1" ht="12.75" customHeight="1">
      <c r="A36" s="784"/>
      <c r="B36" s="350">
        <v>1</v>
      </c>
      <c r="C36" s="351">
        <v>1</v>
      </c>
      <c r="D36" s="351">
        <v>1</v>
      </c>
      <c r="E36" s="140">
        <v>0.66666999999999998</v>
      </c>
      <c r="F36" s="141">
        <v>0.48011999999999999</v>
      </c>
      <c r="G36" s="196">
        <v>0.56521999999999994</v>
      </c>
      <c r="H36" s="140">
        <v>0.33333000000000002</v>
      </c>
      <c r="I36" s="141">
        <v>0.51988000000000001</v>
      </c>
      <c r="J36" s="196">
        <v>0.43478</v>
      </c>
      <c r="K36" s="140" t="s">
        <v>515</v>
      </c>
      <c r="L36" s="141" t="s">
        <v>515</v>
      </c>
      <c r="M36" s="353" t="s">
        <v>515</v>
      </c>
      <c r="N36" s="784"/>
      <c r="O36" s="140" t="s">
        <v>515</v>
      </c>
      <c r="P36" s="141" t="s">
        <v>515</v>
      </c>
      <c r="Q36" s="196" t="s">
        <v>515</v>
      </c>
      <c r="R36" s="141" t="s">
        <v>515</v>
      </c>
      <c r="S36" s="141" t="s">
        <v>515</v>
      </c>
      <c r="T36" s="141" t="s">
        <v>515</v>
      </c>
      <c r="U36" s="140" t="s">
        <v>515</v>
      </c>
      <c r="V36" s="141" t="s">
        <v>515</v>
      </c>
      <c r="W36" s="196" t="s">
        <v>515</v>
      </c>
      <c r="X36" s="141" t="s">
        <v>515</v>
      </c>
      <c r="Y36" s="141" t="s">
        <v>515</v>
      </c>
      <c r="Z36" s="353" t="s">
        <v>515</v>
      </c>
      <c r="AA36" s="418"/>
    </row>
    <row r="37" spans="1:29" s="22" customFormat="1" ht="12.75" customHeight="1">
      <c r="A37" s="833" t="s">
        <v>85</v>
      </c>
      <c r="B37" s="186">
        <v>563</v>
      </c>
      <c r="C37" s="187">
        <v>25970</v>
      </c>
      <c r="D37" s="197">
        <v>222917</v>
      </c>
      <c r="E37" s="186">
        <v>216</v>
      </c>
      <c r="F37" s="187">
        <v>9892</v>
      </c>
      <c r="G37" s="197">
        <v>63975</v>
      </c>
      <c r="H37" s="186">
        <v>335</v>
      </c>
      <c r="I37" s="187">
        <v>15565</v>
      </c>
      <c r="J37" s="197">
        <v>155746</v>
      </c>
      <c r="K37" s="186">
        <v>6</v>
      </c>
      <c r="L37" s="187">
        <v>272</v>
      </c>
      <c r="M37" s="237">
        <v>1624</v>
      </c>
      <c r="N37" s="833" t="s">
        <v>85</v>
      </c>
      <c r="O37" s="186">
        <v>1</v>
      </c>
      <c r="P37" s="187">
        <v>119</v>
      </c>
      <c r="Q37" s="197">
        <v>750</v>
      </c>
      <c r="R37" s="186">
        <v>0</v>
      </c>
      <c r="S37" s="187">
        <v>0</v>
      </c>
      <c r="T37" s="197">
        <v>0</v>
      </c>
      <c r="U37" s="186">
        <v>1</v>
      </c>
      <c r="V37" s="187">
        <v>2</v>
      </c>
      <c r="W37" s="187">
        <v>140</v>
      </c>
      <c r="X37" s="186">
        <v>4</v>
      </c>
      <c r="Y37" s="187">
        <v>120</v>
      </c>
      <c r="Z37" s="237">
        <v>682</v>
      </c>
      <c r="AA37" s="418"/>
    </row>
    <row r="38" spans="1:29" ht="12.75" customHeight="1" thickBot="1">
      <c r="A38" s="834"/>
      <c r="B38" s="354">
        <v>1</v>
      </c>
      <c r="C38" s="355">
        <v>1</v>
      </c>
      <c r="D38" s="356">
        <v>1</v>
      </c>
      <c r="E38" s="359">
        <v>0.38366</v>
      </c>
      <c r="F38" s="357">
        <v>0.38090000000000002</v>
      </c>
      <c r="G38" s="358">
        <v>0.28699000000000002</v>
      </c>
      <c r="H38" s="359">
        <v>0.59502999999999995</v>
      </c>
      <c r="I38" s="357">
        <v>0.59935000000000005</v>
      </c>
      <c r="J38" s="358">
        <v>0.69867000000000001</v>
      </c>
      <c r="K38" s="359">
        <v>1.0659999999999999E-2</v>
      </c>
      <c r="L38" s="357">
        <v>1.047E-2</v>
      </c>
      <c r="M38" s="360">
        <v>7.2899999999999996E-3</v>
      </c>
      <c r="N38" s="834"/>
      <c r="O38" s="359">
        <v>1.7799999999999999E-3</v>
      </c>
      <c r="P38" s="357">
        <v>4.5799999999999999E-3</v>
      </c>
      <c r="Q38" s="358">
        <v>3.3600000000000001E-3</v>
      </c>
      <c r="R38" s="359" t="s">
        <v>515</v>
      </c>
      <c r="S38" s="357" t="s">
        <v>515</v>
      </c>
      <c r="T38" s="358" t="s">
        <v>515</v>
      </c>
      <c r="U38" s="359">
        <v>1.7799999999999999E-3</v>
      </c>
      <c r="V38" s="357">
        <v>8.0000000000000007E-5</v>
      </c>
      <c r="W38" s="357">
        <v>6.3000000000000003E-4</v>
      </c>
      <c r="X38" s="359">
        <v>7.1000000000000004E-3</v>
      </c>
      <c r="Y38" s="357">
        <v>4.62E-3</v>
      </c>
      <c r="Z38" s="360">
        <v>3.0599999999999998E-3</v>
      </c>
    </row>
    <row r="39" spans="1:29" s="416" customFormat="1">
      <c r="AA39" s="417"/>
      <c r="AB39" s="417"/>
      <c r="AC39" s="417"/>
    </row>
    <row r="40" spans="1:29" s="566" customFormat="1" ht="11.25">
      <c r="A40" s="566" t="str">
        <f>"Anmerkungen. Datengrundlage: Volkshochschul-Statistik "&amp;Hilfswerte!B1&amp;"; Basis: "&amp;Tabelle1!$C$36&amp;" vhs."</f>
        <v>Anmerkungen. Datengrundlage: Volkshochschul-Statistik 2021; Basis: 843 vhs.</v>
      </c>
      <c r="N40" s="566" t="str">
        <f>"Anmerkungen. Datengrundlage: Volkshochschul-Statistik "&amp;Hilfswerte!B1&amp;"; Basis: "&amp;Tabelle1!$C$36&amp;" vhs."</f>
        <v>Anmerkungen. Datengrundlage: Volkshochschul-Statistik 2021; Basis: 843 vhs.</v>
      </c>
      <c r="AA40" s="668"/>
      <c r="AB40" s="668"/>
      <c r="AC40" s="668"/>
    </row>
    <row r="41" spans="1:29" s="416" customFormat="1">
      <c r="AA41" s="417"/>
      <c r="AB41" s="417"/>
      <c r="AC41" s="417"/>
    </row>
    <row r="42" spans="1:29" s="416" customFormat="1">
      <c r="A42" s="574" t="s">
        <v>532</v>
      </c>
      <c r="B42" s="572"/>
      <c r="C42" s="572"/>
      <c r="D42" s="572"/>
      <c r="E42" s="572"/>
      <c r="F42" s="572"/>
      <c r="G42" s="572"/>
      <c r="H42" s="418"/>
      <c r="I42" s="418"/>
      <c r="J42" s="418"/>
      <c r="K42" s="418"/>
      <c r="L42" s="418"/>
      <c r="M42" s="418"/>
      <c r="N42" s="574" t="s">
        <v>532</v>
      </c>
      <c r="O42" s="572"/>
      <c r="P42" s="572"/>
      <c r="Q42" s="572"/>
      <c r="R42" s="572"/>
      <c r="S42" s="572"/>
      <c r="T42" s="572"/>
      <c r="AA42" s="417"/>
      <c r="AB42" s="417"/>
      <c r="AC42" s="417"/>
    </row>
    <row r="43" spans="1:29" s="416" customFormat="1">
      <c r="A43" s="574" t="s">
        <v>533</v>
      </c>
      <c r="B43" s="572"/>
      <c r="C43" s="572"/>
      <c r="D43" s="572"/>
      <c r="E43" s="758" t="s">
        <v>528</v>
      </c>
      <c r="F43" s="758"/>
      <c r="G43" s="758"/>
      <c r="N43" s="574" t="s">
        <v>533</v>
      </c>
      <c r="O43" s="572"/>
      <c r="P43" s="572"/>
      <c r="Q43" s="572"/>
      <c r="R43" s="758" t="s">
        <v>528</v>
      </c>
      <c r="S43" s="758"/>
      <c r="T43" s="758"/>
      <c r="AA43" s="417"/>
      <c r="AB43" s="417"/>
      <c r="AC43" s="417"/>
    </row>
    <row r="44" spans="1:29" s="416" customFormat="1">
      <c r="A44" s="575"/>
      <c r="B44" s="572"/>
      <c r="C44" s="572"/>
      <c r="D44" s="572"/>
      <c r="E44" s="572"/>
      <c r="F44" s="572"/>
      <c r="G44" s="572"/>
      <c r="N44" s="575"/>
      <c r="O44" s="572"/>
      <c r="P44" s="572"/>
      <c r="Q44" s="572"/>
      <c r="R44" s="572"/>
      <c r="S44" s="572"/>
      <c r="T44" s="572"/>
      <c r="AA44" s="417"/>
      <c r="AB44" s="417"/>
      <c r="AC44" s="417"/>
    </row>
    <row r="45" spans="1:29" s="416" customFormat="1">
      <c r="A45" s="1169" t="s">
        <v>535</v>
      </c>
      <c r="B45" s="1169"/>
      <c r="C45" s="1169"/>
      <c r="D45" s="572"/>
      <c r="E45" s="572"/>
      <c r="F45" s="572"/>
      <c r="G45" s="572"/>
      <c r="N45" s="1169" t="s">
        <v>535</v>
      </c>
      <c r="O45" s="1169"/>
      <c r="P45" s="1169"/>
      <c r="Q45" s="572"/>
      <c r="R45" s="572"/>
      <c r="S45" s="572"/>
      <c r="T45" s="572"/>
      <c r="AA45" s="417"/>
      <c r="AB45" s="417"/>
      <c r="AC45" s="417"/>
    </row>
  </sheetData>
  <mergeCells count="50">
    <mergeCell ref="A37:A38"/>
    <mergeCell ref="N37:N38"/>
    <mergeCell ref="A31:A32"/>
    <mergeCell ref="N31:N32"/>
    <mergeCell ref="A33:A34"/>
    <mergeCell ref="N33:N34"/>
    <mergeCell ref="A35:A36"/>
    <mergeCell ref="N35:N36"/>
    <mergeCell ref="A25:A26"/>
    <mergeCell ref="N25:N26"/>
    <mergeCell ref="A27:A28"/>
    <mergeCell ref="N27:N28"/>
    <mergeCell ref="A29:A30"/>
    <mergeCell ref="N29:N30"/>
    <mergeCell ref="A19:A20"/>
    <mergeCell ref="N19:N20"/>
    <mergeCell ref="A21:A22"/>
    <mergeCell ref="N21:N22"/>
    <mergeCell ref="A23:A24"/>
    <mergeCell ref="N23:N24"/>
    <mergeCell ref="A13:A14"/>
    <mergeCell ref="N13:N14"/>
    <mergeCell ref="A15:A16"/>
    <mergeCell ref="N15:N16"/>
    <mergeCell ref="A17:A18"/>
    <mergeCell ref="N17:N18"/>
    <mergeCell ref="A7:A8"/>
    <mergeCell ref="N7:N8"/>
    <mergeCell ref="A9:A10"/>
    <mergeCell ref="N9:N10"/>
    <mergeCell ref="A11:A12"/>
    <mergeCell ref="N11:N12"/>
    <mergeCell ref="A5:A6"/>
    <mergeCell ref="N5:N6"/>
    <mergeCell ref="O3:Q3"/>
    <mergeCell ref="R3:T3"/>
    <mergeCell ref="U3:W3"/>
    <mergeCell ref="A1:M1"/>
    <mergeCell ref="N1:Z1"/>
    <mergeCell ref="A2:A4"/>
    <mergeCell ref="B2:D3"/>
    <mergeCell ref="E2:M2"/>
    <mergeCell ref="E43:G43"/>
    <mergeCell ref="R43:T43"/>
    <mergeCell ref="N2:N4"/>
    <mergeCell ref="O2:Z2"/>
    <mergeCell ref="E3:G3"/>
    <mergeCell ref="H3:J3"/>
    <mergeCell ref="K3:M3"/>
    <mergeCell ref="X3:Z3"/>
  </mergeCells>
  <conditionalFormatting sqref="A6 A8 A10 A12 A14 A16 A18 A20 A22 A24 A26 A28 A30 A32 A34 A36">
    <cfRule type="cellIs" dxfId="154" priority="25" stopIfTrue="1" operator="equal">
      <formula>1</formula>
    </cfRule>
  </conditionalFormatting>
  <conditionalFormatting sqref="A6:D6 A8:D8 A10:D10 A12:D12 A14:D14 A16:D16 A18:D18 A20:D20 A22:D22 A24:D24 A26:D26 A28:D28 A30:D30 A32:D32 A34:D34 A36:D36">
    <cfRule type="cellIs" dxfId="153" priority="26" stopIfTrue="1" operator="lessThan">
      <formula>0.0005</formula>
    </cfRule>
  </conditionalFormatting>
  <conditionalFormatting sqref="A5:Z5">
    <cfRule type="cellIs" dxfId="152" priority="12" stopIfTrue="1" operator="equal">
      <formula>0</formula>
    </cfRule>
  </conditionalFormatting>
  <conditionalFormatting sqref="A9:Z9 A11:Z11 A13:Z13 A15:Z15 A17:Z17 A19:Z19 A21:Z21 A23:Z23 A25:Z25 A27:Z27 A29:Z29 A31:Z31 A33:Z33">
    <cfRule type="cellIs" dxfId="151" priority="3" stopIfTrue="1" operator="equal">
      <formula>0</formula>
    </cfRule>
  </conditionalFormatting>
  <conditionalFormatting sqref="A35:Z35 A37:Z37">
    <cfRule type="cellIs" dxfId="150" priority="9" stopIfTrue="1" operator="equal">
      <formula>0</formula>
    </cfRule>
  </conditionalFormatting>
  <conditionalFormatting sqref="E6:M6">
    <cfRule type="cellIs" dxfId="149" priority="18" stopIfTrue="1" operator="equal">
      <formula>0</formula>
    </cfRule>
  </conditionalFormatting>
  <conditionalFormatting sqref="E8:M8">
    <cfRule type="cellIs" dxfId="148" priority="16" stopIfTrue="1" operator="equal">
      <formula>0</formula>
    </cfRule>
  </conditionalFormatting>
  <conditionalFormatting sqref="E10:M10 E12:M12 E14:M14 E16:M16 E18:M18 E20:M20 E22:M22 E24:M24 E26:M26 E28:M28 E30:M30 E32:M32 E34:M34">
    <cfRule type="cellIs" dxfId="147" priority="4" stopIfTrue="1" operator="equal">
      <formula>0</formula>
    </cfRule>
  </conditionalFormatting>
  <conditionalFormatting sqref="E36:M36 E38:M38">
    <cfRule type="cellIs" dxfId="146" priority="13" stopIfTrue="1" operator="equal">
      <formula>0</formula>
    </cfRule>
  </conditionalFormatting>
  <conditionalFormatting sqref="N6 N8 N10 N12 N14 N16 N18 N20 N22 N24 N26 N28 N30 N32 N34 N36">
    <cfRule type="cellIs" dxfId="145" priority="22" stopIfTrue="1" operator="equal">
      <formula>1</formula>
    </cfRule>
    <cfRule type="cellIs" dxfId="144" priority="23" stopIfTrue="1" operator="lessThan">
      <formula>0.0005</formula>
    </cfRule>
  </conditionalFormatting>
  <conditionalFormatting sqref="O6:Z8">
    <cfRule type="cellIs" dxfId="143" priority="10" stopIfTrue="1" operator="equal">
      <formula>0</formula>
    </cfRule>
  </conditionalFormatting>
  <conditionalFormatting sqref="O10:Z10 O12:Z12 O14:Z14 O16:Z16 O18:Z18 O20:Z20 O22:Z22 O24:Z24 O26:Z26 O28:Z28 O30:Z30 O32:Z32 O34:Z34">
    <cfRule type="cellIs" dxfId="142" priority="1" stopIfTrue="1" operator="equal">
      <formula>0</formula>
    </cfRule>
  </conditionalFormatting>
  <conditionalFormatting sqref="O36:Z36 O38:Z38">
    <cfRule type="cellIs" dxfId="141" priority="7" stopIfTrue="1" operator="equal">
      <formula>0</formula>
    </cfRule>
  </conditionalFormatting>
  <conditionalFormatting sqref="AD4">
    <cfRule type="cellIs" dxfId="140" priority="28" stopIfTrue="1" operator="lessThan">
      <formula>0.0005</formula>
    </cfRule>
  </conditionalFormatting>
  <conditionalFormatting sqref="AD5:IV5 B7:M7 AD7:IV7 AD9:IV9 AD11:IV11 AD13:IV13 AD15:IV15 AD17:IV17 AD19:IV19 AD21:IV21 AD23:IV23 AD25:IV25 AD27:IV27 AD29:IV29 AD31:IV31 AD33:IV33 AD35:IV35 AD37:IV37">
    <cfRule type="cellIs" dxfId="139" priority="30" stopIfTrue="1" operator="equal">
      <formula>0</formula>
    </cfRule>
  </conditionalFormatting>
  <conditionalFormatting sqref="AD6:IV6 AD8:IV8 AD10:IV10 AD12:IV12 AD14:IV14 AD16:IV16 AD18:IV18 AD20:IV20 AD22:IV22 AD24:IV24 AD26:IV26 AD28:IV28 AD30:IV30 AD32:IV32 AD34:IV34 AD36:IV36 A38:D38 N38 AD38:IV38">
    <cfRule type="cellIs" dxfId="138" priority="29" stopIfTrue="1" operator="lessThan">
      <formula>0.0005</formula>
    </cfRule>
  </conditionalFormatting>
  <hyperlinks>
    <hyperlink ref="E43" r:id="rId1" xr:uid="{3E61F2A8-F30D-4944-9397-EA5BC8711DC8}"/>
    <hyperlink ref="E43:G43" r:id="rId2" display="http://dx.doi.org/10.4232/1.14582 " xr:uid="{31767478-6578-4E68-8E6E-D60427F841AF}"/>
    <hyperlink ref="A45" r:id="rId3" display="Publikation und Tabellen stehen unter der Lizenz CC BY-SA DEED 4.0." xr:uid="{7C0AF4FD-A3F0-433B-B30B-6D1D53491D16}"/>
    <hyperlink ref="R43" r:id="rId4" xr:uid="{38F29CE8-A179-48FD-AAAC-8EA8759DDD1C}"/>
    <hyperlink ref="R43:T43" r:id="rId5" display="http://dx.doi.org/10.4232/1.14582 " xr:uid="{810A7A6E-C352-41D7-94E7-6490804E5B37}"/>
    <hyperlink ref="N45" r:id="rId6" display="Publikation und Tabellen stehen unter der Lizenz CC BY-SA DEED 4.0." xr:uid="{1CF5F5F3-546D-4E2B-BC3F-409E346B0EFB}"/>
  </hyperlinks>
  <pageMargins left="0.78740157480314965" right="0.78740157480314965" top="0.98425196850393704" bottom="0.98425196850393704" header="0.51181102362204722" footer="0.51181102362204722"/>
  <pageSetup paperSize="9" scale="67" orientation="portrait" r:id="rId7"/>
  <headerFooter scaleWithDoc="0" alignWithMargins="0"/>
  <colBreaks count="1" manualBreakCount="1">
    <brk id="13" max="44" man="1"/>
  </colBreaks>
  <legacyDrawingHF r:id="rId8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6D11-D7AA-4F6A-AF3F-976187EF637D}">
  <dimension ref="A1:AF45"/>
  <sheetViews>
    <sheetView view="pageBreakPreview" zoomScaleNormal="100" zoomScaleSheetLayoutView="100" workbookViewId="0">
      <selection sqref="A1:P1"/>
    </sheetView>
  </sheetViews>
  <sheetFormatPr baseColWidth="10" defaultRowHeight="12.75"/>
  <cols>
    <col min="1" max="1" width="8.7109375" style="20" customWidth="1"/>
    <col min="2" max="16" width="8.28515625" style="20" customWidth="1"/>
    <col min="17" max="17" width="15.42578125" style="20" customWidth="1"/>
    <col min="18" max="29" width="8.28515625" style="20" customWidth="1"/>
    <col min="30" max="30" width="2.7109375" style="416" customWidth="1"/>
    <col min="31" max="32" width="7.140625" style="20" customWidth="1"/>
    <col min="33" max="16384" width="11.42578125" style="20"/>
  </cols>
  <sheetData>
    <row r="1" spans="1:32" ht="59.25" customHeight="1" thickBot="1">
      <c r="A1" s="785" t="str">
        <f>"Tabelle 21: Veranstaltungen für Weiterbildungspersonal (vhs-Mitarbeitende, Kursleitende, ehrenamtlich tätiges Personal), Unterrichtsstunden und Belegungen nach Ländern und Tätigkeitsbereichen " &amp;Hilfswerte!B1</f>
        <v>Tabelle 21: Veranstaltungen für Weiterbildungspersonal (vhs-Mitarbeitende, Kursleitende, ehrenamtlich tätiges Personal), Unterrichtsstunden und Belegungen nach Ländern und Tätigkeitsbereichen 2021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 t="str">
        <f>"noch Tabelle 21: Veranstaltungen für Weiterbildungspersonal (vhs-Mitarbeitende, Kursleitende, ehrenamtlich tätiges Personal), Unterrichtsstunden und Belegungen nach Ländern und Tätigkeitsbereichen " &amp;Hilfswerte!B1</f>
        <v>noch Tabelle 21: Veranstaltungen für Weiterbildungspersonal (vhs-Mitarbeitende, Kursleitende, ehrenamtlich tätiges Personal), Unterrichtsstunden und Belegungen nach Ländern und Tätigkeitsbereichen 2021</v>
      </c>
      <c r="R1" s="785"/>
      <c r="S1" s="785"/>
      <c r="T1" s="785"/>
      <c r="U1" s="785"/>
      <c r="V1" s="785"/>
      <c r="W1" s="785"/>
      <c r="X1" s="785"/>
      <c r="Y1" s="785"/>
      <c r="Z1" s="785"/>
      <c r="AA1" s="785"/>
      <c r="AB1" s="785"/>
      <c r="AC1" s="785"/>
      <c r="AD1" s="585"/>
      <c r="AE1" s="36"/>
      <c r="AF1" s="36"/>
    </row>
    <row r="2" spans="1:32" ht="25.5" customHeight="1">
      <c r="A2" s="1056" t="s">
        <v>12</v>
      </c>
      <c r="B2" s="795" t="s">
        <v>24</v>
      </c>
      <c r="C2" s="796"/>
      <c r="D2" s="886"/>
      <c r="E2" s="859" t="s">
        <v>450</v>
      </c>
      <c r="F2" s="793"/>
      <c r="G2" s="793"/>
      <c r="H2" s="793"/>
      <c r="I2" s="793"/>
      <c r="J2" s="793"/>
      <c r="K2" s="793"/>
      <c r="L2" s="793"/>
      <c r="M2" s="793"/>
      <c r="N2" s="793"/>
      <c r="O2" s="793"/>
      <c r="P2" s="794"/>
      <c r="Q2" s="1056" t="s">
        <v>12</v>
      </c>
      <c r="R2" s="859" t="s">
        <v>450</v>
      </c>
      <c r="S2" s="793"/>
      <c r="T2" s="793"/>
      <c r="U2" s="793"/>
      <c r="V2" s="793"/>
      <c r="W2" s="793"/>
      <c r="X2" s="793"/>
      <c r="Y2" s="793"/>
      <c r="Z2" s="890"/>
      <c r="AA2" s="796" t="s">
        <v>449</v>
      </c>
      <c r="AB2" s="796"/>
      <c r="AC2" s="882"/>
    </row>
    <row r="3" spans="1:32" ht="54" customHeight="1">
      <c r="A3" s="1057"/>
      <c r="B3" s="848"/>
      <c r="C3" s="887"/>
      <c r="D3" s="888"/>
      <c r="E3" s="853" t="s">
        <v>89</v>
      </c>
      <c r="F3" s="853"/>
      <c r="G3" s="853"/>
      <c r="H3" s="853" t="s">
        <v>113</v>
      </c>
      <c r="I3" s="853"/>
      <c r="J3" s="853"/>
      <c r="K3" s="853" t="s">
        <v>19</v>
      </c>
      <c r="L3" s="853"/>
      <c r="M3" s="853"/>
      <c r="N3" s="853" t="s">
        <v>20</v>
      </c>
      <c r="O3" s="853"/>
      <c r="P3" s="1050"/>
      <c r="Q3" s="1057"/>
      <c r="R3" s="866" t="s">
        <v>387</v>
      </c>
      <c r="S3" s="790"/>
      <c r="T3" s="791"/>
      <c r="U3" s="866" t="s">
        <v>398</v>
      </c>
      <c r="V3" s="790"/>
      <c r="W3" s="791"/>
      <c r="X3" s="866" t="s">
        <v>39</v>
      </c>
      <c r="Y3" s="790"/>
      <c r="Z3" s="791"/>
      <c r="AA3" s="887"/>
      <c r="AB3" s="887"/>
      <c r="AC3" s="1059"/>
    </row>
    <row r="4" spans="1:32" ht="41.25" customHeight="1">
      <c r="A4" s="1058"/>
      <c r="B4" s="671" t="s">
        <v>302</v>
      </c>
      <c r="C4" s="671" t="s">
        <v>40</v>
      </c>
      <c r="D4" s="613" t="s">
        <v>303</v>
      </c>
      <c r="E4" s="669" t="s">
        <v>302</v>
      </c>
      <c r="F4" s="671" t="s">
        <v>40</v>
      </c>
      <c r="G4" s="613" t="s">
        <v>303</v>
      </c>
      <c r="H4" s="671" t="s">
        <v>302</v>
      </c>
      <c r="I4" s="671" t="s">
        <v>40</v>
      </c>
      <c r="J4" s="613" t="s">
        <v>303</v>
      </c>
      <c r="K4" s="671" t="s">
        <v>302</v>
      </c>
      <c r="L4" s="671" t="s">
        <v>40</v>
      </c>
      <c r="M4" s="613" t="s">
        <v>303</v>
      </c>
      <c r="N4" s="671" t="s">
        <v>302</v>
      </c>
      <c r="O4" s="671" t="s">
        <v>40</v>
      </c>
      <c r="P4" s="672" t="s">
        <v>303</v>
      </c>
      <c r="Q4" s="1057"/>
      <c r="R4" s="671" t="s">
        <v>302</v>
      </c>
      <c r="S4" s="671" t="s">
        <v>40</v>
      </c>
      <c r="T4" s="613" t="s">
        <v>303</v>
      </c>
      <c r="U4" s="671" t="s">
        <v>302</v>
      </c>
      <c r="V4" s="671" t="s">
        <v>40</v>
      </c>
      <c r="W4" s="613" t="s">
        <v>303</v>
      </c>
      <c r="X4" s="671" t="s">
        <v>302</v>
      </c>
      <c r="Y4" s="671" t="s">
        <v>40</v>
      </c>
      <c r="Z4" s="613" t="s">
        <v>303</v>
      </c>
      <c r="AA4" s="604" t="s">
        <v>302</v>
      </c>
      <c r="AB4" s="671" t="s">
        <v>40</v>
      </c>
      <c r="AC4" s="606" t="s">
        <v>303</v>
      </c>
    </row>
    <row r="5" spans="1:32" ht="12.75" customHeight="1">
      <c r="A5" s="1061" t="s">
        <v>61</v>
      </c>
      <c r="B5" s="345">
        <v>556</v>
      </c>
      <c r="C5" s="344">
        <v>2845</v>
      </c>
      <c r="D5" s="238">
        <v>5277</v>
      </c>
      <c r="E5" s="344">
        <v>92</v>
      </c>
      <c r="F5" s="344">
        <v>715</v>
      </c>
      <c r="G5" s="238">
        <v>985</v>
      </c>
      <c r="H5" s="345">
        <v>8</v>
      </c>
      <c r="I5" s="344">
        <v>20</v>
      </c>
      <c r="J5" s="238">
        <v>49</v>
      </c>
      <c r="K5" s="345">
        <v>38</v>
      </c>
      <c r="L5" s="344">
        <v>229</v>
      </c>
      <c r="M5" s="238">
        <v>370</v>
      </c>
      <c r="N5" s="345">
        <v>103</v>
      </c>
      <c r="O5" s="344">
        <v>461</v>
      </c>
      <c r="P5" s="346">
        <v>960</v>
      </c>
      <c r="Q5" s="1061" t="s">
        <v>61</v>
      </c>
      <c r="R5" s="344">
        <v>224</v>
      </c>
      <c r="S5" s="344">
        <v>818</v>
      </c>
      <c r="T5" s="238">
        <v>1996</v>
      </c>
      <c r="U5" s="345">
        <v>5</v>
      </c>
      <c r="V5" s="344">
        <v>122</v>
      </c>
      <c r="W5" s="238">
        <v>23</v>
      </c>
      <c r="X5" s="345">
        <v>17</v>
      </c>
      <c r="Y5" s="344">
        <v>156</v>
      </c>
      <c r="Z5" s="238">
        <v>198</v>
      </c>
      <c r="AA5" s="345">
        <v>69</v>
      </c>
      <c r="AB5" s="344">
        <v>324</v>
      </c>
      <c r="AC5" s="346">
        <v>696</v>
      </c>
    </row>
    <row r="6" spans="1:32" ht="12.75" customHeight="1">
      <c r="A6" s="1060"/>
      <c r="B6" s="347">
        <v>1</v>
      </c>
      <c r="C6" s="348">
        <v>1</v>
      </c>
      <c r="D6" s="349">
        <v>1</v>
      </c>
      <c r="E6" s="134">
        <v>0.16547000000000001</v>
      </c>
      <c r="F6" s="134">
        <v>0.25131999999999999</v>
      </c>
      <c r="G6" s="192">
        <v>0.18665999999999999</v>
      </c>
      <c r="H6" s="201">
        <v>1.439E-2</v>
      </c>
      <c r="I6" s="134">
        <v>7.0299999999999998E-3</v>
      </c>
      <c r="J6" s="192">
        <v>9.2899999999999996E-3</v>
      </c>
      <c r="K6" s="201">
        <v>6.8349999999999994E-2</v>
      </c>
      <c r="L6" s="134">
        <v>8.0490000000000006E-2</v>
      </c>
      <c r="M6" s="192">
        <v>7.0120000000000002E-2</v>
      </c>
      <c r="N6" s="201">
        <v>0.18525</v>
      </c>
      <c r="O6" s="134">
        <v>0.16203999999999999</v>
      </c>
      <c r="P6" s="232">
        <v>0.18192</v>
      </c>
      <c r="Q6" s="1060"/>
      <c r="R6" s="134">
        <v>0.40288000000000002</v>
      </c>
      <c r="S6" s="134">
        <v>0.28752</v>
      </c>
      <c r="T6" s="192">
        <v>0.37824999999999998</v>
      </c>
      <c r="U6" s="201">
        <v>8.9899999999999997E-3</v>
      </c>
      <c r="V6" s="134">
        <v>4.2880000000000001E-2</v>
      </c>
      <c r="W6" s="192">
        <v>4.3600000000000002E-3</v>
      </c>
      <c r="X6" s="201">
        <v>3.058E-2</v>
      </c>
      <c r="Y6" s="134">
        <v>5.4829999999999997E-2</v>
      </c>
      <c r="Z6" s="192">
        <v>3.7519999999999998E-2</v>
      </c>
      <c r="AA6" s="201">
        <v>0.1241</v>
      </c>
      <c r="AB6" s="134">
        <v>0.11388</v>
      </c>
      <c r="AC6" s="232">
        <v>0.13189000000000001</v>
      </c>
    </row>
    <row r="7" spans="1:32" ht="12.75" customHeight="1">
      <c r="A7" s="1060" t="s">
        <v>62</v>
      </c>
      <c r="B7" s="193">
        <v>694</v>
      </c>
      <c r="C7" s="184">
        <v>8182</v>
      </c>
      <c r="D7" s="194">
        <v>6828</v>
      </c>
      <c r="E7" s="184">
        <v>63</v>
      </c>
      <c r="F7" s="184">
        <v>226</v>
      </c>
      <c r="G7" s="194">
        <v>624</v>
      </c>
      <c r="H7" s="193">
        <v>43</v>
      </c>
      <c r="I7" s="184">
        <v>426</v>
      </c>
      <c r="J7" s="194">
        <v>453</v>
      </c>
      <c r="K7" s="193">
        <v>142</v>
      </c>
      <c r="L7" s="184">
        <v>1220</v>
      </c>
      <c r="M7" s="194">
        <v>1522</v>
      </c>
      <c r="N7" s="193">
        <v>89</v>
      </c>
      <c r="O7" s="202">
        <v>1930</v>
      </c>
      <c r="P7" s="228">
        <v>816</v>
      </c>
      <c r="Q7" s="1060" t="s">
        <v>62</v>
      </c>
      <c r="R7" s="184">
        <v>343</v>
      </c>
      <c r="S7" s="184">
        <v>2504</v>
      </c>
      <c r="T7" s="194">
        <v>3182</v>
      </c>
      <c r="U7" s="193">
        <v>6</v>
      </c>
      <c r="V7" s="184">
        <v>1838</v>
      </c>
      <c r="W7" s="194">
        <v>91</v>
      </c>
      <c r="X7" s="193">
        <v>8</v>
      </c>
      <c r="Y7" s="184">
        <v>38</v>
      </c>
      <c r="Z7" s="194">
        <v>140</v>
      </c>
      <c r="AA7" s="193">
        <v>0</v>
      </c>
      <c r="AB7" s="202">
        <v>0</v>
      </c>
      <c r="AC7" s="228">
        <v>0</v>
      </c>
    </row>
    <row r="8" spans="1:32" ht="12.75" customHeight="1">
      <c r="A8" s="1060"/>
      <c r="B8" s="347">
        <v>1</v>
      </c>
      <c r="C8" s="348">
        <v>1</v>
      </c>
      <c r="D8" s="349">
        <v>1</v>
      </c>
      <c r="E8" s="134">
        <v>9.078E-2</v>
      </c>
      <c r="F8" s="134">
        <v>2.7619999999999999E-2</v>
      </c>
      <c r="G8" s="192">
        <v>9.1389999999999999E-2</v>
      </c>
      <c r="H8" s="201">
        <v>6.1960000000000001E-2</v>
      </c>
      <c r="I8" s="134">
        <v>5.2069999999999998E-2</v>
      </c>
      <c r="J8" s="192">
        <v>6.6339999999999996E-2</v>
      </c>
      <c r="K8" s="201">
        <v>0.20460999999999999</v>
      </c>
      <c r="L8" s="134">
        <v>0.14910999999999999</v>
      </c>
      <c r="M8" s="192">
        <v>0.22291</v>
      </c>
      <c r="N8" s="201">
        <v>0.12823999999999999</v>
      </c>
      <c r="O8" s="134">
        <v>0.23588000000000001</v>
      </c>
      <c r="P8" s="232">
        <v>0.11951000000000001</v>
      </c>
      <c r="Q8" s="1060"/>
      <c r="R8" s="134">
        <v>0.49424000000000001</v>
      </c>
      <c r="S8" s="134">
        <v>0.30603999999999998</v>
      </c>
      <c r="T8" s="192">
        <v>0.46601999999999999</v>
      </c>
      <c r="U8" s="201">
        <v>8.6499999999999997E-3</v>
      </c>
      <c r="V8" s="134">
        <v>0.22464000000000001</v>
      </c>
      <c r="W8" s="192">
        <v>1.333E-2</v>
      </c>
      <c r="X8" s="201">
        <v>1.153E-2</v>
      </c>
      <c r="Y8" s="134">
        <v>4.64E-3</v>
      </c>
      <c r="Z8" s="192">
        <v>2.0500000000000001E-2</v>
      </c>
      <c r="AA8" s="201" t="s">
        <v>515</v>
      </c>
      <c r="AB8" s="134" t="s">
        <v>515</v>
      </c>
      <c r="AC8" s="232" t="s">
        <v>515</v>
      </c>
    </row>
    <row r="9" spans="1:32" ht="12.75" customHeight="1">
      <c r="A9" s="1060" t="s">
        <v>63</v>
      </c>
      <c r="B9" s="193">
        <v>47</v>
      </c>
      <c r="C9" s="184">
        <v>281</v>
      </c>
      <c r="D9" s="194">
        <v>392</v>
      </c>
      <c r="E9" s="184">
        <v>6</v>
      </c>
      <c r="F9" s="184">
        <v>25</v>
      </c>
      <c r="G9" s="194">
        <v>36</v>
      </c>
      <c r="H9" s="193">
        <v>0</v>
      </c>
      <c r="I9" s="184">
        <v>0</v>
      </c>
      <c r="J9" s="194">
        <v>0</v>
      </c>
      <c r="K9" s="193">
        <v>4</v>
      </c>
      <c r="L9" s="184">
        <v>47</v>
      </c>
      <c r="M9" s="194">
        <v>42</v>
      </c>
      <c r="N9" s="193">
        <v>23</v>
      </c>
      <c r="O9" s="184">
        <v>126</v>
      </c>
      <c r="P9" s="228">
        <v>233</v>
      </c>
      <c r="Q9" s="1060" t="s">
        <v>63</v>
      </c>
      <c r="R9" s="184">
        <v>14</v>
      </c>
      <c r="S9" s="184">
        <v>83</v>
      </c>
      <c r="T9" s="194">
        <v>81</v>
      </c>
      <c r="U9" s="193">
        <v>0</v>
      </c>
      <c r="V9" s="184">
        <v>0</v>
      </c>
      <c r="W9" s="194">
        <v>0</v>
      </c>
      <c r="X9" s="193">
        <v>0</v>
      </c>
      <c r="Y9" s="184">
        <v>0</v>
      </c>
      <c r="Z9" s="194">
        <v>0</v>
      </c>
      <c r="AA9" s="193">
        <v>0</v>
      </c>
      <c r="AB9" s="184">
        <v>0</v>
      </c>
      <c r="AC9" s="228">
        <v>0</v>
      </c>
    </row>
    <row r="10" spans="1:32" ht="12.75" customHeight="1">
      <c r="A10" s="1060"/>
      <c r="B10" s="347">
        <v>1</v>
      </c>
      <c r="C10" s="348">
        <v>1</v>
      </c>
      <c r="D10" s="349">
        <v>1</v>
      </c>
      <c r="E10" s="134">
        <v>0.12766</v>
      </c>
      <c r="F10" s="134">
        <v>8.8969999999999994E-2</v>
      </c>
      <c r="G10" s="192">
        <v>9.1840000000000005E-2</v>
      </c>
      <c r="H10" s="201" t="s">
        <v>515</v>
      </c>
      <c r="I10" s="134" t="s">
        <v>515</v>
      </c>
      <c r="J10" s="192" t="s">
        <v>515</v>
      </c>
      <c r="K10" s="201">
        <v>8.5110000000000005E-2</v>
      </c>
      <c r="L10" s="134">
        <v>0.16725999999999999</v>
      </c>
      <c r="M10" s="192">
        <v>0.10714</v>
      </c>
      <c r="N10" s="201">
        <v>0.48936000000000002</v>
      </c>
      <c r="O10" s="134">
        <v>0.44840000000000002</v>
      </c>
      <c r="P10" s="232">
        <v>0.59438999999999997</v>
      </c>
      <c r="Q10" s="1060"/>
      <c r="R10" s="134">
        <v>0.29787000000000002</v>
      </c>
      <c r="S10" s="134">
        <v>0.29537000000000002</v>
      </c>
      <c r="T10" s="192">
        <v>0.20663000000000001</v>
      </c>
      <c r="U10" s="201" t="s">
        <v>515</v>
      </c>
      <c r="V10" s="134" t="s">
        <v>515</v>
      </c>
      <c r="W10" s="192" t="s">
        <v>515</v>
      </c>
      <c r="X10" s="201" t="s">
        <v>515</v>
      </c>
      <c r="Y10" s="134" t="s">
        <v>515</v>
      </c>
      <c r="Z10" s="192" t="s">
        <v>515</v>
      </c>
      <c r="AA10" s="201" t="s">
        <v>515</v>
      </c>
      <c r="AB10" s="134" t="s">
        <v>515</v>
      </c>
      <c r="AC10" s="232" t="s">
        <v>515</v>
      </c>
    </row>
    <row r="11" spans="1:32" ht="12.75" customHeight="1">
      <c r="A11" s="1060" t="s">
        <v>64</v>
      </c>
      <c r="B11" s="193">
        <v>31</v>
      </c>
      <c r="C11" s="184">
        <v>159</v>
      </c>
      <c r="D11" s="194">
        <v>179</v>
      </c>
      <c r="E11" s="184">
        <v>2</v>
      </c>
      <c r="F11" s="184">
        <v>4</v>
      </c>
      <c r="G11" s="194">
        <v>12</v>
      </c>
      <c r="H11" s="193">
        <v>8</v>
      </c>
      <c r="I11" s="184">
        <v>86</v>
      </c>
      <c r="J11" s="194">
        <v>56</v>
      </c>
      <c r="K11" s="193">
        <v>2</v>
      </c>
      <c r="L11" s="184">
        <v>3</v>
      </c>
      <c r="M11" s="194">
        <v>12</v>
      </c>
      <c r="N11" s="193">
        <v>4</v>
      </c>
      <c r="O11" s="184">
        <v>24</v>
      </c>
      <c r="P11" s="228">
        <v>17</v>
      </c>
      <c r="Q11" s="1060" t="s">
        <v>64</v>
      </c>
      <c r="R11" s="184">
        <v>8</v>
      </c>
      <c r="S11" s="184">
        <v>19</v>
      </c>
      <c r="T11" s="194">
        <v>51</v>
      </c>
      <c r="U11" s="193">
        <v>0</v>
      </c>
      <c r="V11" s="184">
        <v>0</v>
      </c>
      <c r="W11" s="194">
        <v>0</v>
      </c>
      <c r="X11" s="193">
        <v>5</v>
      </c>
      <c r="Y11" s="184">
        <v>15</v>
      </c>
      <c r="Z11" s="194">
        <v>25</v>
      </c>
      <c r="AA11" s="193">
        <v>2</v>
      </c>
      <c r="AB11" s="184">
        <v>8</v>
      </c>
      <c r="AC11" s="228">
        <v>6</v>
      </c>
    </row>
    <row r="12" spans="1:32" ht="12.75" customHeight="1">
      <c r="A12" s="1060"/>
      <c r="B12" s="347">
        <v>1</v>
      </c>
      <c r="C12" s="348">
        <v>1</v>
      </c>
      <c r="D12" s="349">
        <v>1</v>
      </c>
      <c r="E12" s="134">
        <v>6.4519999999999994E-2</v>
      </c>
      <c r="F12" s="134">
        <v>2.5159999999999998E-2</v>
      </c>
      <c r="G12" s="192">
        <v>6.7040000000000002E-2</v>
      </c>
      <c r="H12" s="201">
        <v>0.25806000000000001</v>
      </c>
      <c r="I12" s="134">
        <v>0.54088000000000003</v>
      </c>
      <c r="J12" s="192">
        <v>0.31285000000000002</v>
      </c>
      <c r="K12" s="201">
        <v>6.4519999999999994E-2</v>
      </c>
      <c r="L12" s="134">
        <v>1.8870000000000001E-2</v>
      </c>
      <c r="M12" s="192">
        <v>6.7040000000000002E-2</v>
      </c>
      <c r="N12" s="201">
        <v>0.12903000000000001</v>
      </c>
      <c r="O12" s="134">
        <v>0.15093999999999999</v>
      </c>
      <c r="P12" s="232">
        <v>9.4969999999999999E-2</v>
      </c>
      <c r="Q12" s="1060"/>
      <c r="R12" s="134">
        <v>0.25806000000000001</v>
      </c>
      <c r="S12" s="134">
        <v>0.1195</v>
      </c>
      <c r="T12" s="192">
        <v>0.28492000000000001</v>
      </c>
      <c r="U12" s="201" t="s">
        <v>515</v>
      </c>
      <c r="V12" s="134" t="s">
        <v>515</v>
      </c>
      <c r="W12" s="192" t="s">
        <v>515</v>
      </c>
      <c r="X12" s="201">
        <v>0.16128999999999999</v>
      </c>
      <c r="Y12" s="134">
        <v>9.4339999999999993E-2</v>
      </c>
      <c r="Z12" s="192">
        <v>0.13966000000000001</v>
      </c>
      <c r="AA12" s="201">
        <v>6.4519999999999994E-2</v>
      </c>
      <c r="AB12" s="134">
        <v>5.0310000000000001E-2</v>
      </c>
      <c r="AC12" s="232">
        <v>3.3520000000000001E-2</v>
      </c>
    </row>
    <row r="13" spans="1:32" ht="12.75" customHeight="1">
      <c r="A13" s="1060" t="s">
        <v>65</v>
      </c>
      <c r="B13" s="193">
        <v>1</v>
      </c>
      <c r="C13" s="184">
        <v>2</v>
      </c>
      <c r="D13" s="194">
        <v>10</v>
      </c>
      <c r="E13" s="184">
        <v>0</v>
      </c>
      <c r="F13" s="184">
        <v>0</v>
      </c>
      <c r="G13" s="194">
        <v>0</v>
      </c>
      <c r="H13" s="193">
        <v>0</v>
      </c>
      <c r="I13" s="184">
        <v>0</v>
      </c>
      <c r="J13" s="194">
        <v>0</v>
      </c>
      <c r="K13" s="193">
        <v>0</v>
      </c>
      <c r="L13" s="184">
        <v>0</v>
      </c>
      <c r="M13" s="194">
        <v>0</v>
      </c>
      <c r="N13" s="193">
        <v>0</v>
      </c>
      <c r="O13" s="184">
        <v>0</v>
      </c>
      <c r="P13" s="228">
        <v>0</v>
      </c>
      <c r="Q13" s="1060" t="s">
        <v>65</v>
      </c>
      <c r="R13" s="184">
        <v>1</v>
      </c>
      <c r="S13" s="184">
        <v>2</v>
      </c>
      <c r="T13" s="194">
        <v>10</v>
      </c>
      <c r="U13" s="193">
        <v>0</v>
      </c>
      <c r="V13" s="184">
        <v>0</v>
      </c>
      <c r="W13" s="194">
        <v>0</v>
      </c>
      <c r="X13" s="193">
        <v>0</v>
      </c>
      <c r="Y13" s="184">
        <v>0</v>
      </c>
      <c r="Z13" s="194">
        <v>0</v>
      </c>
      <c r="AA13" s="193">
        <v>0</v>
      </c>
      <c r="AB13" s="184">
        <v>0</v>
      </c>
      <c r="AC13" s="228">
        <v>0</v>
      </c>
    </row>
    <row r="14" spans="1:32" ht="12.75" customHeight="1">
      <c r="A14" s="1060"/>
      <c r="B14" s="347">
        <v>1</v>
      </c>
      <c r="C14" s="348">
        <v>1</v>
      </c>
      <c r="D14" s="349">
        <v>1</v>
      </c>
      <c r="E14" s="134" t="s">
        <v>515</v>
      </c>
      <c r="F14" s="134" t="s">
        <v>515</v>
      </c>
      <c r="G14" s="192" t="s">
        <v>515</v>
      </c>
      <c r="H14" s="201" t="s">
        <v>515</v>
      </c>
      <c r="I14" s="134" t="s">
        <v>515</v>
      </c>
      <c r="J14" s="192" t="s">
        <v>515</v>
      </c>
      <c r="K14" s="201" t="s">
        <v>515</v>
      </c>
      <c r="L14" s="134" t="s">
        <v>515</v>
      </c>
      <c r="M14" s="192" t="s">
        <v>515</v>
      </c>
      <c r="N14" s="201" t="s">
        <v>515</v>
      </c>
      <c r="O14" s="134" t="s">
        <v>515</v>
      </c>
      <c r="P14" s="232" t="s">
        <v>515</v>
      </c>
      <c r="Q14" s="1060"/>
      <c r="R14" s="134">
        <v>1</v>
      </c>
      <c r="S14" s="134">
        <v>1</v>
      </c>
      <c r="T14" s="192">
        <v>1</v>
      </c>
      <c r="U14" s="201" t="s">
        <v>515</v>
      </c>
      <c r="V14" s="134" t="s">
        <v>515</v>
      </c>
      <c r="W14" s="192" t="s">
        <v>515</v>
      </c>
      <c r="X14" s="201" t="s">
        <v>515</v>
      </c>
      <c r="Y14" s="134" t="s">
        <v>515</v>
      </c>
      <c r="Z14" s="192" t="s">
        <v>515</v>
      </c>
      <c r="AA14" s="201" t="s">
        <v>515</v>
      </c>
      <c r="AB14" s="134" t="s">
        <v>515</v>
      </c>
      <c r="AC14" s="232" t="s">
        <v>515</v>
      </c>
    </row>
    <row r="15" spans="1:32" ht="12.75" customHeight="1">
      <c r="A15" s="1060" t="s">
        <v>66</v>
      </c>
      <c r="B15" s="193">
        <v>309</v>
      </c>
      <c r="C15" s="184">
        <v>1217</v>
      </c>
      <c r="D15" s="194">
        <v>2016</v>
      </c>
      <c r="E15" s="184">
        <v>0</v>
      </c>
      <c r="F15" s="184">
        <v>0</v>
      </c>
      <c r="G15" s="194">
        <v>0</v>
      </c>
      <c r="H15" s="193">
        <v>0</v>
      </c>
      <c r="I15" s="184">
        <v>0</v>
      </c>
      <c r="J15" s="194">
        <v>0</v>
      </c>
      <c r="K15" s="193">
        <v>0</v>
      </c>
      <c r="L15" s="184">
        <v>0</v>
      </c>
      <c r="M15" s="194">
        <v>0</v>
      </c>
      <c r="N15" s="193">
        <v>6</v>
      </c>
      <c r="O15" s="184">
        <v>19</v>
      </c>
      <c r="P15" s="228">
        <v>65</v>
      </c>
      <c r="Q15" s="1060" t="s">
        <v>66</v>
      </c>
      <c r="R15" s="184">
        <v>120</v>
      </c>
      <c r="S15" s="184">
        <v>476</v>
      </c>
      <c r="T15" s="194">
        <v>698</v>
      </c>
      <c r="U15" s="193">
        <v>0</v>
      </c>
      <c r="V15" s="184">
        <v>0</v>
      </c>
      <c r="W15" s="194">
        <v>0</v>
      </c>
      <c r="X15" s="193">
        <v>7</v>
      </c>
      <c r="Y15" s="184">
        <v>29</v>
      </c>
      <c r="Z15" s="194">
        <v>30</v>
      </c>
      <c r="AA15" s="193">
        <v>176</v>
      </c>
      <c r="AB15" s="184">
        <v>693</v>
      </c>
      <c r="AC15" s="228">
        <v>1223</v>
      </c>
    </row>
    <row r="16" spans="1:32" ht="12.75" customHeight="1">
      <c r="A16" s="1060"/>
      <c r="B16" s="347">
        <v>1</v>
      </c>
      <c r="C16" s="348">
        <v>1</v>
      </c>
      <c r="D16" s="349">
        <v>1</v>
      </c>
      <c r="E16" s="134" t="s">
        <v>515</v>
      </c>
      <c r="F16" s="134" t="s">
        <v>515</v>
      </c>
      <c r="G16" s="192" t="s">
        <v>515</v>
      </c>
      <c r="H16" s="201" t="s">
        <v>515</v>
      </c>
      <c r="I16" s="134" t="s">
        <v>515</v>
      </c>
      <c r="J16" s="192" t="s">
        <v>515</v>
      </c>
      <c r="K16" s="201" t="s">
        <v>515</v>
      </c>
      <c r="L16" s="134" t="s">
        <v>515</v>
      </c>
      <c r="M16" s="192" t="s">
        <v>515</v>
      </c>
      <c r="N16" s="201">
        <v>1.942E-2</v>
      </c>
      <c r="O16" s="134">
        <v>1.5610000000000001E-2</v>
      </c>
      <c r="P16" s="232">
        <v>3.2239999999999998E-2</v>
      </c>
      <c r="Q16" s="1060"/>
      <c r="R16" s="134">
        <v>0.38834999999999997</v>
      </c>
      <c r="S16" s="134">
        <v>0.39112999999999998</v>
      </c>
      <c r="T16" s="192">
        <v>0.34622999999999998</v>
      </c>
      <c r="U16" s="201" t="s">
        <v>515</v>
      </c>
      <c r="V16" s="134" t="s">
        <v>515</v>
      </c>
      <c r="W16" s="192" t="s">
        <v>515</v>
      </c>
      <c r="X16" s="201">
        <v>2.265E-2</v>
      </c>
      <c r="Y16" s="134">
        <v>2.383E-2</v>
      </c>
      <c r="Z16" s="192">
        <v>1.4880000000000001E-2</v>
      </c>
      <c r="AA16" s="201">
        <v>0.56957999999999998</v>
      </c>
      <c r="AB16" s="134">
        <v>0.56942999999999999</v>
      </c>
      <c r="AC16" s="232">
        <v>0.60665000000000002</v>
      </c>
    </row>
    <row r="17" spans="1:29" ht="12.75" customHeight="1">
      <c r="A17" s="1060" t="s">
        <v>67</v>
      </c>
      <c r="B17" s="193">
        <v>160</v>
      </c>
      <c r="C17" s="184">
        <v>794</v>
      </c>
      <c r="D17" s="194">
        <v>1425</v>
      </c>
      <c r="E17" s="184">
        <v>27</v>
      </c>
      <c r="F17" s="184">
        <v>163</v>
      </c>
      <c r="G17" s="194">
        <v>197</v>
      </c>
      <c r="H17" s="193">
        <v>0</v>
      </c>
      <c r="I17" s="184">
        <v>0</v>
      </c>
      <c r="J17" s="194">
        <v>0</v>
      </c>
      <c r="K17" s="193">
        <v>6</v>
      </c>
      <c r="L17" s="184">
        <v>33</v>
      </c>
      <c r="M17" s="194">
        <v>42</v>
      </c>
      <c r="N17" s="193">
        <v>27</v>
      </c>
      <c r="O17" s="184">
        <v>102</v>
      </c>
      <c r="P17" s="228">
        <v>231</v>
      </c>
      <c r="Q17" s="1060" t="s">
        <v>67</v>
      </c>
      <c r="R17" s="184">
        <v>67</v>
      </c>
      <c r="S17" s="184">
        <v>382</v>
      </c>
      <c r="T17" s="194">
        <v>639</v>
      </c>
      <c r="U17" s="193">
        <v>7</v>
      </c>
      <c r="V17" s="184">
        <v>9</v>
      </c>
      <c r="W17" s="194">
        <v>25</v>
      </c>
      <c r="X17" s="193">
        <v>6</v>
      </c>
      <c r="Y17" s="184">
        <v>24</v>
      </c>
      <c r="Z17" s="194">
        <v>72</v>
      </c>
      <c r="AA17" s="193">
        <v>20</v>
      </c>
      <c r="AB17" s="184">
        <v>81</v>
      </c>
      <c r="AC17" s="228">
        <v>219</v>
      </c>
    </row>
    <row r="18" spans="1:29" ht="12.75" customHeight="1">
      <c r="A18" s="1060"/>
      <c r="B18" s="347">
        <v>1</v>
      </c>
      <c r="C18" s="348">
        <v>1</v>
      </c>
      <c r="D18" s="349">
        <v>1</v>
      </c>
      <c r="E18" s="134">
        <v>0.16875000000000001</v>
      </c>
      <c r="F18" s="134">
        <v>0.20529</v>
      </c>
      <c r="G18" s="192">
        <v>0.13825000000000001</v>
      </c>
      <c r="H18" s="201" t="s">
        <v>515</v>
      </c>
      <c r="I18" s="134" t="s">
        <v>515</v>
      </c>
      <c r="J18" s="192" t="s">
        <v>515</v>
      </c>
      <c r="K18" s="201">
        <v>3.7499999999999999E-2</v>
      </c>
      <c r="L18" s="134">
        <v>4.156E-2</v>
      </c>
      <c r="M18" s="192">
        <v>2.947E-2</v>
      </c>
      <c r="N18" s="201">
        <v>0.16875000000000001</v>
      </c>
      <c r="O18" s="134">
        <v>0.12845999999999999</v>
      </c>
      <c r="P18" s="232">
        <v>0.16211</v>
      </c>
      <c r="Q18" s="1060"/>
      <c r="R18" s="134">
        <v>0.41875000000000001</v>
      </c>
      <c r="S18" s="134">
        <v>0.48110999999999998</v>
      </c>
      <c r="T18" s="192">
        <v>0.44841999999999999</v>
      </c>
      <c r="U18" s="201">
        <v>4.3749999999999997E-2</v>
      </c>
      <c r="V18" s="134">
        <v>1.1339999999999999E-2</v>
      </c>
      <c r="W18" s="192">
        <v>1.754E-2</v>
      </c>
      <c r="X18" s="201">
        <v>3.7499999999999999E-2</v>
      </c>
      <c r="Y18" s="134">
        <v>3.023E-2</v>
      </c>
      <c r="Z18" s="192">
        <v>5.0529999999999999E-2</v>
      </c>
      <c r="AA18" s="201">
        <v>0.125</v>
      </c>
      <c r="AB18" s="134">
        <v>0.10202</v>
      </c>
      <c r="AC18" s="232">
        <v>0.15368000000000001</v>
      </c>
    </row>
    <row r="19" spans="1:29" ht="12.75" customHeight="1">
      <c r="A19" s="1060" t="s">
        <v>68</v>
      </c>
      <c r="B19" s="193">
        <v>9</v>
      </c>
      <c r="C19" s="184">
        <v>40</v>
      </c>
      <c r="D19" s="194">
        <v>79</v>
      </c>
      <c r="E19" s="184">
        <v>3</v>
      </c>
      <c r="F19" s="184">
        <v>20</v>
      </c>
      <c r="G19" s="194">
        <v>40</v>
      </c>
      <c r="H19" s="193">
        <v>0</v>
      </c>
      <c r="I19" s="184">
        <v>0</v>
      </c>
      <c r="J19" s="194">
        <v>0</v>
      </c>
      <c r="K19" s="193">
        <v>0</v>
      </c>
      <c r="L19" s="184">
        <v>0</v>
      </c>
      <c r="M19" s="194">
        <v>0</v>
      </c>
      <c r="N19" s="193">
        <v>0</v>
      </c>
      <c r="O19" s="202">
        <v>0</v>
      </c>
      <c r="P19" s="228">
        <v>0</v>
      </c>
      <c r="Q19" s="1060" t="s">
        <v>68</v>
      </c>
      <c r="R19" s="184">
        <v>6</v>
      </c>
      <c r="S19" s="184">
        <v>20</v>
      </c>
      <c r="T19" s="194">
        <v>39</v>
      </c>
      <c r="U19" s="193">
        <v>0</v>
      </c>
      <c r="V19" s="184">
        <v>0</v>
      </c>
      <c r="W19" s="194">
        <v>0</v>
      </c>
      <c r="X19" s="193">
        <v>0</v>
      </c>
      <c r="Y19" s="184">
        <v>0</v>
      </c>
      <c r="Z19" s="194">
        <v>0</v>
      </c>
      <c r="AA19" s="193">
        <v>0</v>
      </c>
      <c r="AB19" s="202">
        <v>0</v>
      </c>
      <c r="AC19" s="228">
        <v>0</v>
      </c>
    </row>
    <row r="20" spans="1:29" ht="12.75" customHeight="1">
      <c r="A20" s="1060"/>
      <c r="B20" s="347">
        <v>1</v>
      </c>
      <c r="C20" s="348">
        <v>1</v>
      </c>
      <c r="D20" s="349">
        <v>1</v>
      </c>
      <c r="E20" s="134">
        <v>0.33333000000000002</v>
      </c>
      <c r="F20" s="134">
        <v>0.5</v>
      </c>
      <c r="G20" s="192">
        <v>0.50632999999999995</v>
      </c>
      <c r="H20" s="201" t="s">
        <v>515</v>
      </c>
      <c r="I20" s="134" t="s">
        <v>515</v>
      </c>
      <c r="J20" s="192" t="s">
        <v>515</v>
      </c>
      <c r="K20" s="201" t="s">
        <v>515</v>
      </c>
      <c r="L20" s="134" t="s">
        <v>515</v>
      </c>
      <c r="M20" s="192" t="s">
        <v>515</v>
      </c>
      <c r="N20" s="201" t="s">
        <v>515</v>
      </c>
      <c r="O20" s="134" t="s">
        <v>515</v>
      </c>
      <c r="P20" s="232" t="s">
        <v>515</v>
      </c>
      <c r="Q20" s="1060"/>
      <c r="R20" s="134">
        <v>0.66666999999999998</v>
      </c>
      <c r="S20" s="134">
        <v>0.5</v>
      </c>
      <c r="T20" s="192">
        <v>0.49367</v>
      </c>
      <c r="U20" s="201" t="s">
        <v>515</v>
      </c>
      <c r="V20" s="134" t="s">
        <v>515</v>
      </c>
      <c r="W20" s="192" t="s">
        <v>515</v>
      </c>
      <c r="X20" s="201" t="s">
        <v>515</v>
      </c>
      <c r="Y20" s="134" t="s">
        <v>515</v>
      </c>
      <c r="Z20" s="192" t="s">
        <v>515</v>
      </c>
      <c r="AA20" s="201" t="s">
        <v>515</v>
      </c>
      <c r="AB20" s="134" t="s">
        <v>515</v>
      </c>
      <c r="AC20" s="232" t="s">
        <v>515</v>
      </c>
    </row>
    <row r="21" spans="1:29" ht="12.75" customHeight="1">
      <c r="A21" s="1060" t="s">
        <v>69</v>
      </c>
      <c r="B21" s="193">
        <v>182</v>
      </c>
      <c r="C21" s="184">
        <v>810</v>
      </c>
      <c r="D21" s="194">
        <v>1900</v>
      </c>
      <c r="E21" s="184">
        <v>28</v>
      </c>
      <c r="F21" s="184">
        <v>182</v>
      </c>
      <c r="G21" s="194">
        <v>431</v>
      </c>
      <c r="H21" s="193">
        <v>1</v>
      </c>
      <c r="I21" s="184">
        <v>6</v>
      </c>
      <c r="J21" s="194">
        <v>8</v>
      </c>
      <c r="K21" s="193">
        <v>15</v>
      </c>
      <c r="L21" s="184">
        <v>42</v>
      </c>
      <c r="M21" s="194">
        <v>133</v>
      </c>
      <c r="N21" s="193">
        <v>18</v>
      </c>
      <c r="O21" s="184">
        <v>162</v>
      </c>
      <c r="P21" s="228">
        <v>188</v>
      </c>
      <c r="Q21" s="1060" t="s">
        <v>69</v>
      </c>
      <c r="R21" s="184">
        <v>110</v>
      </c>
      <c r="S21" s="184">
        <v>373</v>
      </c>
      <c r="T21" s="194">
        <v>1054</v>
      </c>
      <c r="U21" s="193">
        <v>4</v>
      </c>
      <c r="V21" s="184">
        <v>30</v>
      </c>
      <c r="W21" s="194">
        <v>26</v>
      </c>
      <c r="X21" s="193">
        <v>0</v>
      </c>
      <c r="Y21" s="184">
        <v>0</v>
      </c>
      <c r="Z21" s="194">
        <v>0</v>
      </c>
      <c r="AA21" s="193">
        <v>6</v>
      </c>
      <c r="AB21" s="184">
        <v>15</v>
      </c>
      <c r="AC21" s="228">
        <v>60</v>
      </c>
    </row>
    <row r="22" spans="1:29" ht="12.75" customHeight="1">
      <c r="A22" s="1060"/>
      <c r="B22" s="347">
        <v>1</v>
      </c>
      <c r="C22" s="348">
        <v>1</v>
      </c>
      <c r="D22" s="349">
        <v>1</v>
      </c>
      <c r="E22" s="134">
        <v>0.15384999999999999</v>
      </c>
      <c r="F22" s="134">
        <v>0.22469</v>
      </c>
      <c r="G22" s="192">
        <v>0.22684000000000001</v>
      </c>
      <c r="H22" s="201">
        <v>5.4900000000000001E-3</v>
      </c>
      <c r="I22" s="134">
        <v>7.4099999999999999E-3</v>
      </c>
      <c r="J22" s="192">
        <v>4.2100000000000002E-3</v>
      </c>
      <c r="K22" s="201">
        <v>8.2419999999999993E-2</v>
      </c>
      <c r="L22" s="134">
        <v>5.185E-2</v>
      </c>
      <c r="M22" s="192">
        <v>7.0000000000000007E-2</v>
      </c>
      <c r="N22" s="201">
        <v>9.8900000000000002E-2</v>
      </c>
      <c r="O22" s="134">
        <v>0.2</v>
      </c>
      <c r="P22" s="232">
        <v>9.8949999999999996E-2</v>
      </c>
      <c r="Q22" s="1060"/>
      <c r="R22" s="134">
        <v>0.60440000000000005</v>
      </c>
      <c r="S22" s="134">
        <v>0.46049000000000001</v>
      </c>
      <c r="T22" s="192">
        <v>0.55474000000000001</v>
      </c>
      <c r="U22" s="201">
        <v>2.198E-2</v>
      </c>
      <c r="V22" s="134">
        <v>3.7039999999999997E-2</v>
      </c>
      <c r="W22" s="192">
        <v>1.3679999999999999E-2</v>
      </c>
      <c r="X22" s="201" t="s">
        <v>515</v>
      </c>
      <c r="Y22" s="134" t="s">
        <v>515</v>
      </c>
      <c r="Z22" s="192" t="s">
        <v>515</v>
      </c>
      <c r="AA22" s="201">
        <v>3.2969999999999999E-2</v>
      </c>
      <c r="AB22" s="134">
        <v>1.8519999999999998E-2</v>
      </c>
      <c r="AC22" s="232">
        <v>3.1579999999999997E-2</v>
      </c>
    </row>
    <row r="23" spans="1:29" ht="12.75" customHeight="1">
      <c r="A23" s="1060" t="s">
        <v>70</v>
      </c>
      <c r="B23" s="193">
        <v>357</v>
      </c>
      <c r="C23" s="184">
        <v>1743</v>
      </c>
      <c r="D23" s="194">
        <v>3047</v>
      </c>
      <c r="E23" s="184">
        <v>14</v>
      </c>
      <c r="F23" s="184">
        <v>33</v>
      </c>
      <c r="G23" s="194">
        <v>156</v>
      </c>
      <c r="H23" s="193">
        <v>2</v>
      </c>
      <c r="I23" s="184">
        <v>8</v>
      </c>
      <c r="J23" s="194">
        <v>9</v>
      </c>
      <c r="K23" s="193">
        <v>11</v>
      </c>
      <c r="L23" s="184">
        <v>81</v>
      </c>
      <c r="M23" s="194">
        <v>86</v>
      </c>
      <c r="N23" s="193">
        <v>27</v>
      </c>
      <c r="O23" s="184">
        <v>214</v>
      </c>
      <c r="P23" s="228">
        <v>297</v>
      </c>
      <c r="Q23" s="1060" t="s">
        <v>70</v>
      </c>
      <c r="R23" s="184">
        <v>253</v>
      </c>
      <c r="S23" s="184">
        <v>1257</v>
      </c>
      <c r="T23" s="194">
        <v>2143</v>
      </c>
      <c r="U23" s="193">
        <v>8</v>
      </c>
      <c r="V23" s="184">
        <v>10</v>
      </c>
      <c r="W23" s="194">
        <v>44</v>
      </c>
      <c r="X23" s="193">
        <v>0</v>
      </c>
      <c r="Y23" s="184">
        <v>0</v>
      </c>
      <c r="Z23" s="194">
        <v>0</v>
      </c>
      <c r="AA23" s="193">
        <v>42</v>
      </c>
      <c r="AB23" s="184">
        <v>140</v>
      </c>
      <c r="AC23" s="228">
        <v>312</v>
      </c>
    </row>
    <row r="24" spans="1:29" ht="12.75" customHeight="1">
      <c r="A24" s="1060"/>
      <c r="B24" s="347">
        <v>1</v>
      </c>
      <c r="C24" s="348">
        <v>1</v>
      </c>
      <c r="D24" s="349">
        <v>1</v>
      </c>
      <c r="E24" s="134">
        <v>3.9219999999999998E-2</v>
      </c>
      <c r="F24" s="134">
        <v>1.8929999999999999E-2</v>
      </c>
      <c r="G24" s="192">
        <v>5.1200000000000002E-2</v>
      </c>
      <c r="H24" s="201">
        <v>5.5999999999999999E-3</v>
      </c>
      <c r="I24" s="134">
        <v>4.5900000000000003E-3</v>
      </c>
      <c r="J24" s="192">
        <v>2.9499999999999999E-3</v>
      </c>
      <c r="K24" s="201">
        <v>3.0810000000000001E-2</v>
      </c>
      <c r="L24" s="134">
        <v>4.6469999999999997E-2</v>
      </c>
      <c r="M24" s="192">
        <v>2.8219999999999999E-2</v>
      </c>
      <c r="N24" s="201">
        <v>7.5630000000000003E-2</v>
      </c>
      <c r="O24" s="134">
        <v>0.12278</v>
      </c>
      <c r="P24" s="232">
        <v>9.7470000000000001E-2</v>
      </c>
      <c r="Q24" s="1060"/>
      <c r="R24" s="134">
        <v>0.70867999999999998</v>
      </c>
      <c r="S24" s="134">
        <v>0.72116999999999998</v>
      </c>
      <c r="T24" s="192">
        <v>0.70330999999999999</v>
      </c>
      <c r="U24" s="201">
        <v>2.2409999999999999E-2</v>
      </c>
      <c r="V24" s="134">
        <v>5.7400000000000003E-3</v>
      </c>
      <c r="W24" s="192">
        <v>1.444E-2</v>
      </c>
      <c r="X24" s="201" t="s">
        <v>515</v>
      </c>
      <c r="Y24" s="134" t="s">
        <v>515</v>
      </c>
      <c r="Z24" s="192" t="s">
        <v>515</v>
      </c>
      <c r="AA24" s="201">
        <v>0.11765</v>
      </c>
      <c r="AB24" s="134">
        <v>8.0320000000000003E-2</v>
      </c>
      <c r="AC24" s="232">
        <v>0.1024</v>
      </c>
    </row>
    <row r="25" spans="1:29" ht="12.75" customHeight="1">
      <c r="A25" s="1060" t="s">
        <v>71</v>
      </c>
      <c r="B25" s="193">
        <v>135</v>
      </c>
      <c r="C25" s="184">
        <v>782</v>
      </c>
      <c r="D25" s="194">
        <v>822</v>
      </c>
      <c r="E25" s="184">
        <v>9</v>
      </c>
      <c r="F25" s="184">
        <v>35</v>
      </c>
      <c r="G25" s="194">
        <v>121</v>
      </c>
      <c r="H25" s="193">
        <v>0</v>
      </c>
      <c r="I25" s="184">
        <v>0</v>
      </c>
      <c r="J25" s="194">
        <v>0</v>
      </c>
      <c r="K25" s="193">
        <v>5</v>
      </c>
      <c r="L25" s="184">
        <v>34</v>
      </c>
      <c r="M25" s="194">
        <v>51</v>
      </c>
      <c r="N25" s="193">
        <v>16</v>
      </c>
      <c r="O25" s="184">
        <v>37</v>
      </c>
      <c r="P25" s="228">
        <v>254</v>
      </c>
      <c r="Q25" s="1060" t="s">
        <v>71</v>
      </c>
      <c r="R25" s="184">
        <v>86</v>
      </c>
      <c r="S25" s="184">
        <v>590</v>
      </c>
      <c r="T25" s="194">
        <v>312</v>
      </c>
      <c r="U25" s="193">
        <v>0</v>
      </c>
      <c r="V25" s="184">
        <v>0</v>
      </c>
      <c r="W25" s="194">
        <v>0</v>
      </c>
      <c r="X25" s="193">
        <v>2</v>
      </c>
      <c r="Y25" s="184">
        <v>10</v>
      </c>
      <c r="Z25" s="194">
        <v>2</v>
      </c>
      <c r="AA25" s="193">
        <v>17</v>
      </c>
      <c r="AB25" s="184">
        <v>76</v>
      </c>
      <c r="AC25" s="228">
        <v>82</v>
      </c>
    </row>
    <row r="26" spans="1:29" ht="12.75" customHeight="1">
      <c r="A26" s="1060"/>
      <c r="B26" s="347">
        <v>1</v>
      </c>
      <c r="C26" s="348">
        <v>1</v>
      </c>
      <c r="D26" s="349">
        <v>1</v>
      </c>
      <c r="E26" s="134">
        <v>6.6669999999999993E-2</v>
      </c>
      <c r="F26" s="134">
        <v>4.4760000000000001E-2</v>
      </c>
      <c r="G26" s="192">
        <v>0.1472</v>
      </c>
      <c r="H26" s="201" t="s">
        <v>515</v>
      </c>
      <c r="I26" s="134" t="s">
        <v>515</v>
      </c>
      <c r="J26" s="192" t="s">
        <v>515</v>
      </c>
      <c r="K26" s="201">
        <v>3.7039999999999997E-2</v>
      </c>
      <c r="L26" s="134">
        <v>4.3479999999999998E-2</v>
      </c>
      <c r="M26" s="192">
        <v>6.2039999999999998E-2</v>
      </c>
      <c r="N26" s="201">
        <v>0.11852</v>
      </c>
      <c r="O26" s="134">
        <v>4.7309999999999998E-2</v>
      </c>
      <c r="P26" s="232">
        <v>0.309</v>
      </c>
      <c r="Q26" s="1060"/>
      <c r="R26" s="134">
        <v>0.63704000000000005</v>
      </c>
      <c r="S26" s="134">
        <v>0.75448000000000004</v>
      </c>
      <c r="T26" s="192">
        <v>0.37956000000000001</v>
      </c>
      <c r="U26" s="201" t="s">
        <v>515</v>
      </c>
      <c r="V26" s="134" t="s">
        <v>515</v>
      </c>
      <c r="W26" s="192" t="s">
        <v>515</v>
      </c>
      <c r="X26" s="201">
        <v>1.481E-2</v>
      </c>
      <c r="Y26" s="134">
        <v>1.2789999999999999E-2</v>
      </c>
      <c r="Z26" s="192">
        <v>2.4299999999999999E-3</v>
      </c>
      <c r="AA26" s="201">
        <v>0.12592999999999999</v>
      </c>
      <c r="AB26" s="134">
        <v>9.7189999999999999E-2</v>
      </c>
      <c r="AC26" s="232">
        <v>9.9760000000000001E-2</v>
      </c>
    </row>
    <row r="27" spans="1:29" ht="12.75" customHeight="1">
      <c r="A27" s="1060" t="s">
        <v>72</v>
      </c>
      <c r="B27" s="193">
        <v>3</v>
      </c>
      <c r="C27" s="184">
        <v>8</v>
      </c>
      <c r="D27" s="194">
        <v>9</v>
      </c>
      <c r="E27" s="184">
        <v>0</v>
      </c>
      <c r="F27" s="184">
        <v>0</v>
      </c>
      <c r="G27" s="194">
        <v>0</v>
      </c>
      <c r="H27" s="193">
        <v>0</v>
      </c>
      <c r="I27" s="184">
        <v>0</v>
      </c>
      <c r="J27" s="194">
        <v>0</v>
      </c>
      <c r="K27" s="193">
        <v>0</v>
      </c>
      <c r="L27" s="184">
        <v>0</v>
      </c>
      <c r="M27" s="194">
        <v>0</v>
      </c>
      <c r="N27" s="193">
        <v>1</v>
      </c>
      <c r="O27" s="184">
        <v>2</v>
      </c>
      <c r="P27" s="228">
        <v>3</v>
      </c>
      <c r="Q27" s="1060" t="s">
        <v>72</v>
      </c>
      <c r="R27" s="184">
        <v>2</v>
      </c>
      <c r="S27" s="184">
        <v>6</v>
      </c>
      <c r="T27" s="194">
        <v>6</v>
      </c>
      <c r="U27" s="193">
        <v>0</v>
      </c>
      <c r="V27" s="184">
        <v>0</v>
      </c>
      <c r="W27" s="194">
        <v>0</v>
      </c>
      <c r="X27" s="193">
        <v>0</v>
      </c>
      <c r="Y27" s="184">
        <v>0</v>
      </c>
      <c r="Z27" s="194">
        <v>0</v>
      </c>
      <c r="AA27" s="193">
        <v>0</v>
      </c>
      <c r="AB27" s="184">
        <v>0</v>
      </c>
      <c r="AC27" s="228">
        <v>0</v>
      </c>
    </row>
    <row r="28" spans="1:29" ht="12.75" customHeight="1">
      <c r="A28" s="1060"/>
      <c r="B28" s="347">
        <v>1</v>
      </c>
      <c r="C28" s="348">
        <v>1</v>
      </c>
      <c r="D28" s="349">
        <v>1</v>
      </c>
      <c r="E28" s="134" t="s">
        <v>515</v>
      </c>
      <c r="F28" s="134" t="s">
        <v>515</v>
      </c>
      <c r="G28" s="192" t="s">
        <v>515</v>
      </c>
      <c r="H28" s="201" t="s">
        <v>515</v>
      </c>
      <c r="I28" s="134" t="s">
        <v>515</v>
      </c>
      <c r="J28" s="192" t="s">
        <v>515</v>
      </c>
      <c r="K28" s="201" t="s">
        <v>515</v>
      </c>
      <c r="L28" s="134" t="s">
        <v>515</v>
      </c>
      <c r="M28" s="192" t="s">
        <v>515</v>
      </c>
      <c r="N28" s="201">
        <v>0.33333000000000002</v>
      </c>
      <c r="O28" s="134">
        <v>0.25</v>
      </c>
      <c r="P28" s="232">
        <v>0.33333000000000002</v>
      </c>
      <c r="Q28" s="1060"/>
      <c r="R28" s="134">
        <v>0.66666999999999998</v>
      </c>
      <c r="S28" s="134">
        <v>0.75</v>
      </c>
      <c r="T28" s="192">
        <v>0.66666999999999998</v>
      </c>
      <c r="U28" s="201" t="s">
        <v>515</v>
      </c>
      <c r="V28" s="134" t="s">
        <v>515</v>
      </c>
      <c r="W28" s="192" t="s">
        <v>515</v>
      </c>
      <c r="X28" s="201" t="s">
        <v>515</v>
      </c>
      <c r="Y28" s="134" t="s">
        <v>515</v>
      </c>
      <c r="Z28" s="192" t="s">
        <v>515</v>
      </c>
      <c r="AA28" s="201" t="s">
        <v>515</v>
      </c>
      <c r="AB28" s="134" t="s">
        <v>515</v>
      </c>
      <c r="AC28" s="232" t="s">
        <v>515</v>
      </c>
    </row>
    <row r="29" spans="1:29" ht="12.75" customHeight="1">
      <c r="A29" s="1060" t="s">
        <v>73</v>
      </c>
      <c r="B29" s="193">
        <v>9</v>
      </c>
      <c r="C29" s="184">
        <v>28</v>
      </c>
      <c r="D29" s="194">
        <v>50</v>
      </c>
      <c r="E29" s="184">
        <v>1</v>
      </c>
      <c r="F29" s="184">
        <v>5</v>
      </c>
      <c r="G29" s="194">
        <v>6</v>
      </c>
      <c r="H29" s="193">
        <v>0</v>
      </c>
      <c r="I29" s="184">
        <v>0</v>
      </c>
      <c r="J29" s="194">
        <v>0</v>
      </c>
      <c r="K29" s="193">
        <v>1</v>
      </c>
      <c r="L29" s="184">
        <v>8</v>
      </c>
      <c r="M29" s="194">
        <v>11</v>
      </c>
      <c r="N29" s="193">
        <v>6</v>
      </c>
      <c r="O29" s="184">
        <v>10</v>
      </c>
      <c r="P29" s="228">
        <v>29</v>
      </c>
      <c r="Q29" s="1060" t="s">
        <v>73</v>
      </c>
      <c r="R29" s="184">
        <v>0</v>
      </c>
      <c r="S29" s="184">
        <v>0</v>
      </c>
      <c r="T29" s="194">
        <v>0</v>
      </c>
      <c r="U29" s="193">
        <v>0</v>
      </c>
      <c r="V29" s="184">
        <v>0</v>
      </c>
      <c r="W29" s="194">
        <v>0</v>
      </c>
      <c r="X29" s="193">
        <v>1</v>
      </c>
      <c r="Y29" s="184">
        <v>5</v>
      </c>
      <c r="Z29" s="194">
        <v>4</v>
      </c>
      <c r="AA29" s="193">
        <v>0</v>
      </c>
      <c r="AB29" s="184">
        <v>0</v>
      </c>
      <c r="AC29" s="228">
        <v>0</v>
      </c>
    </row>
    <row r="30" spans="1:29" ht="12.75" customHeight="1">
      <c r="A30" s="1060"/>
      <c r="B30" s="347">
        <v>1</v>
      </c>
      <c r="C30" s="348">
        <v>1</v>
      </c>
      <c r="D30" s="349">
        <v>1</v>
      </c>
      <c r="E30" s="134">
        <v>0.11111</v>
      </c>
      <c r="F30" s="134">
        <v>0.17857000000000001</v>
      </c>
      <c r="G30" s="192">
        <v>0.12</v>
      </c>
      <c r="H30" s="201" t="s">
        <v>515</v>
      </c>
      <c r="I30" s="134" t="s">
        <v>515</v>
      </c>
      <c r="J30" s="192" t="s">
        <v>515</v>
      </c>
      <c r="K30" s="201">
        <v>0.11111</v>
      </c>
      <c r="L30" s="134">
        <v>0.28571000000000002</v>
      </c>
      <c r="M30" s="192">
        <v>0.22</v>
      </c>
      <c r="N30" s="201">
        <v>0.66666999999999998</v>
      </c>
      <c r="O30" s="134">
        <v>0.35714000000000001</v>
      </c>
      <c r="P30" s="232">
        <v>0.57999999999999996</v>
      </c>
      <c r="Q30" s="1060"/>
      <c r="R30" s="134" t="s">
        <v>515</v>
      </c>
      <c r="S30" s="134" t="s">
        <v>515</v>
      </c>
      <c r="T30" s="192" t="s">
        <v>515</v>
      </c>
      <c r="U30" s="201" t="s">
        <v>515</v>
      </c>
      <c r="V30" s="134" t="s">
        <v>515</v>
      </c>
      <c r="W30" s="192" t="s">
        <v>515</v>
      </c>
      <c r="X30" s="201">
        <v>0.11111</v>
      </c>
      <c r="Y30" s="134">
        <v>0.17857000000000001</v>
      </c>
      <c r="Z30" s="192">
        <v>0.08</v>
      </c>
      <c r="AA30" s="201" t="s">
        <v>515</v>
      </c>
      <c r="AB30" s="134" t="s">
        <v>515</v>
      </c>
      <c r="AC30" s="232" t="s">
        <v>515</v>
      </c>
    </row>
    <row r="31" spans="1:29" ht="12.75" customHeight="1">
      <c r="A31" s="1060" t="s">
        <v>74</v>
      </c>
      <c r="B31" s="193">
        <v>7</v>
      </c>
      <c r="C31" s="184">
        <v>27</v>
      </c>
      <c r="D31" s="194">
        <v>39</v>
      </c>
      <c r="E31" s="184">
        <v>0</v>
      </c>
      <c r="F31" s="184">
        <v>0</v>
      </c>
      <c r="G31" s="194">
        <v>0</v>
      </c>
      <c r="H31" s="193">
        <v>0</v>
      </c>
      <c r="I31" s="184">
        <v>0</v>
      </c>
      <c r="J31" s="194">
        <v>0</v>
      </c>
      <c r="K31" s="193">
        <v>0</v>
      </c>
      <c r="L31" s="184">
        <v>0</v>
      </c>
      <c r="M31" s="194">
        <v>0</v>
      </c>
      <c r="N31" s="193">
        <v>0</v>
      </c>
      <c r="O31" s="184">
        <v>0</v>
      </c>
      <c r="P31" s="228">
        <v>0</v>
      </c>
      <c r="Q31" s="1060" t="s">
        <v>74</v>
      </c>
      <c r="R31" s="184">
        <v>7</v>
      </c>
      <c r="S31" s="184">
        <v>27</v>
      </c>
      <c r="T31" s="194">
        <v>39</v>
      </c>
      <c r="U31" s="193">
        <v>0</v>
      </c>
      <c r="V31" s="184">
        <v>0</v>
      </c>
      <c r="W31" s="194">
        <v>0</v>
      </c>
      <c r="X31" s="193">
        <v>0</v>
      </c>
      <c r="Y31" s="184">
        <v>0</v>
      </c>
      <c r="Z31" s="194">
        <v>0</v>
      </c>
      <c r="AA31" s="193">
        <v>0</v>
      </c>
      <c r="AB31" s="184">
        <v>0</v>
      </c>
      <c r="AC31" s="228">
        <v>0</v>
      </c>
    </row>
    <row r="32" spans="1:29" ht="12.75" customHeight="1">
      <c r="A32" s="1060"/>
      <c r="B32" s="347">
        <v>1</v>
      </c>
      <c r="C32" s="348">
        <v>1</v>
      </c>
      <c r="D32" s="349">
        <v>1</v>
      </c>
      <c r="E32" s="134" t="s">
        <v>515</v>
      </c>
      <c r="F32" s="134" t="s">
        <v>515</v>
      </c>
      <c r="G32" s="192" t="s">
        <v>515</v>
      </c>
      <c r="H32" s="201" t="s">
        <v>515</v>
      </c>
      <c r="I32" s="134" t="s">
        <v>515</v>
      </c>
      <c r="J32" s="192" t="s">
        <v>515</v>
      </c>
      <c r="K32" s="201" t="s">
        <v>515</v>
      </c>
      <c r="L32" s="134" t="s">
        <v>515</v>
      </c>
      <c r="M32" s="192" t="s">
        <v>515</v>
      </c>
      <c r="N32" s="201" t="s">
        <v>515</v>
      </c>
      <c r="O32" s="134" t="s">
        <v>515</v>
      </c>
      <c r="P32" s="232" t="s">
        <v>515</v>
      </c>
      <c r="Q32" s="1060"/>
      <c r="R32" s="134">
        <v>1</v>
      </c>
      <c r="S32" s="134">
        <v>1</v>
      </c>
      <c r="T32" s="192">
        <v>1</v>
      </c>
      <c r="U32" s="201" t="s">
        <v>515</v>
      </c>
      <c r="V32" s="134" t="s">
        <v>515</v>
      </c>
      <c r="W32" s="192" t="s">
        <v>515</v>
      </c>
      <c r="X32" s="201" t="s">
        <v>515</v>
      </c>
      <c r="Y32" s="134" t="s">
        <v>515</v>
      </c>
      <c r="Z32" s="192" t="s">
        <v>515</v>
      </c>
      <c r="AA32" s="201" t="s">
        <v>515</v>
      </c>
      <c r="AB32" s="134" t="s">
        <v>515</v>
      </c>
      <c r="AC32" s="232" t="s">
        <v>515</v>
      </c>
    </row>
    <row r="33" spans="1:29" ht="12.75" customHeight="1">
      <c r="A33" s="1060" t="s">
        <v>75</v>
      </c>
      <c r="B33" s="193">
        <v>151</v>
      </c>
      <c r="C33" s="184">
        <v>709</v>
      </c>
      <c r="D33" s="194">
        <v>1923</v>
      </c>
      <c r="E33" s="184">
        <v>13</v>
      </c>
      <c r="F33" s="184">
        <v>47</v>
      </c>
      <c r="G33" s="194">
        <v>163</v>
      </c>
      <c r="H33" s="193">
        <v>0</v>
      </c>
      <c r="I33" s="184">
        <v>0</v>
      </c>
      <c r="J33" s="194">
        <v>0</v>
      </c>
      <c r="K33" s="193">
        <v>0</v>
      </c>
      <c r="L33" s="184">
        <v>0</v>
      </c>
      <c r="M33" s="194">
        <v>0</v>
      </c>
      <c r="N33" s="193">
        <v>18</v>
      </c>
      <c r="O33" s="184">
        <v>99</v>
      </c>
      <c r="P33" s="228">
        <v>212</v>
      </c>
      <c r="Q33" s="1060" t="s">
        <v>75</v>
      </c>
      <c r="R33" s="184">
        <v>101</v>
      </c>
      <c r="S33" s="184">
        <v>384</v>
      </c>
      <c r="T33" s="194">
        <v>674</v>
      </c>
      <c r="U33" s="193">
        <v>1</v>
      </c>
      <c r="V33" s="184">
        <v>1</v>
      </c>
      <c r="W33" s="194">
        <v>5</v>
      </c>
      <c r="X33" s="193">
        <v>1</v>
      </c>
      <c r="Y33" s="184">
        <v>2</v>
      </c>
      <c r="Z33" s="194">
        <v>12</v>
      </c>
      <c r="AA33" s="193">
        <v>17</v>
      </c>
      <c r="AB33" s="184">
        <v>176</v>
      </c>
      <c r="AC33" s="228">
        <v>857</v>
      </c>
    </row>
    <row r="34" spans="1:29" ht="12.75" customHeight="1">
      <c r="A34" s="1060"/>
      <c r="B34" s="347">
        <v>1</v>
      </c>
      <c r="C34" s="348">
        <v>1</v>
      </c>
      <c r="D34" s="349">
        <v>1</v>
      </c>
      <c r="E34" s="134">
        <v>8.609E-2</v>
      </c>
      <c r="F34" s="134">
        <v>6.6290000000000002E-2</v>
      </c>
      <c r="G34" s="192">
        <v>8.4760000000000002E-2</v>
      </c>
      <c r="H34" s="201" t="s">
        <v>515</v>
      </c>
      <c r="I34" s="134" t="s">
        <v>515</v>
      </c>
      <c r="J34" s="192" t="s">
        <v>515</v>
      </c>
      <c r="K34" s="201" t="s">
        <v>515</v>
      </c>
      <c r="L34" s="134" t="s">
        <v>515</v>
      </c>
      <c r="M34" s="192" t="s">
        <v>515</v>
      </c>
      <c r="N34" s="201">
        <v>0.11921</v>
      </c>
      <c r="O34" s="134">
        <v>0.13963</v>
      </c>
      <c r="P34" s="232">
        <v>0.11024</v>
      </c>
      <c r="Q34" s="1060"/>
      <c r="R34" s="134">
        <v>0.66886999999999996</v>
      </c>
      <c r="S34" s="134">
        <v>0.54161000000000004</v>
      </c>
      <c r="T34" s="192">
        <v>0.35049000000000002</v>
      </c>
      <c r="U34" s="201">
        <v>6.62E-3</v>
      </c>
      <c r="V34" s="134">
        <v>1.41E-3</v>
      </c>
      <c r="W34" s="192">
        <v>2.5999999999999999E-3</v>
      </c>
      <c r="X34" s="201">
        <v>6.62E-3</v>
      </c>
      <c r="Y34" s="134">
        <v>2.82E-3</v>
      </c>
      <c r="Z34" s="192">
        <v>6.2399999999999999E-3</v>
      </c>
      <c r="AA34" s="201">
        <v>0.11258</v>
      </c>
      <c r="AB34" s="134">
        <v>0.24823999999999999</v>
      </c>
      <c r="AC34" s="232">
        <v>0.44566</v>
      </c>
    </row>
    <row r="35" spans="1:29" ht="12.75" customHeight="1">
      <c r="A35" s="1064" t="s">
        <v>76</v>
      </c>
      <c r="B35" s="193">
        <v>19</v>
      </c>
      <c r="C35" s="184">
        <v>88</v>
      </c>
      <c r="D35" s="194">
        <v>74</v>
      </c>
      <c r="E35" s="184">
        <v>2</v>
      </c>
      <c r="F35" s="184">
        <v>10</v>
      </c>
      <c r="G35" s="194">
        <v>19</v>
      </c>
      <c r="H35" s="193">
        <v>0</v>
      </c>
      <c r="I35" s="184">
        <v>0</v>
      </c>
      <c r="J35" s="194">
        <v>0</v>
      </c>
      <c r="K35" s="193">
        <v>0</v>
      </c>
      <c r="L35" s="184">
        <v>0</v>
      </c>
      <c r="M35" s="194">
        <v>0</v>
      </c>
      <c r="N35" s="193">
        <v>0</v>
      </c>
      <c r="O35" s="184">
        <v>0</v>
      </c>
      <c r="P35" s="228">
        <v>0</v>
      </c>
      <c r="Q35" s="1066" t="s">
        <v>76</v>
      </c>
      <c r="R35" s="184">
        <v>3</v>
      </c>
      <c r="S35" s="184">
        <v>14</v>
      </c>
      <c r="T35" s="194">
        <v>20</v>
      </c>
      <c r="U35" s="193">
        <v>0</v>
      </c>
      <c r="V35" s="184">
        <v>0</v>
      </c>
      <c r="W35" s="194">
        <v>0</v>
      </c>
      <c r="X35" s="193">
        <v>0</v>
      </c>
      <c r="Y35" s="184">
        <v>0</v>
      </c>
      <c r="Z35" s="194">
        <v>0</v>
      </c>
      <c r="AA35" s="193">
        <v>14</v>
      </c>
      <c r="AB35" s="184">
        <v>64</v>
      </c>
      <c r="AC35" s="228">
        <v>35</v>
      </c>
    </row>
    <row r="36" spans="1:29" ht="12.75" customHeight="1">
      <c r="A36" s="1065"/>
      <c r="B36" s="350">
        <v>1</v>
      </c>
      <c r="C36" s="351">
        <v>1</v>
      </c>
      <c r="D36" s="352">
        <v>1</v>
      </c>
      <c r="E36" s="141">
        <v>0.10526000000000001</v>
      </c>
      <c r="F36" s="141">
        <v>0.11364</v>
      </c>
      <c r="G36" s="196">
        <v>0.25675999999999999</v>
      </c>
      <c r="H36" s="140" t="s">
        <v>515</v>
      </c>
      <c r="I36" s="141" t="s">
        <v>515</v>
      </c>
      <c r="J36" s="196" t="s">
        <v>515</v>
      </c>
      <c r="K36" s="201" t="s">
        <v>515</v>
      </c>
      <c r="L36" s="134" t="s">
        <v>515</v>
      </c>
      <c r="M36" s="192" t="s">
        <v>515</v>
      </c>
      <c r="N36" s="140" t="s">
        <v>515</v>
      </c>
      <c r="O36" s="141" t="s">
        <v>515</v>
      </c>
      <c r="P36" s="151" t="s">
        <v>515</v>
      </c>
      <c r="Q36" s="1065"/>
      <c r="R36" s="141">
        <v>0.15789</v>
      </c>
      <c r="S36" s="141">
        <v>0.15909000000000001</v>
      </c>
      <c r="T36" s="196">
        <v>0.27027000000000001</v>
      </c>
      <c r="U36" s="140" t="s">
        <v>515</v>
      </c>
      <c r="V36" s="141" t="s">
        <v>515</v>
      </c>
      <c r="W36" s="196" t="s">
        <v>515</v>
      </c>
      <c r="X36" s="201" t="s">
        <v>515</v>
      </c>
      <c r="Y36" s="134" t="s">
        <v>515</v>
      </c>
      <c r="Z36" s="192" t="s">
        <v>515</v>
      </c>
      <c r="AA36" s="140">
        <v>0.73684000000000005</v>
      </c>
      <c r="AB36" s="141">
        <v>0.72726999999999997</v>
      </c>
      <c r="AC36" s="151">
        <v>0.47297</v>
      </c>
    </row>
    <row r="37" spans="1:29" ht="12.75" customHeight="1">
      <c r="A37" s="1062" t="s">
        <v>85</v>
      </c>
      <c r="B37" s="186">
        <v>2670</v>
      </c>
      <c r="C37" s="187">
        <v>17715</v>
      </c>
      <c r="D37" s="197">
        <v>24070</v>
      </c>
      <c r="E37" s="187">
        <v>260</v>
      </c>
      <c r="F37" s="187">
        <v>1465</v>
      </c>
      <c r="G37" s="197">
        <v>2790</v>
      </c>
      <c r="H37" s="187">
        <v>62</v>
      </c>
      <c r="I37" s="187">
        <v>546</v>
      </c>
      <c r="J37" s="197">
        <v>575</v>
      </c>
      <c r="K37" s="186">
        <v>224</v>
      </c>
      <c r="L37" s="187">
        <v>1697</v>
      </c>
      <c r="M37" s="197">
        <v>2269</v>
      </c>
      <c r="N37" s="187">
        <v>338</v>
      </c>
      <c r="O37" s="187">
        <v>3186</v>
      </c>
      <c r="P37" s="237">
        <v>3305</v>
      </c>
      <c r="Q37" s="1062" t="s">
        <v>85</v>
      </c>
      <c r="R37" s="187">
        <v>1345</v>
      </c>
      <c r="S37" s="187">
        <v>6955</v>
      </c>
      <c r="T37" s="197">
        <v>10944</v>
      </c>
      <c r="U37" s="187">
        <v>31</v>
      </c>
      <c r="V37" s="187">
        <v>2010</v>
      </c>
      <c r="W37" s="197">
        <v>214</v>
      </c>
      <c r="X37" s="186">
        <v>47</v>
      </c>
      <c r="Y37" s="187">
        <v>279</v>
      </c>
      <c r="Z37" s="197">
        <v>483</v>
      </c>
      <c r="AA37" s="187">
        <v>363</v>
      </c>
      <c r="AB37" s="187">
        <v>1577</v>
      </c>
      <c r="AC37" s="237">
        <v>3490</v>
      </c>
    </row>
    <row r="38" spans="1:29" ht="12.75" customHeight="1" thickBot="1">
      <c r="A38" s="1063"/>
      <c r="B38" s="354">
        <v>1</v>
      </c>
      <c r="C38" s="355">
        <v>1</v>
      </c>
      <c r="D38" s="356">
        <v>1</v>
      </c>
      <c r="E38" s="357">
        <v>9.7379999999999994E-2</v>
      </c>
      <c r="F38" s="357">
        <v>8.2699999999999996E-2</v>
      </c>
      <c r="G38" s="358">
        <v>0.11591</v>
      </c>
      <c r="H38" s="359">
        <v>2.3220000000000001E-2</v>
      </c>
      <c r="I38" s="357">
        <v>3.082E-2</v>
      </c>
      <c r="J38" s="358">
        <v>2.3890000000000002E-2</v>
      </c>
      <c r="K38" s="359">
        <v>8.3900000000000002E-2</v>
      </c>
      <c r="L38" s="357">
        <v>9.579E-2</v>
      </c>
      <c r="M38" s="358">
        <v>9.4270000000000007E-2</v>
      </c>
      <c r="N38" s="359">
        <v>0.12659000000000001</v>
      </c>
      <c r="O38" s="357">
        <v>0.17985000000000001</v>
      </c>
      <c r="P38" s="360">
        <v>0.13730999999999999</v>
      </c>
      <c r="Q38" s="1063"/>
      <c r="R38" s="357">
        <v>0.50375000000000003</v>
      </c>
      <c r="S38" s="357">
        <v>0.39261000000000001</v>
      </c>
      <c r="T38" s="358">
        <v>0.45467000000000002</v>
      </c>
      <c r="U38" s="359">
        <v>1.1610000000000001E-2</v>
      </c>
      <c r="V38" s="357">
        <v>0.11346000000000001</v>
      </c>
      <c r="W38" s="358">
        <v>8.8900000000000003E-3</v>
      </c>
      <c r="X38" s="359">
        <v>1.7600000000000001E-2</v>
      </c>
      <c r="Y38" s="357">
        <v>1.575E-2</v>
      </c>
      <c r="Z38" s="358">
        <v>2.0070000000000001E-2</v>
      </c>
      <c r="AA38" s="359">
        <v>0.13596</v>
      </c>
      <c r="AB38" s="357">
        <v>8.9020000000000002E-2</v>
      </c>
      <c r="AC38" s="360">
        <v>0.14499000000000001</v>
      </c>
    </row>
    <row r="39" spans="1:29" s="416" customFormat="1"/>
    <row r="40" spans="1:29" s="566" customFormat="1" ht="11.25">
      <c r="A40" s="566" t="str">
        <f>"Anmerkungen. Datengrundlage: Volkshochschul-Statistik "&amp;Hilfswerte!B1&amp;"; Basis: "&amp;Tabelle1!$C$36&amp;" vhs."</f>
        <v>Anmerkungen. Datengrundlage: Volkshochschul-Statistik 2021; Basis: 843 vhs.</v>
      </c>
      <c r="Q40" s="566" t="str">
        <f>"Anmerkungen. Datengrundlage: Volkshochschul-Statistik "&amp;Hilfswerte!B1&amp;"; Basis: "&amp;Tabelle1!$C$36&amp;" vhs."</f>
        <v>Anmerkungen. Datengrundlage: Volkshochschul-Statistik 2021; Basis: 843 vhs.</v>
      </c>
    </row>
    <row r="41" spans="1:29" s="416" customFormat="1"/>
    <row r="42" spans="1:29" s="416" customFormat="1">
      <c r="A42" s="574" t="s">
        <v>532</v>
      </c>
      <c r="B42" s="572"/>
      <c r="C42" s="572"/>
      <c r="D42" s="572"/>
      <c r="E42" s="572"/>
      <c r="F42" s="572"/>
      <c r="G42" s="572"/>
      <c r="Q42" s="574" t="s">
        <v>532</v>
      </c>
      <c r="R42" s="572"/>
      <c r="S42" s="572"/>
      <c r="T42" s="572"/>
      <c r="U42" s="572"/>
      <c r="V42" s="572"/>
      <c r="W42" s="572"/>
    </row>
    <row r="43" spans="1:29" s="416" customFormat="1">
      <c r="A43" s="574" t="s">
        <v>533</v>
      </c>
      <c r="B43" s="572"/>
      <c r="C43" s="572"/>
      <c r="D43" s="572"/>
      <c r="E43" s="758" t="s">
        <v>528</v>
      </c>
      <c r="F43" s="758"/>
      <c r="G43" s="758"/>
      <c r="Q43" s="574" t="s">
        <v>533</v>
      </c>
      <c r="R43" s="572"/>
      <c r="S43" s="572"/>
      <c r="T43" s="572"/>
      <c r="U43" s="758" t="s">
        <v>528</v>
      </c>
      <c r="V43" s="758"/>
      <c r="W43" s="758"/>
    </row>
    <row r="44" spans="1:29" s="416" customFormat="1">
      <c r="A44" s="575"/>
      <c r="B44" s="572"/>
      <c r="C44" s="572"/>
      <c r="D44" s="572"/>
      <c r="E44" s="572"/>
      <c r="F44" s="572"/>
      <c r="G44" s="572"/>
      <c r="Q44" s="575"/>
      <c r="R44" s="572"/>
      <c r="S44" s="572"/>
      <c r="T44" s="572"/>
      <c r="U44" s="572"/>
      <c r="V44" s="572"/>
      <c r="W44" s="572"/>
    </row>
    <row r="45" spans="1:29" s="416" customFormat="1">
      <c r="A45" s="1169" t="s">
        <v>535</v>
      </c>
      <c r="B45" s="1169"/>
      <c r="C45" s="1169"/>
      <c r="D45" s="572"/>
      <c r="E45" s="572"/>
      <c r="F45" s="572"/>
      <c r="G45" s="572"/>
      <c r="Q45" s="1169" t="s">
        <v>535</v>
      </c>
      <c r="R45" s="1169"/>
      <c r="S45" s="1169"/>
      <c r="T45" s="572"/>
      <c r="U45" s="572"/>
      <c r="V45" s="572"/>
      <c r="W45" s="572"/>
    </row>
  </sheetData>
  <mergeCells count="51">
    <mergeCell ref="A27:A28"/>
    <mergeCell ref="Q27:Q28"/>
    <mergeCell ref="A29:A30"/>
    <mergeCell ref="Q29:Q30"/>
    <mergeCell ref="A37:A38"/>
    <mergeCell ref="Q37:Q38"/>
    <mergeCell ref="A31:A32"/>
    <mergeCell ref="Q31:Q32"/>
    <mergeCell ref="A33:A34"/>
    <mergeCell ref="Q33:Q34"/>
    <mergeCell ref="A35:A36"/>
    <mergeCell ref="Q35:Q36"/>
    <mergeCell ref="A21:A22"/>
    <mergeCell ref="Q21:Q22"/>
    <mergeCell ref="A23:A24"/>
    <mergeCell ref="Q23:Q24"/>
    <mergeCell ref="A25:A26"/>
    <mergeCell ref="Q25:Q26"/>
    <mergeCell ref="A15:A16"/>
    <mergeCell ref="Q15:Q16"/>
    <mergeCell ref="A17:A18"/>
    <mergeCell ref="Q17:Q18"/>
    <mergeCell ref="A19:A20"/>
    <mergeCell ref="Q19:Q20"/>
    <mergeCell ref="A11:A12"/>
    <mergeCell ref="Q11:Q12"/>
    <mergeCell ref="A7:A8"/>
    <mergeCell ref="Q7:Q8"/>
    <mergeCell ref="A13:A14"/>
    <mergeCell ref="Q13:Q14"/>
    <mergeCell ref="X3:Z3"/>
    <mergeCell ref="A9:A10"/>
    <mergeCell ref="Q9:Q10"/>
    <mergeCell ref="A5:A6"/>
    <mergeCell ref="Q5:Q6"/>
    <mergeCell ref="E43:G43"/>
    <mergeCell ref="U43:W43"/>
    <mergeCell ref="A1:P1"/>
    <mergeCell ref="Q1:AC1"/>
    <mergeCell ref="A2:A4"/>
    <mergeCell ref="B2:D3"/>
    <mergeCell ref="E2:P2"/>
    <mergeCell ref="Q2:Q4"/>
    <mergeCell ref="R2:Z2"/>
    <mergeCell ref="AA2:AC3"/>
    <mergeCell ref="E3:G3"/>
    <mergeCell ref="H3:J3"/>
    <mergeCell ref="K3:M3"/>
    <mergeCell ref="N3:P3"/>
    <mergeCell ref="R3:T3"/>
    <mergeCell ref="U3:W3"/>
  </mergeCells>
  <conditionalFormatting sqref="A6 A8 A10 A12 A14 A16 A18 A20 A22 A24 A26 A28 A30 A32 A34 A36">
    <cfRule type="cellIs" dxfId="137" priority="6" stopIfTrue="1" operator="equal">
      <formula>1</formula>
    </cfRule>
  </conditionalFormatting>
  <conditionalFormatting sqref="A6:P6 A8:P8 A10:P10 A12:P12 A14:P14 A16:P16 A18:P18 A20:P20 A22:P22 A24:P24 A26:P26 A28:P28 A30:P30 A32:P32 A34:P34 A36:P36">
    <cfRule type="cellIs" dxfId="136" priority="7" stopIfTrue="1" operator="lessThan">
      <formula>0.0005</formula>
    </cfRule>
  </conditionalFormatting>
  <conditionalFormatting sqref="A5:AC5 R7:AC7 A9:AC9 A11:AC11 A13:AC13 A15:AC15 A17:AC17 A19:AC19 A21:AC21 A23:AC23 A25:AC25 A27:AC27 A29:AC29 A31:AC31 A33:AC33 A35:AC35 A37:AC37">
    <cfRule type="cellIs" dxfId="135" priority="2" stopIfTrue="1" operator="equal">
      <formula>0</formula>
    </cfRule>
  </conditionalFormatting>
  <conditionalFormatting sqref="B7:P7">
    <cfRule type="cellIs" dxfId="134" priority="11" stopIfTrue="1" operator="equal">
      <formula>0</formula>
    </cfRule>
  </conditionalFormatting>
  <conditionalFormatting sqref="Q6 Q8 Q10 Q12 Q14 Q16 Q18 Q20 Q22 Q24 Q26 Q28 Q30 Q32 Q34 Q36">
    <cfRule type="cellIs" dxfId="133" priority="3" stopIfTrue="1" operator="equal">
      <formula>1</formula>
    </cfRule>
    <cfRule type="cellIs" dxfId="132" priority="4" stopIfTrue="1" operator="lessThan">
      <formula>0.0005</formula>
    </cfRule>
  </conditionalFormatting>
  <conditionalFormatting sqref="R6:AC6 R8:AC8 R10:AC10 R12:AC12 R14:AC14 R16:AC16 R18:AC18 R20:AC20 R22:AC22 R24:AC24 R26:AC26 R28:AC28 R30:AC30 R32:AC32 R34:AC34 R36:AC36 A38:AC38">
    <cfRule type="cellIs" dxfId="131" priority="1" stopIfTrue="1" operator="lessThan">
      <formula>0.0005</formula>
    </cfRule>
  </conditionalFormatting>
  <hyperlinks>
    <hyperlink ref="E43" r:id="rId1" xr:uid="{9B17F242-A2B0-4673-8D47-131C30EBCB3C}"/>
    <hyperlink ref="E43:G43" r:id="rId2" display="http://dx.doi.org/10.4232/1.14582 " xr:uid="{DA5FA53D-84C8-4A4D-9F6F-76AA348B37FF}"/>
    <hyperlink ref="A45" r:id="rId3" display="Publikation und Tabellen stehen unter der Lizenz CC BY-SA DEED 4.0." xr:uid="{5B0776F6-EE87-409A-B13B-7E5DF8A94D85}"/>
    <hyperlink ref="U43" r:id="rId4" xr:uid="{D9CE94A6-1BD3-491E-9714-AE42FEB54B21}"/>
    <hyperlink ref="U43:W43" r:id="rId5" display="http://dx.doi.org/10.4232/1.14582 " xr:uid="{DDAE29EE-201E-4A4E-9CDD-EAD66703E662}"/>
    <hyperlink ref="Q45" r:id="rId6" display="Publikation und Tabellen stehen unter der Lizenz CC BY-SA DEED 4.0." xr:uid="{2E6D5E30-4664-4165-A2C3-35103AD3820D}"/>
  </hyperlinks>
  <pageMargins left="0.7" right="0.7" top="0.78740157499999996" bottom="0.78740157499999996" header="0.3" footer="0.3"/>
  <pageSetup paperSize="9" scale="65" orientation="portrait" r:id="rId7"/>
  <colBreaks count="1" manualBreakCount="1">
    <brk id="16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2117A-F4EE-40F1-A779-70633CC0ED73}">
  <dimension ref="A1:N46"/>
  <sheetViews>
    <sheetView view="pageBreakPreview" topLeftCell="A5" zoomScaleNormal="100" zoomScaleSheetLayoutView="100" workbookViewId="0">
      <selection activeCell="A43" sqref="A43:G46"/>
    </sheetView>
  </sheetViews>
  <sheetFormatPr baseColWidth="10" defaultRowHeight="12.75"/>
  <cols>
    <col min="1" max="1" width="15" style="20" customWidth="1"/>
    <col min="2" max="12" width="8.42578125" style="20" customWidth="1"/>
    <col min="13" max="13" width="8.85546875" style="20" customWidth="1"/>
    <col min="14" max="14" width="2.7109375" style="416" customWidth="1"/>
    <col min="15" max="16384" width="11.42578125" style="20"/>
  </cols>
  <sheetData>
    <row r="1" spans="1:13" ht="39.950000000000003" customHeight="1" thickBot="1">
      <c r="A1" s="847" t="str">
        <f>"Tabelle 22: Beratungsleistungen " &amp;Hilfswerte!B1</f>
        <v>Tabelle 22: Beratungsleistungen 2021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</row>
    <row r="2" spans="1:13" ht="25.5" customHeight="1">
      <c r="A2" s="801" t="s">
        <v>12</v>
      </c>
      <c r="B2" s="795" t="s">
        <v>458</v>
      </c>
      <c r="C2" s="796"/>
      <c r="D2" s="796" t="s">
        <v>13</v>
      </c>
      <c r="E2" s="796"/>
      <c r="F2" s="796"/>
      <c r="G2" s="796"/>
      <c r="H2" s="796"/>
      <c r="I2" s="796"/>
      <c r="J2" s="796"/>
      <c r="K2" s="796"/>
      <c r="L2" s="796"/>
      <c r="M2" s="882"/>
    </row>
    <row r="3" spans="1:13" ht="18" customHeight="1">
      <c r="A3" s="802"/>
      <c r="B3" s="797"/>
      <c r="C3" s="1067"/>
      <c r="D3" s="789" t="s">
        <v>304</v>
      </c>
      <c r="E3" s="804"/>
      <c r="F3" s="789" t="s">
        <v>305</v>
      </c>
      <c r="G3" s="1068"/>
      <c r="H3" s="789" t="s">
        <v>306</v>
      </c>
      <c r="I3" s="1068"/>
      <c r="J3" s="790"/>
      <c r="K3" s="791"/>
      <c r="L3" s="1068" t="s">
        <v>436</v>
      </c>
      <c r="M3" s="1069"/>
    </row>
    <row r="4" spans="1:13" ht="39.75" customHeight="1">
      <c r="A4" s="802"/>
      <c r="B4" s="848"/>
      <c r="C4" s="888"/>
      <c r="D4" s="848"/>
      <c r="E4" s="888"/>
      <c r="F4" s="848"/>
      <c r="G4" s="887"/>
      <c r="H4" s="848"/>
      <c r="I4" s="887"/>
      <c r="J4" s="866" t="s">
        <v>451</v>
      </c>
      <c r="K4" s="791"/>
      <c r="L4" s="887"/>
      <c r="M4" s="1059"/>
    </row>
    <row r="5" spans="1:13" ht="39" customHeight="1">
      <c r="A5" s="803"/>
      <c r="B5" s="602" t="s">
        <v>307</v>
      </c>
      <c r="C5" s="602" t="s">
        <v>308</v>
      </c>
      <c r="D5" s="673" t="s">
        <v>307</v>
      </c>
      <c r="E5" s="602" t="s">
        <v>308</v>
      </c>
      <c r="F5" s="602" t="s">
        <v>307</v>
      </c>
      <c r="G5" s="602" t="s">
        <v>308</v>
      </c>
      <c r="H5" s="602" t="s">
        <v>307</v>
      </c>
      <c r="I5" s="602" t="s">
        <v>308</v>
      </c>
      <c r="J5" s="602" t="s">
        <v>307</v>
      </c>
      <c r="K5" s="602" t="s">
        <v>308</v>
      </c>
      <c r="L5" s="602" t="s">
        <v>307</v>
      </c>
      <c r="M5" s="606" t="s">
        <v>308</v>
      </c>
    </row>
    <row r="6" spans="1:13" ht="12.75" customHeight="1">
      <c r="A6" s="799" t="s">
        <v>61</v>
      </c>
      <c r="B6" s="193">
        <v>32264</v>
      </c>
      <c r="C6" s="194">
        <v>65371</v>
      </c>
      <c r="D6" s="184" t="s">
        <v>384</v>
      </c>
      <c r="E6" s="184">
        <v>10405</v>
      </c>
      <c r="F6" s="193">
        <v>25532</v>
      </c>
      <c r="G6" s="184">
        <v>59044</v>
      </c>
      <c r="H6" s="193">
        <v>4586</v>
      </c>
      <c r="I6" s="184">
        <v>5441</v>
      </c>
      <c r="J6" s="184">
        <v>1375</v>
      </c>
      <c r="K6" s="194">
        <v>1493</v>
      </c>
      <c r="L6" s="184">
        <v>2146</v>
      </c>
      <c r="M6" s="228">
        <v>886</v>
      </c>
    </row>
    <row r="7" spans="1:13" ht="12.75" customHeight="1">
      <c r="A7" s="782"/>
      <c r="B7" s="347">
        <v>1</v>
      </c>
      <c r="C7" s="349">
        <v>1</v>
      </c>
      <c r="D7" s="134" t="s">
        <v>384</v>
      </c>
      <c r="E7" s="134">
        <v>0.15917000000000001</v>
      </c>
      <c r="F7" s="201">
        <v>0.79135</v>
      </c>
      <c r="G7" s="134">
        <v>0.90320999999999996</v>
      </c>
      <c r="H7" s="201">
        <v>0.14213999999999999</v>
      </c>
      <c r="I7" s="134">
        <v>8.3229999999999998E-2</v>
      </c>
      <c r="J7" s="134">
        <v>0.29982999999999999</v>
      </c>
      <c r="K7" s="192">
        <v>0.27439999999999998</v>
      </c>
      <c r="L7" s="134">
        <v>6.651E-2</v>
      </c>
      <c r="M7" s="232">
        <v>1.355E-2</v>
      </c>
    </row>
    <row r="8" spans="1:13" ht="12.75" customHeight="1">
      <c r="A8" s="782" t="s">
        <v>62</v>
      </c>
      <c r="B8" s="193">
        <v>11298</v>
      </c>
      <c r="C8" s="194">
        <v>12036</v>
      </c>
      <c r="D8" s="184" t="s">
        <v>384</v>
      </c>
      <c r="E8" s="184">
        <v>5275</v>
      </c>
      <c r="F8" s="193">
        <v>8044</v>
      </c>
      <c r="G8" s="184">
        <v>9770</v>
      </c>
      <c r="H8" s="193">
        <v>2292</v>
      </c>
      <c r="I8" s="184">
        <v>1667</v>
      </c>
      <c r="J8" s="184">
        <v>610</v>
      </c>
      <c r="K8" s="194">
        <v>609</v>
      </c>
      <c r="L8" s="184">
        <v>962</v>
      </c>
      <c r="M8" s="228">
        <v>599</v>
      </c>
    </row>
    <row r="9" spans="1:13" ht="12.75" customHeight="1">
      <c r="A9" s="782"/>
      <c r="B9" s="347">
        <v>1</v>
      </c>
      <c r="C9" s="349">
        <v>1</v>
      </c>
      <c r="D9" s="134" t="s">
        <v>384</v>
      </c>
      <c r="E9" s="134">
        <v>0.43826999999999999</v>
      </c>
      <c r="F9" s="201">
        <v>0.71197999999999995</v>
      </c>
      <c r="G9" s="134">
        <v>0.81172999999999995</v>
      </c>
      <c r="H9" s="201">
        <v>0.20286999999999999</v>
      </c>
      <c r="I9" s="134">
        <v>0.13850000000000001</v>
      </c>
      <c r="J9" s="134">
        <v>0.26613999999999999</v>
      </c>
      <c r="K9" s="192">
        <v>0.36532999999999999</v>
      </c>
      <c r="L9" s="134">
        <v>8.5150000000000003E-2</v>
      </c>
      <c r="M9" s="232">
        <v>4.9770000000000002E-2</v>
      </c>
    </row>
    <row r="10" spans="1:13" ht="12.75" customHeight="1">
      <c r="A10" s="782" t="s">
        <v>63</v>
      </c>
      <c r="B10" s="193">
        <v>4329</v>
      </c>
      <c r="C10" s="194">
        <v>13847</v>
      </c>
      <c r="D10" s="184" t="s">
        <v>384</v>
      </c>
      <c r="E10" s="184">
        <v>5366</v>
      </c>
      <c r="F10" s="193">
        <v>3312</v>
      </c>
      <c r="G10" s="184">
        <v>12375</v>
      </c>
      <c r="H10" s="193">
        <v>374</v>
      </c>
      <c r="I10" s="184">
        <v>1104</v>
      </c>
      <c r="J10" s="184">
        <v>0</v>
      </c>
      <c r="K10" s="194">
        <v>0</v>
      </c>
      <c r="L10" s="184">
        <v>643</v>
      </c>
      <c r="M10" s="228">
        <v>368</v>
      </c>
    </row>
    <row r="11" spans="1:13" ht="12.75" customHeight="1">
      <c r="A11" s="782"/>
      <c r="B11" s="347">
        <v>1</v>
      </c>
      <c r="C11" s="349">
        <v>1</v>
      </c>
      <c r="D11" s="134" t="s">
        <v>384</v>
      </c>
      <c r="E11" s="134">
        <v>0.38751999999999998</v>
      </c>
      <c r="F11" s="201">
        <v>0.76507000000000003</v>
      </c>
      <c r="G11" s="134">
        <v>0.89370000000000005</v>
      </c>
      <c r="H11" s="201">
        <v>8.6389999999999995E-2</v>
      </c>
      <c r="I11" s="134">
        <v>7.9729999999999995E-2</v>
      </c>
      <c r="J11" s="134" t="s">
        <v>515</v>
      </c>
      <c r="K11" s="192" t="s">
        <v>515</v>
      </c>
      <c r="L11" s="134">
        <v>0.14853</v>
      </c>
      <c r="M11" s="232">
        <v>2.6579999999999999E-2</v>
      </c>
    </row>
    <row r="12" spans="1:13" ht="12.75" customHeight="1">
      <c r="A12" s="782" t="s">
        <v>64</v>
      </c>
      <c r="B12" s="193">
        <v>2444</v>
      </c>
      <c r="C12" s="194">
        <v>2151</v>
      </c>
      <c r="D12" s="184" t="s">
        <v>384</v>
      </c>
      <c r="E12" s="184">
        <v>6816</v>
      </c>
      <c r="F12" s="193">
        <v>1123</v>
      </c>
      <c r="G12" s="184">
        <v>1138</v>
      </c>
      <c r="H12" s="193">
        <v>1160</v>
      </c>
      <c r="I12" s="184">
        <v>912</v>
      </c>
      <c r="J12" s="184">
        <v>96</v>
      </c>
      <c r="K12" s="194">
        <v>94</v>
      </c>
      <c r="L12" s="184">
        <v>161</v>
      </c>
      <c r="M12" s="228">
        <v>101</v>
      </c>
    </row>
    <row r="13" spans="1:13" ht="12.75" customHeight="1">
      <c r="A13" s="782"/>
      <c r="B13" s="347">
        <v>1</v>
      </c>
      <c r="C13" s="349">
        <v>1</v>
      </c>
      <c r="D13" s="134" t="s">
        <v>384</v>
      </c>
      <c r="E13" s="134">
        <v>3.1687599999999998</v>
      </c>
      <c r="F13" s="201">
        <v>0.45949000000000001</v>
      </c>
      <c r="G13" s="134">
        <v>0.52905999999999997</v>
      </c>
      <c r="H13" s="201">
        <v>0.47463</v>
      </c>
      <c r="I13" s="134">
        <v>0.42398999999999998</v>
      </c>
      <c r="J13" s="134">
        <v>8.276E-2</v>
      </c>
      <c r="K13" s="192">
        <v>0.10306999999999999</v>
      </c>
      <c r="L13" s="134">
        <v>6.5879999999999994E-2</v>
      </c>
      <c r="M13" s="232">
        <v>4.6949999999999999E-2</v>
      </c>
    </row>
    <row r="14" spans="1:13" ht="12.75" customHeight="1">
      <c r="A14" s="782" t="s">
        <v>65</v>
      </c>
      <c r="B14" s="193">
        <v>1923</v>
      </c>
      <c r="C14" s="194">
        <v>2435</v>
      </c>
      <c r="D14" s="184" t="s">
        <v>384</v>
      </c>
      <c r="E14" s="184">
        <v>5089</v>
      </c>
      <c r="F14" s="193">
        <v>1839</v>
      </c>
      <c r="G14" s="184">
        <v>2266</v>
      </c>
      <c r="H14" s="193">
        <v>84</v>
      </c>
      <c r="I14" s="184">
        <v>169</v>
      </c>
      <c r="J14" s="184">
        <v>0</v>
      </c>
      <c r="K14" s="194">
        <v>0</v>
      </c>
      <c r="L14" s="184">
        <v>0</v>
      </c>
      <c r="M14" s="228">
        <v>0</v>
      </c>
    </row>
    <row r="15" spans="1:13" ht="12.75" customHeight="1">
      <c r="A15" s="782"/>
      <c r="B15" s="347">
        <v>1</v>
      </c>
      <c r="C15" s="349">
        <v>1</v>
      </c>
      <c r="D15" s="134" t="s">
        <v>384</v>
      </c>
      <c r="E15" s="134">
        <v>2.0899399999999999</v>
      </c>
      <c r="F15" s="201">
        <v>0.95631999999999995</v>
      </c>
      <c r="G15" s="134">
        <v>0.93059999999999998</v>
      </c>
      <c r="H15" s="201">
        <v>4.3679999999999997E-2</v>
      </c>
      <c r="I15" s="134">
        <v>6.9400000000000003E-2</v>
      </c>
      <c r="J15" s="134" t="s">
        <v>515</v>
      </c>
      <c r="K15" s="192" t="s">
        <v>515</v>
      </c>
      <c r="L15" s="134" t="s">
        <v>515</v>
      </c>
      <c r="M15" s="232" t="s">
        <v>515</v>
      </c>
    </row>
    <row r="16" spans="1:13" ht="12.75" customHeight="1">
      <c r="A16" s="782" t="s">
        <v>66</v>
      </c>
      <c r="B16" s="193">
        <v>7642</v>
      </c>
      <c r="C16" s="194">
        <v>10349</v>
      </c>
      <c r="D16" s="184" t="s">
        <v>384</v>
      </c>
      <c r="E16" s="184">
        <v>13525</v>
      </c>
      <c r="F16" s="193">
        <v>6312</v>
      </c>
      <c r="G16" s="184">
        <v>9979</v>
      </c>
      <c r="H16" s="193">
        <v>0</v>
      </c>
      <c r="I16" s="184">
        <v>0</v>
      </c>
      <c r="J16" s="184">
        <v>0</v>
      </c>
      <c r="K16" s="194">
        <v>0</v>
      </c>
      <c r="L16" s="184">
        <v>1330</v>
      </c>
      <c r="M16" s="228">
        <v>370</v>
      </c>
    </row>
    <row r="17" spans="1:13" ht="12.75" customHeight="1">
      <c r="A17" s="782"/>
      <c r="B17" s="347">
        <v>1</v>
      </c>
      <c r="C17" s="349">
        <v>1</v>
      </c>
      <c r="D17" s="134" t="s">
        <v>384</v>
      </c>
      <c r="E17" s="134">
        <v>1.3068900000000001</v>
      </c>
      <c r="F17" s="201">
        <v>0.82596000000000003</v>
      </c>
      <c r="G17" s="134">
        <v>0.96425000000000005</v>
      </c>
      <c r="H17" s="201" t="s">
        <v>515</v>
      </c>
      <c r="I17" s="134" t="s">
        <v>515</v>
      </c>
      <c r="J17" s="134" t="s">
        <v>515</v>
      </c>
      <c r="K17" s="192" t="s">
        <v>515</v>
      </c>
      <c r="L17" s="134">
        <v>0.17404</v>
      </c>
      <c r="M17" s="232">
        <v>3.5749999999999997E-2</v>
      </c>
    </row>
    <row r="18" spans="1:13" ht="12.75" customHeight="1">
      <c r="A18" s="782" t="s">
        <v>67</v>
      </c>
      <c r="B18" s="193">
        <v>32064</v>
      </c>
      <c r="C18" s="194">
        <v>26563</v>
      </c>
      <c r="D18" s="184" t="s">
        <v>384</v>
      </c>
      <c r="E18" s="184">
        <v>28368</v>
      </c>
      <c r="F18" s="193">
        <v>14164</v>
      </c>
      <c r="G18" s="184">
        <v>20105</v>
      </c>
      <c r="H18" s="193">
        <v>3975</v>
      </c>
      <c r="I18" s="184">
        <v>4296</v>
      </c>
      <c r="J18" s="184">
        <v>900</v>
      </c>
      <c r="K18" s="194">
        <v>1052</v>
      </c>
      <c r="L18" s="184">
        <v>13925</v>
      </c>
      <c r="M18" s="228">
        <v>2162</v>
      </c>
    </row>
    <row r="19" spans="1:13" ht="12.75" customHeight="1">
      <c r="A19" s="782"/>
      <c r="B19" s="347">
        <v>1</v>
      </c>
      <c r="C19" s="349">
        <v>1</v>
      </c>
      <c r="D19" s="134" t="s">
        <v>384</v>
      </c>
      <c r="E19" s="134">
        <v>1.06795</v>
      </c>
      <c r="F19" s="201">
        <v>0.44174000000000002</v>
      </c>
      <c r="G19" s="134">
        <v>0.75688</v>
      </c>
      <c r="H19" s="201">
        <v>0.12397</v>
      </c>
      <c r="I19" s="134">
        <v>0.16173000000000001</v>
      </c>
      <c r="J19" s="134">
        <v>0.22642000000000001</v>
      </c>
      <c r="K19" s="192">
        <v>0.24487999999999999</v>
      </c>
      <c r="L19" s="134">
        <v>0.43429000000000001</v>
      </c>
      <c r="M19" s="232">
        <v>8.1390000000000004E-2</v>
      </c>
    </row>
    <row r="20" spans="1:13" ht="12.75" customHeight="1">
      <c r="A20" s="782" t="s">
        <v>68</v>
      </c>
      <c r="B20" s="193">
        <v>2907</v>
      </c>
      <c r="C20" s="194">
        <v>1794</v>
      </c>
      <c r="D20" s="184" t="s">
        <v>384</v>
      </c>
      <c r="E20" s="184">
        <v>828</v>
      </c>
      <c r="F20" s="193">
        <v>587</v>
      </c>
      <c r="G20" s="184">
        <v>679</v>
      </c>
      <c r="H20" s="193">
        <v>1830</v>
      </c>
      <c r="I20" s="184">
        <v>1085</v>
      </c>
      <c r="J20" s="184">
        <v>34</v>
      </c>
      <c r="K20" s="194">
        <v>25</v>
      </c>
      <c r="L20" s="184">
        <v>490</v>
      </c>
      <c r="M20" s="228">
        <v>30</v>
      </c>
    </row>
    <row r="21" spans="1:13" ht="12.75" customHeight="1">
      <c r="A21" s="782"/>
      <c r="B21" s="347">
        <v>1</v>
      </c>
      <c r="C21" s="349">
        <v>1</v>
      </c>
      <c r="D21" s="134" t="s">
        <v>384</v>
      </c>
      <c r="E21" s="134">
        <v>0.46154000000000001</v>
      </c>
      <c r="F21" s="201">
        <v>0.20193</v>
      </c>
      <c r="G21" s="134">
        <v>0.37847999999999998</v>
      </c>
      <c r="H21" s="201">
        <v>0.62951000000000001</v>
      </c>
      <c r="I21" s="134">
        <v>0.60479000000000005</v>
      </c>
      <c r="J21" s="134">
        <v>1.8579999999999999E-2</v>
      </c>
      <c r="K21" s="192">
        <v>2.3040000000000001E-2</v>
      </c>
      <c r="L21" s="134">
        <v>0.16855999999999999</v>
      </c>
      <c r="M21" s="232">
        <v>1.6719999999999999E-2</v>
      </c>
    </row>
    <row r="22" spans="1:13" ht="12.75" customHeight="1">
      <c r="A22" s="782" t="s">
        <v>69</v>
      </c>
      <c r="B22" s="193">
        <v>89312</v>
      </c>
      <c r="C22" s="194">
        <v>35966</v>
      </c>
      <c r="D22" s="184" t="s">
        <v>384</v>
      </c>
      <c r="E22" s="184">
        <v>14907</v>
      </c>
      <c r="F22" s="193">
        <v>11462</v>
      </c>
      <c r="G22" s="184">
        <v>18367</v>
      </c>
      <c r="H22" s="193">
        <v>29035</v>
      </c>
      <c r="I22" s="184">
        <v>11012</v>
      </c>
      <c r="J22" s="184">
        <v>2255</v>
      </c>
      <c r="K22" s="194">
        <v>2201</v>
      </c>
      <c r="L22" s="184">
        <v>48815</v>
      </c>
      <c r="M22" s="228">
        <v>6587</v>
      </c>
    </row>
    <row r="23" spans="1:13" ht="12.75" customHeight="1">
      <c r="A23" s="782"/>
      <c r="B23" s="347">
        <v>1</v>
      </c>
      <c r="C23" s="349">
        <v>1</v>
      </c>
      <c r="D23" s="134" t="s">
        <v>384</v>
      </c>
      <c r="E23" s="134">
        <v>0.41447000000000001</v>
      </c>
      <c r="F23" s="201">
        <v>0.12834000000000001</v>
      </c>
      <c r="G23" s="134">
        <v>0.51068000000000002</v>
      </c>
      <c r="H23" s="201">
        <v>0.3251</v>
      </c>
      <c r="I23" s="134">
        <v>0.30618000000000001</v>
      </c>
      <c r="J23" s="134">
        <v>7.7660000000000007E-2</v>
      </c>
      <c r="K23" s="192">
        <v>0.19986999999999999</v>
      </c>
      <c r="L23" s="134">
        <v>0.54657</v>
      </c>
      <c r="M23" s="232">
        <v>0.18315000000000001</v>
      </c>
    </row>
    <row r="24" spans="1:13" ht="12.75" customHeight="1">
      <c r="A24" s="782" t="s">
        <v>70</v>
      </c>
      <c r="B24" s="193">
        <v>86539</v>
      </c>
      <c r="C24" s="194">
        <v>60381</v>
      </c>
      <c r="D24" s="184" t="s">
        <v>384</v>
      </c>
      <c r="E24" s="184">
        <v>25808</v>
      </c>
      <c r="F24" s="193">
        <v>32055</v>
      </c>
      <c r="G24" s="184">
        <v>36244</v>
      </c>
      <c r="H24" s="193">
        <v>17309</v>
      </c>
      <c r="I24" s="184">
        <v>16781</v>
      </c>
      <c r="J24" s="184">
        <v>9887</v>
      </c>
      <c r="K24" s="194">
        <v>7559</v>
      </c>
      <c r="L24" s="184">
        <v>37175</v>
      </c>
      <c r="M24" s="228">
        <v>7356</v>
      </c>
    </row>
    <row r="25" spans="1:13" ht="12.75" customHeight="1">
      <c r="A25" s="782"/>
      <c r="B25" s="347">
        <v>1</v>
      </c>
      <c r="C25" s="349">
        <v>1</v>
      </c>
      <c r="D25" s="134" t="s">
        <v>384</v>
      </c>
      <c r="E25" s="134">
        <v>0.42742000000000002</v>
      </c>
      <c r="F25" s="201">
        <v>0.37041000000000002</v>
      </c>
      <c r="G25" s="134">
        <v>0.60026000000000002</v>
      </c>
      <c r="H25" s="201">
        <v>0.20000999999999999</v>
      </c>
      <c r="I25" s="134">
        <v>0.27792</v>
      </c>
      <c r="J25" s="134">
        <v>0.57121</v>
      </c>
      <c r="K25" s="192">
        <v>0.45045000000000002</v>
      </c>
      <c r="L25" s="134">
        <v>0.42958000000000002</v>
      </c>
      <c r="M25" s="232">
        <v>0.12182999999999999</v>
      </c>
    </row>
    <row r="26" spans="1:13" ht="12.75" customHeight="1">
      <c r="A26" s="782" t="s">
        <v>71</v>
      </c>
      <c r="B26" s="193">
        <v>10712</v>
      </c>
      <c r="C26" s="194">
        <v>9966</v>
      </c>
      <c r="D26" s="184" t="s">
        <v>384</v>
      </c>
      <c r="E26" s="184">
        <v>4791</v>
      </c>
      <c r="F26" s="193">
        <v>4309</v>
      </c>
      <c r="G26" s="184">
        <v>5251</v>
      </c>
      <c r="H26" s="193">
        <v>4894</v>
      </c>
      <c r="I26" s="184">
        <v>2909</v>
      </c>
      <c r="J26" s="184">
        <v>432</v>
      </c>
      <c r="K26" s="194">
        <v>504</v>
      </c>
      <c r="L26" s="184">
        <v>1509</v>
      </c>
      <c r="M26" s="228">
        <v>1806</v>
      </c>
    </row>
    <row r="27" spans="1:13" ht="12.75" customHeight="1">
      <c r="A27" s="782"/>
      <c r="B27" s="347">
        <v>1</v>
      </c>
      <c r="C27" s="349">
        <v>1</v>
      </c>
      <c r="D27" s="134" t="s">
        <v>384</v>
      </c>
      <c r="E27" s="134">
        <v>0.48072999999999999</v>
      </c>
      <c r="F27" s="201">
        <v>0.40226000000000001</v>
      </c>
      <c r="G27" s="134">
        <v>0.52688999999999997</v>
      </c>
      <c r="H27" s="201">
        <v>0.45687</v>
      </c>
      <c r="I27" s="134">
        <v>0.29188999999999998</v>
      </c>
      <c r="J27" s="134">
        <v>8.8270000000000001E-2</v>
      </c>
      <c r="K27" s="192">
        <v>0.17326</v>
      </c>
      <c r="L27" s="134">
        <v>0.14087</v>
      </c>
      <c r="M27" s="232">
        <v>0.18121999999999999</v>
      </c>
    </row>
    <row r="28" spans="1:13" ht="12.75" customHeight="1">
      <c r="A28" s="782" t="s">
        <v>72</v>
      </c>
      <c r="B28" s="193">
        <v>8070</v>
      </c>
      <c r="C28" s="194">
        <v>9024</v>
      </c>
      <c r="D28" s="184" t="s">
        <v>384</v>
      </c>
      <c r="E28" s="184">
        <v>3297</v>
      </c>
      <c r="F28" s="193">
        <v>6065</v>
      </c>
      <c r="G28" s="184">
        <v>4500</v>
      </c>
      <c r="H28" s="193">
        <v>1928</v>
      </c>
      <c r="I28" s="184">
        <v>4364</v>
      </c>
      <c r="J28" s="184">
        <v>49</v>
      </c>
      <c r="K28" s="194">
        <v>39</v>
      </c>
      <c r="L28" s="184">
        <v>77</v>
      </c>
      <c r="M28" s="228">
        <v>160</v>
      </c>
    </row>
    <row r="29" spans="1:13" ht="12.75" customHeight="1">
      <c r="A29" s="782"/>
      <c r="B29" s="347">
        <v>1</v>
      </c>
      <c r="C29" s="349">
        <v>1</v>
      </c>
      <c r="D29" s="134" t="s">
        <v>384</v>
      </c>
      <c r="E29" s="134">
        <v>0.36536000000000002</v>
      </c>
      <c r="F29" s="201">
        <v>0.75155000000000005</v>
      </c>
      <c r="G29" s="134">
        <v>0.49867</v>
      </c>
      <c r="H29" s="201">
        <v>0.23891000000000001</v>
      </c>
      <c r="I29" s="134">
        <v>0.48359999999999997</v>
      </c>
      <c r="J29" s="134">
        <v>2.5409999999999999E-2</v>
      </c>
      <c r="K29" s="192">
        <v>8.94E-3</v>
      </c>
      <c r="L29" s="134">
        <v>9.5399999999999999E-3</v>
      </c>
      <c r="M29" s="232">
        <v>1.7729999999999999E-2</v>
      </c>
    </row>
    <row r="30" spans="1:13" ht="12.75" customHeight="1">
      <c r="A30" s="782" t="s">
        <v>73</v>
      </c>
      <c r="B30" s="193">
        <v>2973</v>
      </c>
      <c r="C30" s="194">
        <v>3621</v>
      </c>
      <c r="D30" s="184" t="s">
        <v>384</v>
      </c>
      <c r="E30" s="184">
        <v>4136</v>
      </c>
      <c r="F30" s="193">
        <v>859</v>
      </c>
      <c r="G30" s="184">
        <v>2756</v>
      </c>
      <c r="H30" s="193">
        <v>1862</v>
      </c>
      <c r="I30" s="184">
        <v>605</v>
      </c>
      <c r="J30" s="184">
        <v>71</v>
      </c>
      <c r="K30" s="194">
        <v>75</v>
      </c>
      <c r="L30" s="184">
        <v>252</v>
      </c>
      <c r="M30" s="228">
        <v>260</v>
      </c>
    </row>
    <row r="31" spans="1:13" ht="12.75" customHeight="1">
      <c r="A31" s="782"/>
      <c r="B31" s="347">
        <v>1</v>
      </c>
      <c r="C31" s="349">
        <v>1</v>
      </c>
      <c r="D31" s="134" t="s">
        <v>384</v>
      </c>
      <c r="E31" s="134">
        <v>1.1422300000000001</v>
      </c>
      <c r="F31" s="201">
        <v>0.28893000000000002</v>
      </c>
      <c r="G31" s="134">
        <v>0.76112000000000002</v>
      </c>
      <c r="H31" s="201">
        <v>0.62629999999999997</v>
      </c>
      <c r="I31" s="134">
        <v>0.16708000000000001</v>
      </c>
      <c r="J31" s="134">
        <v>3.8129999999999997E-2</v>
      </c>
      <c r="K31" s="192">
        <v>0.12397</v>
      </c>
      <c r="L31" s="134">
        <v>8.4760000000000002E-2</v>
      </c>
      <c r="M31" s="232">
        <v>7.1800000000000003E-2</v>
      </c>
    </row>
    <row r="32" spans="1:13" ht="12.75" customHeight="1">
      <c r="A32" s="782" t="s">
        <v>74</v>
      </c>
      <c r="B32" s="193">
        <v>1571</v>
      </c>
      <c r="C32" s="194">
        <v>1995</v>
      </c>
      <c r="D32" s="184" t="s">
        <v>384</v>
      </c>
      <c r="E32" s="184">
        <v>1175</v>
      </c>
      <c r="F32" s="193">
        <v>693</v>
      </c>
      <c r="G32" s="184">
        <v>971</v>
      </c>
      <c r="H32" s="193">
        <v>317</v>
      </c>
      <c r="I32" s="184">
        <v>969</v>
      </c>
      <c r="J32" s="184">
        <v>77</v>
      </c>
      <c r="K32" s="194">
        <v>88</v>
      </c>
      <c r="L32" s="184">
        <v>561</v>
      </c>
      <c r="M32" s="228">
        <v>55</v>
      </c>
    </row>
    <row r="33" spans="1:13" ht="12.75" customHeight="1">
      <c r="A33" s="782"/>
      <c r="B33" s="347">
        <v>1</v>
      </c>
      <c r="C33" s="349">
        <v>1</v>
      </c>
      <c r="D33" s="134" t="s">
        <v>384</v>
      </c>
      <c r="E33" s="134">
        <v>0.58896999999999999</v>
      </c>
      <c r="F33" s="201">
        <v>0.44112000000000001</v>
      </c>
      <c r="G33" s="134">
        <v>0.48671999999999999</v>
      </c>
      <c r="H33" s="201">
        <v>0.20177999999999999</v>
      </c>
      <c r="I33" s="134">
        <v>0.48570999999999998</v>
      </c>
      <c r="J33" s="134">
        <v>0.2429</v>
      </c>
      <c r="K33" s="192">
        <v>9.0819999999999998E-2</v>
      </c>
      <c r="L33" s="134">
        <v>0.35709999999999997</v>
      </c>
      <c r="M33" s="232">
        <v>2.7570000000000001E-2</v>
      </c>
    </row>
    <row r="34" spans="1:13" ht="12.75" customHeight="1">
      <c r="A34" s="782" t="s">
        <v>75</v>
      </c>
      <c r="B34" s="193">
        <v>8990</v>
      </c>
      <c r="C34" s="194">
        <v>7859</v>
      </c>
      <c r="D34" s="184" t="s">
        <v>384</v>
      </c>
      <c r="E34" s="184">
        <v>6454</v>
      </c>
      <c r="F34" s="193">
        <v>7448</v>
      </c>
      <c r="G34" s="184">
        <v>6504</v>
      </c>
      <c r="H34" s="193">
        <v>1153</v>
      </c>
      <c r="I34" s="184">
        <v>1054</v>
      </c>
      <c r="J34" s="184">
        <v>818</v>
      </c>
      <c r="K34" s="194">
        <v>571</v>
      </c>
      <c r="L34" s="184">
        <v>389</v>
      </c>
      <c r="M34" s="228">
        <v>301</v>
      </c>
    </row>
    <row r="35" spans="1:13" ht="12.75" customHeight="1">
      <c r="A35" s="782"/>
      <c r="B35" s="347">
        <v>1</v>
      </c>
      <c r="C35" s="349">
        <v>1</v>
      </c>
      <c r="D35" s="134" t="s">
        <v>384</v>
      </c>
      <c r="E35" s="134">
        <v>0.82121999999999995</v>
      </c>
      <c r="F35" s="201">
        <v>0.82847999999999999</v>
      </c>
      <c r="G35" s="134">
        <v>0.82759000000000005</v>
      </c>
      <c r="H35" s="201">
        <v>0.12825</v>
      </c>
      <c r="I35" s="134">
        <v>0.13411000000000001</v>
      </c>
      <c r="J35" s="134">
        <v>0.70945000000000003</v>
      </c>
      <c r="K35" s="192">
        <v>0.54174999999999995</v>
      </c>
      <c r="L35" s="134">
        <v>4.3270000000000003E-2</v>
      </c>
      <c r="M35" s="232">
        <v>3.8300000000000001E-2</v>
      </c>
    </row>
    <row r="36" spans="1:13" ht="12.75" customHeight="1">
      <c r="A36" s="800" t="s">
        <v>76</v>
      </c>
      <c r="B36" s="193">
        <v>5823</v>
      </c>
      <c r="C36" s="194">
        <v>3124</v>
      </c>
      <c r="D36" s="184" t="s">
        <v>384</v>
      </c>
      <c r="E36" s="184">
        <v>1686</v>
      </c>
      <c r="F36" s="193">
        <v>4028</v>
      </c>
      <c r="G36" s="184">
        <v>2175</v>
      </c>
      <c r="H36" s="193">
        <v>1137</v>
      </c>
      <c r="I36" s="184">
        <v>637</v>
      </c>
      <c r="J36" s="184">
        <v>316</v>
      </c>
      <c r="K36" s="194">
        <v>220</v>
      </c>
      <c r="L36" s="184">
        <v>658</v>
      </c>
      <c r="M36" s="228">
        <v>312</v>
      </c>
    </row>
    <row r="37" spans="1:13" ht="12.75" customHeight="1">
      <c r="A37" s="784"/>
      <c r="B37" s="350">
        <v>1</v>
      </c>
      <c r="C37" s="352">
        <v>1</v>
      </c>
      <c r="D37" s="141" t="s">
        <v>384</v>
      </c>
      <c r="E37" s="141">
        <v>0.53969</v>
      </c>
      <c r="F37" s="140">
        <v>0.69174000000000002</v>
      </c>
      <c r="G37" s="141">
        <v>0.69621999999999995</v>
      </c>
      <c r="H37" s="201">
        <v>0.19525999999999999</v>
      </c>
      <c r="I37" s="134">
        <v>0.20391000000000001</v>
      </c>
      <c r="J37" s="149">
        <v>0.27792</v>
      </c>
      <c r="K37" s="150">
        <v>0.34537000000000001</v>
      </c>
      <c r="L37" s="149">
        <v>0.113</v>
      </c>
      <c r="M37" s="151">
        <v>9.987E-2</v>
      </c>
    </row>
    <row r="38" spans="1:13" ht="12.75" customHeight="1">
      <c r="A38" s="833" t="s">
        <v>85</v>
      </c>
      <c r="B38" s="186">
        <v>308861</v>
      </c>
      <c r="C38" s="197">
        <v>266482</v>
      </c>
      <c r="D38" s="187" t="s">
        <v>384</v>
      </c>
      <c r="E38" s="187">
        <v>137926</v>
      </c>
      <c r="F38" s="186">
        <v>127832</v>
      </c>
      <c r="G38" s="187">
        <v>192124</v>
      </c>
      <c r="H38" s="186">
        <v>71936</v>
      </c>
      <c r="I38" s="187">
        <v>53005</v>
      </c>
      <c r="J38" s="187">
        <v>16920</v>
      </c>
      <c r="K38" s="197">
        <v>14530</v>
      </c>
      <c r="L38" s="187">
        <v>109093</v>
      </c>
      <c r="M38" s="237">
        <v>21353</v>
      </c>
    </row>
    <row r="39" spans="1:13" ht="12.75" customHeight="1" thickBot="1">
      <c r="A39" s="834"/>
      <c r="B39" s="354">
        <v>1</v>
      </c>
      <c r="C39" s="356">
        <v>1</v>
      </c>
      <c r="D39" s="357" t="s">
        <v>384</v>
      </c>
      <c r="E39" s="357">
        <v>0.51758000000000004</v>
      </c>
      <c r="F39" s="359">
        <v>0.41388000000000003</v>
      </c>
      <c r="G39" s="357">
        <v>0.72096000000000005</v>
      </c>
      <c r="H39" s="359">
        <v>0.23291000000000001</v>
      </c>
      <c r="I39" s="357">
        <v>0.19891</v>
      </c>
      <c r="J39" s="357">
        <v>0.23521</v>
      </c>
      <c r="K39" s="358">
        <v>0.27412999999999998</v>
      </c>
      <c r="L39" s="357">
        <v>0.35321000000000002</v>
      </c>
      <c r="M39" s="360">
        <v>8.0130000000000007E-2</v>
      </c>
    </row>
    <row r="40" spans="1:13" s="416" customFormat="1"/>
    <row r="41" spans="1:13" s="566" customFormat="1" ht="11.25">
      <c r="A41" s="566" t="str">
        <f>"Anmerkungen. Datengrundlage: Volkshochschul-Statistik "&amp;Hilfswerte!B1&amp;"; Basis: "&amp;Tabelle1!$C$36&amp;" vhs."</f>
        <v>Anmerkungen. Datengrundlage: Volkshochschul-Statistik 2021; Basis: 843 vhs.</v>
      </c>
    </row>
    <row r="42" spans="1:13" s="416" customFormat="1"/>
    <row r="43" spans="1:13" s="416" customFormat="1">
      <c r="A43" s="574" t="s">
        <v>532</v>
      </c>
      <c r="B43" s="572"/>
      <c r="C43" s="572"/>
      <c r="D43" s="572"/>
      <c r="E43" s="572"/>
      <c r="F43" s="572"/>
      <c r="G43" s="572"/>
    </row>
    <row r="44" spans="1:13" s="416" customFormat="1">
      <c r="A44" s="574" t="s">
        <v>533</v>
      </c>
      <c r="B44" s="572"/>
      <c r="C44" s="572"/>
      <c r="D44" s="572"/>
      <c r="E44" s="758" t="s">
        <v>528</v>
      </c>
      <c r="F44" s="758"/>
      <c r="G44" s="758"/>
    </row>
    <row r="45" spans="1:13" s="416" customFormat="1">
      <c r="A45" s="575"/>
      <c r="B45" s="572"/>
      <c r="C45" s="572"/>
      <c r="D45" s="572"/>
      <c r="E45" s="572"/>
      <c r="F45" s="572"/>
      <c r="G45" s="572"/>
    </row>
    <row r="46" spans="1:13" s="416" customFormat="1">
      <c r="A46" s="1169" t="s">
        <v>535</v>
      </c>
      <c r="B46" s="1169"/>
      <c r="C46" s="1169"/>
      <c r="D46" s="572"/>
      <c r="E46" s="572"/>
      <c r="F46" s="572"/>
      <c r="G46" s="572"/>
    </row>
  </sheetData>
  <mergeCells count="28">
    <mergeCell ref="A18:A19"/>
    <mergeCell ref="A24:A25"/>
    <mergeCell ref="A26:A27"/>
    <mergeCell ref="A16:A17"/>
    <mergeCell ref="A30:A31"/>
    <mergeCell ref="A1:M1"/>
    <mergeCell ref="A2:A5"/>
    <mergeCell ref="B2:C4"/>
    <mergeCell ref="D2:M2"/>
    <mergeCell ref="D3:E4"/>
    <mergeCell ref="F3:G4"/>
    <mergeCell ref="H3:I4"/>
    <mergeCell ref="J3:K3"/>
    <mergeCell ref="L3:M4"/>
    <mergeCell ref="J4:K4"/>
    <mergeCell ref="A8:A9"/>
    <mergeCell ref="A10:A11"/>
    <mergeCell ref="A12:A13"/>
    <mergeCell ref="A14:A15"/>
    <mergeCell ref="A6:A7"/>
    <mergeCell ref="E44:G44"/>
    <mergeCell ref="A38:A39"/>
    <mergeCell ref="A28:A29"/>
    <mergeCell ref="A20:A21"/>
    <mergeCell ref="A22:A23"/>
    <mergeCell ref="A36:A37"/>
    <mergeCell ref="A32:A33"/>
    <mergeCell ref="A34:A35"/>
  </mergeCells>
  <conditionalFormatting sqref="A7 A9 A11 A13 A15 A17 A19 A21 A23 A25 A27 A29 A31 A33 A35 A37">
    <cfRule type="cellIs" dxfId="130" priority="1" stopIfTrue="1" operator="equal">
      <formula>1</formula>
    </cfRule>
  </conditionalFormatting>
  <conditionalFormatting sqref="A6:M6 A10:M10 A12:M12 A14:M14 A16:M16 A18:M18 A20:M20 A22:M22 A24:M24 A26:M26 A28:M28 A30:M30 A32:M32 A34:M34 A36:M36">
    <cfRule type="cellIs" dxfId="129" priority="3" stopIfTrue="1" operator="equal">
      <formula>0</formula>
    </cfRule>
  </conditionalFormatting>
  <conditionalFormatting sqref="A7:M7 A9:M9 A11:M11 A13:M13 A15:M15 A17:M17 A19:M19 A21:M21 A23:M23 A25:M25 A27:M27 A29:M29 A31:M31 A33:M33 A35:M35 A37:M37">
    <cfRule type="cellIs" dxfId="128" priority="2" stopIfTrue="1" operator="lessThan">
      <formula>0.0005</formula>
    </cfRule>
  </conditionalFormatting>
  <conditionalFormatting sqref="A39:M39">
    <cfRule type="cellIs" dxfId="127" priority="5" stopIfTrue="1" operator="lessThan">
      <formula>0.0005</formula>
    </cfRule>
  </conditionalFormatting>
  <conditionalFormatting sqref="B8:M8 A38:M38">
    <cfRule type="cellIs" dxfId="126" priority="6" stopIfTrue="1" operator="equal">
      <formula>0</formula>
    </cfRule>
  </conditionalFormatting>
  <hyperlinks>
    <hyperlink ref="E44" r:id="rId1" xr:uid="{A3ABF18A-EE48-452F-8A2F-7E5C0DAC2B97}"/>
    <hyperlink ref="E44:G44" r:id="rId2" display="http://dx.doi.org/10.4232/1.14582 " xr:uid="{9ED30178-A409-4FAB-9DB9-1145EF09812B}"/>
    <hyperlink ref="A46" r:id="rId3" display="Publikation und Tabellen stehen unter der Lizenz CC BY-SA DEED 4.0." xr:uid="{44FB96FB-715E-4CD3-94F2-46C0284C8498}"/>
  </hyperlinks>
  <pageMargins left="0.7" right="0.7" top="0.78740157499999996" bottom="0.78740157499999996" header="0.3" footer="0.3"/>
  <pageSetup paperSize="9" scale="69" orientation="portrait" r:id="rId4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2DE65-AC5F-47BC-BADC-8246C6F99785}">
  <dimension ref="A1:N45"/>
  <sheetViews>
    <sheetView view="pageBreakPreview" topLeftCell="A4" zoomScaleNormal="100" zoomScaleSheetLayoutView="100" workbookViewId="0">
      <selection activeCell="A42" sqref="A42:G45"/>
    </sheetView>
  </sheetViews>
  <sheetFormatPr baseColWidth="10" defaultRowHeight="12.75"/>
  <cols>
    <col min="1" max="1" width="10.28515625" style="20" customWidth="1"/>
    <col min="2" max="2" width="8.28515625" style="20" customWidth="1"/>
    <col min="3" max="3" width="9" style="20" customWidth="1"/>
    <col min="4" max="5" width="8.28515625" style="20" customWidth="1"/>
    <col min="6" max="6" width="9" style="20" customWidth="1"/>
    <col min="7" max="8" width="8.28515625" style="20" customWidth="1"/>
    <col min="9" max="9" width="9" style="20" customWidth="1"/>
    <col min="10" max="11" width="8.28515625" style="20" customWidth="1"/>
    <col min="12" max="12" width="9" style="20" customWidth="1"/>
    <col min="13" max="13" width="8.28515625" style="20" customWidth="1"/>
    <col min="14" max="14" width="2.7109375" style="416" customWidth="1"/>
    <col min="15" max="16384" width="11.42578125" style="20"/>
  </cols>
  <sheetData>
    <row r="1" spans="1:13" ht="39.950000000000003" customHeight="1" thickBot="1">
      <c r="A1" s="847" t="str">
        <f>"Tabelle 23: Betreuungsleistungen " &amp;Hilfswerte!B1</f>
        <v>Tabelle 23: Betreuungsleistungen 2021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</row>
    <row r="2" spans="1:13" ht="27" customHeight="1">
      <c r="A2" s="801" t="s">
        <v>12</v>
      </c>
      <c r="B2" s="796" t="s">
        <v>24</v>
      </c>
      <c r="C2" s="796"/>
      <c r="D2" s="796"/>
      <c r="E2" s="796" t="s">
        <v>13</v>
      </c>
      <c r="F2" s="796"/>
      <c r="G2" s="796"/>
      <c r="H2" s="796"/>
      <c r="I2" s="796"/>
      <c r="J2" s="796"/>
      <c r="K2" s="796"/>
      <c r="L2" s="796"/>
      <c r="M2" s="882"/>
    </row>
    <row r="3" spans="1:13" ht="50.25" customHeight="1">
      <c r="A3" s="802"/>
      <c r="B3" s="887"/>
      <c r="C3" s="887"/>
      <c r="D3" s="888"/>
      <c r="E3" s="866" t="s">
        <v>311</v>
      </c>
      <c r="F3" s="790"/>
      <c r="G3" s="791"/>
      <c r="H3" s="866" t="s">
        <v>411</v>
      </c>
      <c r="I3" s="790"/>
      <c r="J3" s="791"/>
      <c r="K3" s="866" t="s">
        <v>457</v>
      </c>
      <c r="L3" s="790"/>
      <c r="M3" s="792"/>
    </row>
    <row r="4" spans="1:13" ht="38.25" customHeight="1">
      <c r="A4" s="803"/>
      <c r="B4" s="631" t="s">
        <v>312</v>
      </c>
      <c r="C4" s="604" t="s">
        <v>314</v>
      </c>
      <c r="D4" s="602" t="s">
        <v>313</v>
      </c>
      <c r="E4" s="631" t="s">
        <v>312</v>
      </c>
      <c r="F4" s="604" t="s">
        <v>314</v>
      </c>
      <c r="G4" s="602" t="s">
        <v>313</v>
      </c>
      <c r="H4" s="631" t="s">
        <v>312</v>
      </c>
      <c r="I4" s="604" t="s">
        <v>314</v>
      </c>
      <c r="J4" s="602" t="s">
        <v>313</v>
      </c>
      <c r="K4" s="631" t="s">
        <v>312</v>
      </c>
      <c r="L4" s="604" t="s">
        <v>314</v>
      </c>
      <c r="M4" s="606" t="s">
        <v>313</v>
      </c>
    </row>
    <row r="5" spans="1:13" ht="12.75" customHeight="1">
      <c r="A5" s="845" t="s">
        <v>61</v>
      </c>
      <c r="B5" s="345">
        <v>243</v>
      </c>
      <c r="C5" s="344">
        <v>60675</v>
      </c>
      <c r="D5" s="238">
        <v>3074</v>
      </c>
      <c r="E5" s="344">
        <v>90</v>
      </c>
      <c r="F5" s="344">
        <v>5502</v>
      </c>
      <c r="G5" s="238">
        <v>1227</v>
      </c>
      <c r="H5" s="345">
        <v>39</v>
      </c>
      <c r="I5" s="344">
        <v>7100</v>
      </c>
      <c r="J5" s="238">
        <v>212</v>
      </c>
      <c r="K5" s="344">
        <v>114</v>
      </c>
      <c r="L5" s="344">
        <v>48073</v>
      </c>
      <c r="M5" s="346">
        <v>1635</v>
      </c>
    </row>
    <row r="6" spans="1:13" ht="12.75" customHeight="1">
      <c r="A6" s="782"/>
      <c r="B6" s="347">
        <v>1</v>
      </c>
      <c r="C6" s="348">
        <v>1</v>
      </c>
      <c r="D6" s="349">
        <v>1</v>
      </c>
      <c r="E6" s="134">
        <v>0.37036999999999998</v>
      </c>
      <c r="F6" s="134">
        <v>9.0679999999999997E-2</v>
      </c>
      <c r="G6" s="192">
        <v>0.39915</v>
      </c>
      <c r="H6" s="201">
        <v>0.16048999999999999</v>
      </c>
      <c r="I6" s="134">
        <v>0.11702</v>
      </c>
      <c r="J6" s="192">
        <v>6.8970000000000004E-2</v>
      </c>
      <c r="K6" s="201">
        <v>0.46914</v>
      </c>
      <c r="L6" s="134">
        <v>0.7923</v>
      </c>
      <c r="M6" s="232">
        <v>0.53188000000000002</v>
      </c>
    </row>
    <row r="7" spans="1:13" ht="12.75" customHeight="1">
      <c r="A7" s="782" t="s">
        <v>62</v>
      </c>
      <c r="B7" s="193">
        <v>669</v>
      </c>
      <c r="C7" s="184">
        <v>112406</v>
      </c>
      <c r="D7" s="194">
        <v>9886</v>
      </c>
      <c r="E7" s="184">
        <v>49</v>
      </c>
      <c r="F7" s="184">
        <v>19218</v>
      </c>
      <c r="G7" s="194">
        <v>1189</v>
      </c>
      <c r="H7" s="193">
        <v>13</v>
      </c>
      <c r="I7" s="184">
        <v>910</v>
      </c>
      <c r="J7" s="194">
        <v>119</v>
      </c>
      <c r="K7" s="193">
        <v>607</v>
      </c>
      <c r="L7" s="184">
        <v>92278</v>
      </c>
      <c r="M7" s="228">
        <v>8578</v>
      </c>
    </row>
    <row r="8" spans="1:13" ht="12.75" customHeight="1">
      <c r="A8" s="782"/>
      <c r="B8" s="347">
        <v>1</v>
      </c>
      <c r="C8" s="348">
        <v>1</v>
      </c>
      <c r="D8" s="349">
        <v>1</v>
      </c>
      <c r="E8" s="134">
        <v>7.324E-2</v>
      </c>
      <c r="F8" s="134">
        <v>0.17097000000000001</v>
      </c>
      <c r="G8" s="192">
        <v>0.12027</v>
      </c>
      <c r="H8" s="201">
        <v>1.9429999999999999E-2</v>
      </c>
      <c r="I8" s="134">
        <v>8.0999999999999996E-3</v>
      </c>
      <c r="J8" s="192">
        <v>1.204E-2</v>
      </c>
      <c r="K8" s="201">
        <v>0.90732000000000002</v>
      </c>
      <c r="L8" s="134">
        <v>0.82093000000000005</v>
      </c>
      <c r="M8" s="232">
        <v>0.86768999999999996</v>
      </c>
    </row>
    <row r="9" spans="1:13" ht="12.75" customHeight="1">
      <c r="A9" s="782" t="s">
        <v>63</v>
      </c>
      <c r="B9" s="193">
        <v>19</v>
      </c>
      <c r="C9" s="184">
        <v>2769</v>
      </c>
      <c r="D9" s="194">
        <v>362</v>
      </c>
      <c r="E9" s="184">
        <v>19</v>
      </c>
      <c r="F9" s="184">
        <v>2769</v>
      </c>
      <c r="G9" s="194">
        <v>362</v>
      </c>
      <c r="H9" s="193">
        <v>0</v>
      </c>
      <c r="I9" s="184">
        <v>0</v>
      </c>
      <c r="J9" s="194">
        <v>0</v>
      </c>
      <c r="K9" s="193">
        <v>0</v>
      </c>
      <c r="L9" s="184">
        <v>0</v>
      </c>
      <c r="M9" s="228">
        <v>0</v>
      </c>
    </row>
    <row r="10" spans="1:13" ht="12.75" customHeight="1">
      <c r="A10" s="782"/>
      <c r="B10" s="347">
        <v>1</v>
      </c>
      <c r="C10" s="348">
        <v>1</v>
      </c>
      <c r="D10" s="349">
        <v>1</v>
      </c>
      <c r="E10" s="134">
        <v>1</v>
      </c>
      <c r="F10" s="134">
        <v>1</v>
      </c>
      <c r="G10" s="192">
        <v>1</v>
      </c>
      <c r="H10" s="201" t="s">
        <v>515</v>
      </c>
      <c r="I10" s="134" t="s">
        <v>515</v>
      </c>
      <c r="J10" s="192" t="s">
        <v>515</v>
      </c>
      <c r="K10" s="201" t="s">
        <v>515</v>
      </c>
      <c r="L10" s="134" t="s">
        <v>515</v>
      </c>
      <c r="M10" s="232" t="s">
        <v>515</v>
      </c>
    </row>
    <row r="11" spans="1:13" ht="12.75" customHeight="1">
      <c r="A11" s="782" t="s">
        <v>64</v>
      </c>
      <c r="B11" s="193">
        <v>56</v>
      </c>
      <c r="C11" s="184">
        <v>225</v>
      </c>
      <c r="D11" s="194">
        <v>136</v>
      </c>
      <c r="E11" s="184">
        <v>54</v>
      </c>
      <c r="F11" s="184">
        <v>80</v>
      </c>
      <c r="G11" s="194">
        <v>121</v>
      </c>
      <c r="H11" s="193">
        <v>2</v>
      </c>
      <c r="I11" s="184">
        <v>145</v>
      </c>
      <c r="J11" s="194">
        <v>15</v>
      </c>
      <c r="K11" s="193">
        <v>0</v>
      </c>
      <c r="L11" s="184">
        <v>0</v>
      </c>
      <c r="M11" s="228">
        <v>0</v>
      </c>
    </row>
    <row r="12" spans="1:13" ht="12.75" customHeight="1">
      <c r="A12" s="782"/>
      <c r="B12" s="347">
        <v>1</v>
      </c>
      <c r="C12" s="348">
        <v>1</v>
      </c>
      <c r="D12" s="349">
        <v>1</v>
      </c>
      <c r="E12" s="134">
        <v>0.96428999999999998</v>
      </c>
      <c r="F12" s="134">
        <v>0.35555999999999999</v>
      </c>
      <c r="G12" s="192">
        <v>0.88971</v>
      </c>
      <c r="H12" s="201">
        <v>3.5709999999999999E-2</v>
      </c>
      <c r="I12" s="134">
        <v>0.64444000000000001</v>
      </c>
      <c r="J12" s="192">
        <v>0.11029</v>
      </c>
      <c r="K12" s="201" t="s">
        <v>515</v>
      </c>
      <c r="L12" s="134" t="s">
        <v>515</v>
      </c>
      <c r="M12" s="232" t="s">
        <v>515</v>
      </c>
    </row>
    <row r="13" spans="1:13" ht="12.75" customHeight="1">
      <c r="A13" s="782" t="s">
        <v>65</v>
      </c>
      <c r="B13" s="193">
        <v>0</v>
      </c>
      <c r="C13" s="184">
        <v>0</v>
      </c>
      <c r="D13" s="194">
        <v>0</v>
      </c>
      <c r="E13" s="184">
        <v>0</v>
      </c>
      <c r="F13" s="184">
        <v>0</v>
      </c>
      <c r="G13" s="194">
        <v>0</v>
      </c>
      <c r="H13" s="193">
        <v>0</v>
      </c>
      <c r="I13" s="184">
        <v>0</v>
      </c>
      <c r="J13" s="194">
        <v>0</v>
      </c>
      <c r="K13" s="193">
        <v>0</v>
      </c>
      <c r="L13" s="184">
        <v>0</v>
      </c>
      <c r="M13" s="228">
        <v>0</v>
      </c>
    </row>
    <row r="14" spans="1:13" ht="12.75" customHeight="1">
      <c r="A14" s="782"/>
      <c r="B14" s="347" t="s">
        <v>515</v>
      </c>
      <c r="C14" s="348" t="s">
        <v>515</v>
      </c>
      <c r="D14" s="349" t="s">
        <v>515</v>
      </c>
      <c r="E14" s="134" t="s">
        <v>515</v>
      </c>
      <c r="F14" s="134" t="s">
        <v>515</v>
      </c>
      <c r="G14" s="192" t="s">
        <v>515</v>
      </c>
      <c r="H14" s="201" t="s">
        <v>515</v>
      </c>
      <c r="I14" s="134" t="s">
        <v>515</v>
      </c>
      <c r="J14" s="192" t="s">
        <v>515</v>
      </c>
      <c r="K14" s="201" t="s">
        <v>515</v>
      </c>
      <c r="L14" s="134" t="s">
        <v>515</v>
      </c>
      <c r="M14" s="232" t="s">
        <v>515</v>
      </c>
    </row>
    <row r="15" spans="1:13" ht="12.75" customHeight="1">
      <c r="A15" s="782" t="s">
        <v>66</v>
      </c>
      <c r="B15" s="193">
        <v>0</v>
      </c>
      <c r="C15" s="184">
        <v>0</v>
      </c>
      <c r="D15" s="194">
        <v>0</v>
      </c>
      <c r="E15" s="184">
        <v>0</v>
      </c>
      <c r="F15" s="184">
        <v>0</v>
      </c>
      <c r="G15" s="194">
        <v>0</v>
      </c>
      <c r="H15" s="193">
        <v>0</v>
      </c>
      <c r="I15" s="184">
        <v>0</v>
      </c>
      <c r="J15" s="194">
        <v>0</v>
      </c>
      <c r="K15" s="193">
        <v>0</v>
      </c>
      <c r="L15" s="184">
        <v>0</v>
      </c>
      <c r="M15" s="228">
        <v>0</v>
      </c>
    </row>
    <row r="16" spans="1:13" ht="12.75" customHeight="1">
      <c r="A16" s="782"/>
      <c r="B16" s="347" t="s">
        <v>515</v>
      </c>
      <c r="C16" s="348" t="s">
        <v>515</v>
      </c>
      <c r="D16" s="349" t="s">
        <v>515</v>
      </c>
      <c r="E16" s="134" t="s">
        <v>515</v>
      </c>
      <c r="F16" s="134" t="s">
        <v>515</v>
      </c>
      <c r="G16" s="192" t="s">
        <v>515</v>
      </c>
      <c r="H16" s="201" t="s">
        <v>515</v>
      </c>
      <c r="I16" s="134" t="s">
        <v>515</v>
      </c>
      <c r="J16" s="192" t="s">
        <v>515</v>
      </c>
      <c r="K16" s="201" t="s">
        <v>515</v>
      </c>
      <c r="L16" s="134" t="s">
        <v>515</v>
      </c>
      <c r="M16" s="232" t="s">
        <v>515</v>
      </c>
    </row>
    <row r="17" spans="1:13" ht="12.75" customHeight="1">
      <c r="A17" s="782" t="s">
        <v>67</v>
      </c>
      <c r="B17" s="193">
        <v>426</v>
      </c>
      <c r="C17" s="184">
        <v>35655</v>
      </c>
      <c r="D17" s="194">
        <v>3855</v>
      </c>
      <c r="E17" s="184">
        <v>15</v>
      </c>
      <c r="F17" s="184">
        <v>19501</v>
      </c>
      <c r="G17" s="194">
        <v>517</v>
      </c>
      <c r="H17" s="193">
        <v>24</v>
      </c>
      <c r="I17" s="184">
        <v>3190</v>
      </c>
      <c r="J17" s="194">
        <v>132</v>
      </c>
      <c r="K17" s="193">
        <v>387</v>
      </c>
      <c r="L17" s="184">
        <v>12964</v>
      </c>
      <c r="M17" s="228">
        <v>3206</v>
      </c>
    </row>
    <row r="18" spans="1:13" ht="12.75" customHeight="1">
      <c r="A18" s="782"/>
      <c r="B18" s="347">
        <v>1</v>
      </c>
      <c r="C18" s="348">
        <v>1</v>
      </c>
      <c r="D18" s="349">
        <v>1</v>
      </c>
      <c r="E18" s="134">
        <v>3.5209999999999998E-2</v>
      </c>
      <c r="F18" s="134">
        <v>0.54693999999999998</v>
      </c>
      <c r="G18" s="192">
        <v>0.13411000000000001</v>
      </c>
      <c r="H18" s="201">
        <v>5.6340000000000001E-2</v>
      </c>
      <c r="I18" s="134">
        <v>8.9469999999999994E-2</v>
      </c>
      <c r="J18" s="192">
        <v>3.424E-2</v>
      </c>
      <c r="K18" s="201">
        <v>0.90844999999999998</v>
      </c>
      <c r="L18" s="134">
        <v>0.36359999999999998</v>
      </c>
      <c r="M18" s="232">
        <v>0.83165</v>
      </c>
    </row>
    <row r="19" spans="1:13" ht="12.75" customHeight="1">
      <c r="A19" s="782" t="s">
        <v>68</v>
      </c>
      <c r="B19" s="193">
        <v>58</v>
      </c>
      <c r="C19" s="184">
        <v>115</v>
      </c>
      <c r="D19" s="194">
        <v>1233</v>
      </c>
      <c r="E19" s="184">
        <v>1</v>
      </c>
      <c r="F19" s="184">
        <v>1</v>
      </c>
      <c r="G19" s="194">
        <v>1</v>
      </c>
      <c r="H19" s="193">
        <v>0</v>
      </c>
      <c r="I19" s="184">
        <v>0</v>
      </c>
      <c r="J19" s="194">
        <v>0</v>
      </c>
      <c r="K19" s="193">
        <v>57</v>
      </c>
      <c r="L19" s="184">
        <v>114</v>
      </c>
      <c r="M19" s="228">
        <v>1232</v>
      </c>
    </row>
    <row r="20" spans="1:13" ht="12.75" customHeight="1">
      <c r="A20" s="782"/>
      <c r="B20" s="347">
        <v>1</v>
      </c>
      <c r="C20" s="348">
        <v>1</v>
      </c>
      <c r="D20" s="349">
        <v>1</v>
      </c>
      <c r="E20" s="134">
        <v>1.7239999999999998E-2</v>
      </c>
      <c r="F20" s="134">
        <v>8.6999999999999994E-3</v>
      </c>
      <c r="G20" s="192">
        <v>8.0999999999999996E-4</v>
      </c>
      <c r="H20" s="201" t="s">
        <v>515</v>
      </c>
      <c r="I20" s="134" t="s">
        <v>515</v>
      </c>
      <c r="J20" s="192" t="s">
        <v>515</v>
      </c>
      <c r="K20" s="201">
        <v>0.98275999999999997</v>
      </c>
      <c r="L20" s="134">
        <v>0.99129999999999996</v>
      </c>
      <c r="M20" s="232">
        <v>0.99919000000000002</v>
      </c>
    </row>
    <row r="21" spans="1:13" ht="12.75" customHeight="1">
      <c r="A21" s="782" t="s">
        <v>69</v>
      </c>
      <c r="B21" s="193">
        <v>385</v>
      </c>
      <c r="C21" s="184">
        <v>65550</v>
      </c>
      <c r="D21" s="194">
        <v>4423</v>
      </c>
      <c r="E21" s="184">
        <v>271</v>
      </c>
      <c r="F21" s="184">
        <v>47439</v>
      </c>
      <c r="G21" s="194">
        <v>3363</v>
      </c>
      <c r="H21" s="193">
        <v>27</v>
      </c>
      <c r="I21" s="184">
        <v>4394</v>
      </c>
      <c r="J21" s="194">
        <v>260</v>
      </c>
      <c r="K21" s="193">
        <v>87</v>
      </c>
      <c r="L21" s="184">
        <v>13717</v>
      </c>
      <c r="M21" s="228">
        <v>800</v>
      </c>
    </row>
    <row r="22" spans="1:13" ht="12.75" customHeight="1">
      <c r="A22" s="782"/>
      <c r="B22" s="347">
        <v>1</v>
      </c>
      <c r="C22" s="348">
        <v>1</v>
      </c>
      <c r="D22" s="349">
        <v>1</v>
      </c>
      <c r="E22" s="134">
        <v>0.70389999999999997</v>
      </c>
      <c r="F22" s="134">
        <v>0.72370999999999996</v>
      </c>
      <c r="G22" s="192">
        <v>0.76034000000000002</v>
      </c>
      <c r="H22" s="201">
        <v>7.0129999999999998E-2</v>
      </c>
      <c r="I22" s="134">
        <v>6.7030000000000006E-2</v>
      </c>
      <c r="J22" s="192">
        <v>5.8779999999999999E-2</v>
      </c>
      <c r="K22" s="201">
        <v>0.22597</v>
      </c>
      <c r="L22" s="134">
        <v>0.20926</v>
      </c>
      <c r="M22" s="232">
        <v>0.18087</v>
      </c>
    </row>
    <row r="23" spans="1:13" ht="12.75" customHeight="1">
      <c r="A23" s="782" t="s">
        <v>70</v>
      </c>
      <c r="B23" s="193">
        <v>830</v>
      </c>
      <c r="C23" s="184">
        <v>396367</v>
      </c>
      <c r="D23" s="194">
        <v>15044</v>
      </c>
      <c r="E23" s="184">
        <v>119</v>
      </c>
      <c r="F23" s="184">
        <v>65972</v>
      </c>
      <c r="G23" s="194">
        <v>3545</v>
      </c>
      <c r="H23" s="193">
        <v>18</v>
      </c>
      <c r="I23" s="184">
        <v>3104</v>
      </c>
      <c r="J23" s="194">
        <v>127</v>
      </c>
      <c r="K23" s="193">
        <v>693</v>
      </c>
      <c r="L23" s="184">
        <v>327291</v>
      </c>
      <c r="M23" s="228">
        <v>11372</v>
      </c>
    </row>
    <row r="24" spans="1:13" ht="12.75" customHeight="1">
      <c r="A24" s="782"/>
      <c r="B24" s="347">
        <v>1</v>
      </c>
      <c r="C24" s="348">
        <v>1</v>
      </c>
      <c r="D24" s="349">
        <v>1</v>
      </c>
      <c r="E24" s="134">
        <v>0.14337</v>
      </c>
      <c r="F24" s="134">
        <v>0.16644</v>
      </c>
      <c r="G24" s="192">
        <v>0.23563999999999999</v>
      </c>
      <c r="H24" s="201">
        <v>2.1690000000000001E-2</v>
      </c>
      <c r="I24" s="134">
        <v>7.8300000000000002E-3</v>
      </c>
      <c r="J24" s="192">
        <v>8.4399999999999996E-3</v>
      </c>
      <c r="K24" s="201">
        <v>0.83494000000000002</v>
      </c>
      <c r="L24" s="134">
        <v>0.82572999999999996</v>
      </c>
      <c r="M24" s="232">
        <v>0.75592000000000004</v>
      </c>
    </row>
    <row r="25" spans="1:13" ht="12.75" customHeight="1">
      <c r="A25" s="782" t="s">
        <v>71</v>
      </c>
      <c r="B25" s="193">
        <v>568</v>
      </c>
      <c r="C25" s="184">
        <v>39282</v>
      </c>
      <c r="D25" s="194">
        <v>4626</v>
      </c>
      <c r="E25" s="184">
        <v>16</v>
      </c>
      <c r="F25" s="184">
        <v>493</v>
      </c>
      <c r="G25" s="194">
        <v>129</v>
      </c>
      <c r="H25" s="193">
        <v>3</v>
      </c>
      <c r="I25" s="184">
        <v>420</v>
      </c>
      <c r="J25" s="194">
        <v>43</v>
      </c>
      <c r="K25" s="193">
        <v>549</v>
      </c>
      <c r="L25" s="184">
        <v>38369</v>
      </c>
      <c r="M25" s="228">
        <v>4454</v>
      </c>
    </row>
    <row r="26" spans="1:13" ht="12.75" customHeight="1">
      <c r="A26" s="782"/>
      <c r="B26" s="347">
        <v>1</v>
      </c>
      <c r="C26" s="348">
        <v>1</v>
      </c>
      <c r="D26" s="349">
        <v>1</v>
      </c>
      <c r="E26" s="134">
        <v>2.8170000000000001E-2</v>
      </c>
      <c r="F26" s="134">
        <v>1.255E-2</v>
      </c>
      <c r="G26" s="192">
        <v>2.7890000000000002E-2</v>
      </c>
      <c r="H26" s="201">
        <v>5.28E-3</v>
      </c>
      <c r="I26" s="134">
        <v>1.069E-2</v>
      </c>
      <c r="J26" s="192">
        <v>9.2999999999999992E-3</v>
      </c>
      <c r="K26" s="201">
        <v>0.96655000000000002</v>
      </c>
      <c r="L26" s="134">
        <v>0.97675999999999996</v>
      </c>
      <c r="M26" s="232">
        <v>0.96282000000000001</v>
      </c>
    </row>
    <row r="27" spans="1:13" ht="12.75" customHeight="1">
      <c r="A27" s="782" t="s">
        <v>72</v>
      </c>
      <c r="B27" s="193">
        <v>9</v>
      </c>
      <c r="C27" s="184">
        <v>5838</v>
      </c>
      <c r="D27" s="194">
        <v>911</v>
      </c>
      <c r="E27" s="184">
        <v>9</v>
      </c>
      <c r="F27" s="184">
        <v>5838</v>
      </c>
      <c r="G27" s="194">
        <v>911</v>
      </c>
      <c r="H27" s="193">
        <v>0</v>
      </c>
      <c r="I27" s="184">
        <v>0</v>
      </c>
      <c r="J27" s="194">
        <v>0</v>
      </c>
      <c r="K27" s="193">
        <v>0</v>
      </c>
      <c r="L27" s="184">
        <v>0</v>
      </c>
      <c r="M27" s="228">
        <v>0</v>
      </c>
    </row>
    <row r="28" spans="1:13" ht="12.75" customHeight="1">
      <c r="A28" s="782"/>
      <c r="B28" s="347">
        <v>1</v>
      </c>
      <c r="C28" s="348">
        <v>1</v>
      </c>
      <c r="D28" s="349">
        <v>1</v>
      </c>
      <c r="E28" s="134">
        <v>1</v>
      </c>
      <c r="F28" s="134">
        <v>1</v>
      </c>
      <c r="G28" s="192">
        <v>1</v>
      </c>
      <c r="H28" s="201" t="s">
        <v>515</v>
      </c>
      <c r="I28" s="134" t="s">
        <v>515</v>
      </c>
      <c r="J28" s="192" t="s">
        <v>515</v>
      </c>
      <c r="K28" s="201" t="s">
        <v>515</v>
      </c>
      <c r="L28" s="134" t="s">
        <v>515</v>
      </c>
      <c r="M28" s="232" t="s">
        <v>515</v>
      </c>
    </row>
    <row r="29" spans="1:13" ht="12.75" customHeight="1">
      <c r="A29" s="782" t="s">
        <v>73</v>
      </c>
      <c r="B29" s="193">
        <v>7</v>
      </c>
      <c r="C29" s="184">
        <v>279</v>
      </c>
      <c r="D29" s="194">
        <v>81</v>
      </c>
      <c r="E29" s="184">
        <v>7</v>
      </c>
      <c r="F29" s="184">
        <v>279</v>
      </c>
      <c r="G29" s="194">
        <v>81</v>
      </c>
      <c r="H29" s="193">
        <v>0</v>
      </c>
      <c r="I29" s="184">
        <v>0</v>
      </c>
      <c r="J29" s="194">
        <v>0</v>
      </c>
      <c r="K29" s="193">
        <v>0</v>
      </c>
      <c r="L29" s="184">
        <v>0</v>
      </c>
      <c r="M29" s="228">
        <v>0</v>
      </c>
    </row>
    <row r="30" spans="1:13" ht="12.75" customHeight="1">
      <c r="A30" s="782"/>
      <c r="B30" s="347">
        <v>1</v>
      </c>
      <c r="C30" s="348">
        <v>1</v>
      </c>
      <c r="D30" s="349">
        <v>1</v>
      </c>
      <c r="E30" s="134">
        <v>1</v>
      </c>
      <c r="F30" s="134">
        <v>1</v>
      </c>
      <c r="G30" s="192">
        <v>1</v>
      </c>
      <c r="H30" s="201" t="s">
        <v>515</v>
      </c>
      <c r="I30" s="134" t="s">
        <v>515</v>
      </c>
      <c r="J30" s="192" t="s">
        <v>515</v>
      </c>
      <c r="K30" s="201" t="s">
        <v>515</v>
      </c>
      <c r="L30" s="134" t="s">
        <v>515</v>
      </c>
      <c r="M30" s="232" t="s">
        <v>515</v>
      </c>
    </row>
    <row r="31" spans="1:13" ht="12.75" customHeight="1">
      <c r="A31" s="782" t="s">
        <v>74</v>
      </c>
      <c r="B31" s="193">
        <v>12</v>
      </c>
      <c r="C31" s="184">
        <v>1470</v>
      </c>
      <c r="D31" s="194">
        <v>103</v>
      </c>
      <c r="E31" s="184">
        <v>12</v>
      </c>
      <c r="F31" s="184">
        <v>1470</v>
      </c>
      <c r="G31" s="194">
        <v>103</v>
      </c>
      <c r="H31" s="193">
        <v>0</v>
      </c>
      <c r="I31" s="184">
        <v>0</v>
      </c>
      <c r="J31" s="194">
        <v>0</v>
      </c>
      <c r="K31" s="193">
        <v>0</v>
      </c>
      <c r="L31" s="184">
        <v>0</v>
      </c>
      <c r="M31" s="228">
        <v>0</v>
      </c>
    </row>
    <row r="32" spans="1:13" ht="12.75" customHeight="1">
      <c r="A32" s="782"/>
      <c r="B32" s="347">
        <v>1</v>
      </c>
      <c r="C32" s="348">
        <v>1</v>
      </c>
      <c r="D32" s="349">
        <v>1</v>
      </c>
      <c r="E32" s="134">
        <v>1</v>
      </c>
      <c r="F32" s="134">
        <v>1</v>
      </c>
      <c r="G32" s="192">
        <v>1</v>
      </c>
      <c r="H32" s="201" t="s">
        <v>515</v>
      </c>
      <c r="I32" s="134" t="s">
        <v>515</v>
      </c>
      <c r="J32" s="192" t="s">
        <v>515</v>
      </c>
      <c r="K32" s="201" t="s">
        <v>515</v>
      </c>
      <c r="L32" s="134" t="s">
        <v>515</v>
      </c>
      <c r="M32" s="232" t="s">
        <v>515</v>
      </c>
    </row>
    <row r="33" spans="1:13" ht="12.75" customHeight="1">
      <c r="A33" s="782" t="s">
        <v>75</v>
      </c>
      <c r="B33" s="193">
        <v>963</v>
      </c>
      <c r="C33" s="184">
        <v>35272</v>
      </c>
      <c r="D33" s="194">
        <v>12476</v>
      </c>
      <c r="E33" s="184">
        <v>21</v>
      </c>
      <c r="F33" s="184">
        <v>1437</v>
      </c>
      <c r="G33" s="194">
        <v>300</v>
      </c>
      <c r="H33" s="193">
        <v>9</v>
      </c>
      <c r="I33" s="184">
        <v>762</v>
      </c>
      <c r="J33" s="194">
        <v>41</v>
      </c>
      <c r="K33" s="193">
        <v>933</v>
      </c>
      <c r="L33" s="184">
        <v>33073</v>
      </c>
      <c r="M33" s="228">
        <v>12135</v>
      </c>
    </row>
    <row r="34" spans="1:13" ht="12.75" customHeight="1">
      <c r="A34" s="782"/>
      <c r="B34" s="347">
        <v>1</v>
      </c>
      <c r="C34" s="348">
        <v>1</v>
      </c>
      <c r="D34" s="349">
        <v>1</v>
      </c>
      <c r="E34" s="134">
        <v>2.181E-2</v>
      </c>
      <c r="F34" s="134">
        <v>4.0739999999999998E-2</v>
      </c>
      <c r="G34" s="192">
        <v>2.4049999999999998E-2</v>
      </c>
      <c r="H34" s="201">
        <v>9.3500000000000007E-3</v>
      </c>
      <c r="I34" s="134">
        <v>2.1600000000000001E-2</v>
      </c>
      <c r="J34" s="192">
        <v>3.29E-3</v>
      </c>
      <c r="K34" s="201">
        <v>0.96884999999999999</v>
      </c>
      <c r="L34" s="134">
        <v>0.93766000000000005</v>
      </c>
      <c r="M34" s="232">
        <v>0.97267000000000003</v>
      </c>
    </row>
    <row r="35" spans="1:13" ht="12.75" customHeight="1">
      <c r="A35" s="800" t="s">
        <v>76</v>
      </c>
      <c r="B35" s="193">
        <v>38</v>
      </c>
      <c r="C35" s="184">
        <v>2280</v>
      </c>
      <c r="D35" s="194">
        <v>279</v>
      </c>
      <c r="E35" s="184">
        <v>15</v>
      </c>
      <c r="F35" s="184">
        <v>1800</v>
      </c>
      <c r="G35" s="194">
        <v>87</v>
      </c>
      <c r="H35" s="193">
        <v>0</v>
      </c>
      <c r="I35" s="184">
        <v>0</v>
      </c>
      <c r="J35" s="194">
        <v>0</v>
      </c>
      <c r="K35" s="193">
        <v>23</v>
      </c>
      <c r="L35" s="184">
        <v>480</v>
      </c>
      <c r="M35" s="228">
        <v>192</v>
      </c>
    </row>
    <row r="36" spans="1:13" ht="12.75" customHeight="1">
      <c r="A36" s="784"/>
      <c r="B36" s="350">
        <v>1</v>
      </c>
      <c r="C36" s="351">
        <v>1</v>
      </c>
      <c r="D36" s="352">
        <v>1</v>
      </c>
      <c r="E36" s="141">
        <v>0.39473999999999998</v>
      </c>
      <c r="F36" s="141">
        <v>0.78947000000000001</v>
      </c>
      <c r="G36" s="196">
        <v>0.31183</v>
      </c>
      <c r="H36" s="140" t="s">
        <v>515</v>
      </c>
      <c r="I36" s="141" t="s">
        <v>515</v>
      </c>
      <c r="J36" s="196" t="s">
        <v>515</v>
      </c>
      <c r="K36" s="134">
        <v>0.60526000000000002</v>
      </c>
      <c r="L36" s="134">
        <v>0.21052999999999999</v>
      </c>
      <c r="M36" s="353">
        <v>0.68816999999999995</v>
      </c>
    </row>
    <row r="37" spans="1:13" ht="12.75" customHeight="1">
      <c r="A37" s="833" t="s">
        <v>85</v>
      </c>
      <c r="B37" s="186">
        <v>4283</v>
      </c>
      <c r="C37" s="187">
        <v>758183</v>
      </c>
      <c r="D37" s="197">
        <v>56489</v>
      </c>
      <c r="E37" s="187">
        <v>698</v>
      </c>
      <c r="F37" s="187">
        <v>171799</v>
      </c>
      <c r="G37" s="197">
        <v>11936</v>
      </c>
      <c r="H37" s="187">
        <v>135</v>
      </c>
      <c r="I37" s="187">
        <v>20025</v>
      </c>
      <c r="J37" s="187">
        <v>949</v>
      </c>
      <c r="K37" s="186">
        <v>3450</v>
      </c>
      <c r="L37" s="187">
        <v>566359</v>
      </c>
      <c r="M37" s="237">
        <v>43604</v>
      </c>
    </row>
    <row r="38" spans="1:13" ht="12.75" customHeight="1" thickBot="1">
      <c r="A38" s="834"/>
      <c r="B38" s="354">
        <v>1</v>
      </c>
      <c r="C38" s="355">
        <v>1</v>
      </c>
      <c r="D38" s="356">
        <v>1</v>
      </c>
      <c r="E38" s="357">
        <v>0.16297</v>
      </c>
      <c r="F38" s="357">
        <v>0.22659000000000001</v>
      </c>
      <c r="G38" s="358">
        <v>0.21129999999999999</v>
      </c>
      <c r="H38" s="359">
        <v>3.1519999999999999E-2</v>
      </c>
      <c r="I38" s="357">
        <v>2.6409999999999999E-2</v>
      </c>
      <c r="J38" s="357">
        <v>1.6799999999999999E-2</v>
      </c>
      <c r="K38" s="359">
        <v>0.80550999999999995</v>
      </c>
      <c r="L38" s="357">
        <v>0.747</v>
      </c>
      <c r="M38" s="360">
        <v>0.77190000000000003</v>
      </c>
    </row>
    <row r="39" spans="1:13" s="416" customFormat="1"/>
    <row r="40" spans="1:13" s="566" customFormat="1" ht="11.25">
      <c r="A40" s="566" t="str">
        <f>"Anmerkungen. Datengrundlage: Volkshochschul-Statistik "&amp;Hilfswerte!B1&amp;"; Basis: "&amp;Tabelle1!$C$36&amp;" vhs."</f>
        <v>Anmerkungen. Datengrundlage: Volkshochschul-Statistik 2021; Basis: 843 vhs.</v>
      </c>
    </row>
    <row r="41" spans="1:13" s="416" customFormat="1"/>
    <row r="42" spans="1:13" s="416" customFormat="1">
      <c r="A42" s="574" t="s">
        <v>532</v>
      </c>
      <c r="B42" s="572"/>
      <c r="C42" s="572"/>
      <c r="D42" s="572"/>
      <c r="E42" s="572"/>
      <c r="F42" s="572"/>
      <c r="G42" s="572"/>
    </row>
    <row r="43" spans="1:13" s="416" customFormat="1">
      <c r="A43" s="574" t="s">
        <v>533</v>
      </c>
      <c r="B43" s="572"/>
      <c r="C43" s="572"/>
      <c r="D43" s="572"/>
      <c r="E43" s="758" t="s">
        <v>528</v>
      </c>
      <c r="F43" s="758"/>
      <c r="G43" s="758"/>
    </row>
    <row r="44" spans="1:13" s="416" customFormat="1">
      <c r="A44" s="575"/>
      <c r="B44" s="572"/>
      <c r="C44" s="572"/>
      <c r="D44" s="572"/>
      <c r="E44" s="572"/>
      <c r="F44" s="572"/>
      <c r="G44" s="572"/>
    </row>
    <row r="45" spans="1:13" s="416" customFormat="1">
      <c r="A45" s="1169" t="s">
        <v>535</v>
      </c>
      <c r="B45" s="1169"/>
      <c r="C45" s="1169"/>
      <c r="D45" s="572"/>
      <c r="E45" s="572"/>
      <c r="F45" s="572"/>
      <c r="G45" s="572"/>
    </row>
  </sheetData>
  <mergeCells count="25">
    <mergeCell ref="A5:A6"/>
    <mergeCell ref="A7:A8"/>
    <mergeCell ref="A9:A10"/>
    <mergeCell ref="A11:A12"/>
    <mergeCell ref="A23:A24"/>
    <mergeCell ref="H3:J3"/>
    <mergeCell ref="A1:M1"/>
    <mergeCell ref="A2:A4"/>
    <mergeCell ref="B2:D3"/>
    <mergeCell ref="E2:M2"/>
    <mergeCell ref="E3:G3"/>
    <mergeCell ref="K3:M3"/>
    <mergeCell ref="E43:G43"/>
    <mergeCell ref="A13:A14"/>
    <mergeCell ref="A15:A16"/>
    <mergeCell ref="A27:A28"/>
    <mergeCell ref="A25:A26"/>
    <mergeCell ref="A17:A18"/>
    <mergeCell ref="A19:A20"/>
    <mergeCell ref="A21:A22"/>
    <mergeCell ref="A29:A30"/>
    <mergeCell ref="A31:A32"/>
    <mergeCell ref="A33:A34"/>
    <mergeCell ref="A35:A36"/>
    <mergeCell ref="A37:A38"/>
  </mergeCells>
  <conditionalFormatting sqref="A6 A8 A10 A12 A14 A16 A18 A20 A22 A24 A26 A28 A30 A32 A34 A36">
    <cfRule type="cellIs" dxfId="125" priority="3" stopIfTrue="1" operator="equal">
      <formula>1</formula>
    </cfRule>
  </conditionalFormatting>
  <conditionalFormatting sqref="A6:E6 A8:E8 A10:E10 A12:E12 A14:E14 A16:E16 A18:E18 A20:E20 A22:E22 A24:E24 A26:E26 A28:E28 A30:E30 A32:E32 A34:E34 A36:E36">
    <cfRule type="cellIs" dxfId="124" priority="4" stopIfTrue="1" operator="lessThan">
      <formula>0.0005</formula>
    </cfRule>
  </conditionalFormatting>
  <conditionalFormatting sqref="A5:M5 B7:M7 A9:M9 A11:M11 A13:M13 A15:M15 A17:M17 A19:M19 A21:M21 A23:M23 A25:M25 A27:M27 A29:M29 A31:M31 A33:M33 A35:M35 A37:M37">
    <cfRule type="cellIs" dxfId="123" priority="2" stopIfTrue="1" operator="equal">
      <formula>0</formula>
    </cfRule>
  </conditionalFormatting>
  <conditionalFormatting sqref="F6:M6 F8:M8 F10:M10 F12:M12 F14:M14 F16:M16 F18:M18 F20:M20 F22:M22 F24:M24 F26:M26 F28:M28 F30:M30 F32:M32 F34:M34 F36:M36 A38:M38">
    <cfRule type="cellIs" dxfId="122" priority="1" stopIfTrue="1" operator="lessThan">
      <formula>0.0005</formula>
    </cfRule>
  </conditionalFormatting>
  <hyperlinks>
    <hyperlink ref="E43" r:id="rId1" xr:uid="{5D97C29A-E829-4A3C-A306-93FB4E2F6034}"/>
    <hyperlink ref="E43:G43" r:id="rId2" display="http://dx.doi.org/10.4232/1.14582 " xr:uid="{795487BF-3C8A-42BC-A61C-20A63DC8BCD7}"/>
    <hyperlink ref="A45" r:id="rId3" display="Publikation und Tabellen stehen unter der Lizenz CC BY-SA DEED 4.0." xr:uid="{15265F1B-6CE6-48CD-8900-1E3E851362D0}"/>
  </hyperlinks>
  <pageMargins left="0.7" right="0.7" top="0.78740157499999996" bottom="0.78740157499999996" header="0.3" footer="0.3"/>
  <pageSetup paperSize="9" scale="77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98DD-1C12-4109-8038-48AFE5561914}">
  <sheetPr codeName="Tabelle1"/>
  <dimension ref="A1:T85"/>
  <sheetViews>
    <sheetView view="pageBreakPreview" topLeftCell="A4" zoomScaleNormal="100" zoomScaleSheetLayoutView="100" workbookViewId="0">
      <selection activeCell="O49" sqref="O49"/>
    </sheetView>
  </sheetViews>
  <sheetFormatPr baseColWidth="10" defaultRowHeight="12.75"/>
  <cols>
    <col min="1" max="1" width="12.5703125" style="5" customWidth="1"/>
    <col min="2" max="2" width="8.28515625" style="5" customWidth="1"/>
    <col min="3" max="3" width="8.5703125" style="5" customWidth="1"/>
    <col min="4" max="13" width="7.7109375" style="5" customWidth="1"/>
    <col min="14" max="14" width="2.7109375" style="573" customWidth="1"/>
    <col min="15" max="16384" width="11.42578125" style="5"/>
  </cols>
  <sheetData>
    <row r="1" spans="1:14" s="3" customFormat="1" ht="39.950000000000003" customHeight="1" thickBot="1">
      <c r="A1" s="768" t="str">
        <f>"Tabelle 1: Volkshochschulen und Rechtsträger nach Ländern " &amp; Hilfswerte!B1</f>
        <v>Tabelle 1: Volkshochschulen und Rechtsträger nach Ländern 2021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567"/>
    </row>
    <row r="2" spans="1:14" s="18" customFormat="1" ht="14.1" customHeight="1">
      <c r="A2" s="769" t="s">
        <v>12</v>
      </c>
      <c r="B2" s="760" t="s">
        <v>3</v>
      </c>
      <c r="C2" s="760"/>
      <c r="D2" s="771" t="s">
        <v>4</v>
      </c>
      <c r="E2" s="772"/>
      <c r="F2" s="772"/>
      <c r="G2" s="773"/>
      <c r="H2" s="760" t="s">
        <v>5</v>
      </c>
      <c r="I2" s="760"/>
      <c r="J2" s="760"/>
      <c r="K2" s="760"/>
      <c r="L2" s="760"/>
      <c r="M2" s="761"/>
      <c r="N2" s="568"/>
    </row>
    <row r="3" spans="1:14" s="1" customFormat="1" ht="96.75" customHeight="1">
      <c r="A3" s="770"/>
      <c r="B3" s="594" t="s">
        <v>354</v>
      </c>
      <c r="C3" s="594" t="str">
        <f>"Anzahl aus-gewerteter Berichts-bögen (Grund-gesamtheit " &amp;Hilfswerte!B1&amp; ")"</f>
        <v>Anzahl aus-gewerteter Berichts-bögen (Grund-gesamtheit 2021)</v>
      </c>
      <c r="D3" s="595" t="s">
        <v>6</v>
      </c>
      <c r="E3" s="594" t="s">
        <v>7</v>
      </c>
      <c r="F3" s="594" t="s">
        <v>86</v>
      </c>
      <c r="G3" s="594" t="s">
        <v>78</v>
      </c>
      <c r="H3" s="594" t="s">
        <v>84</v>
      </c>
      <c r="I3" s="594" t="s">
        <v>83</v>
      </c>
      <c r="J3" s="594" t="s">
        <v>8</v>
      </c>
      <c r="K3" s="594" t="s">
        <v>355</v>
      </c>
      <c r="L3" s="594" t="s">
        <v>474</v>
      </c>
      <c r="M3" s="596" t="s">
        <v>356</v>
      </c>
      <c r="N3" s="569"/>
    </row>
    <row r="4" spans="1:14" s="6" customFormat="1" ht="12.75" customHeight="1">
      <c r="A4" s="762" t="s">
        <v>61</v>
      </c>
      <c r="B4" s="86">
        <v>165</v>
      </c>
      <c r="C4" s="87">
        <v>165</v>
      </c>
      <c r="D4" s="82">
        <v>638</v>
      </c>
      <c r="E4" s="82">
        <v>125</v>
      </c>
      <c r="F4" s="82">
        <v>269</v>
      </c>
      <c r="G4" s="83">
        <v>244</v>
      </c>
      <c r="H4" s="82">
        <v>87</v>
      </c>
      <c r="I4" s="82">
        <v>5</v>
      </c>
      <c r="J4" s="82">
        <v>10</v>
      </c>
      <c r="K4" s="82">
        <v>58</v>
      </c>
      <c r="L4" s="82">
        <v>0</v>
      </c>
      <c r="M4" s="88">
        <v>5</v>
      </c>
      <c r="N4" s="570"/>
    </row>
    <row r="5" spans="1:14" s="2" customFormat="1" ht="11.25" customHeight="1">
      <c r="A5" s="763"/>
      <c r="B5" s="89" t="s">
        <v>9</v>
      </c>
      <c r="C5" s="90">
        <v>1</v>
      </c>
      <c r="D5" s="91" t="s">
        <v>9</v>
      </c>
      <c r="E5" s="84">
        <v>0.19592000000000001</v>
      </c>
      <c r="F5" s="84">
        <v>0.42163</v>
      </c>
      <c r="G5" s="85">
        <v>0.38245000000000001</v>
      </c>
      <c r="H5" s="84">
        <v>0.52727000000000002</v>
      </c>
      <c r="I5" s="84">
        <v>3.0300000000000001E-2</v>
      </c>
      <c r="J5" s="84">
        <v>6.0609999999999997E-2</v>
      </c>
      <c r="K5" s="84">
        <v>0.35152</v>
      </c>
      <c r="L5" s="84" t="s">
        <v>515</v>
      </c>
      <c r="M5" s="92">
        <v>3.0300000000000001E-2</v>
      </c>
      <c r="N5" s="571"/>
    </row>
    <row r="6" spans="1:14" s="6" customFormat="1">
      <c r="A6" s="764" t="s">
        <v>62</v>
      </c>
      <c r="B6" s="86">
        <v>160</v>
      </c>
      <c r="C6" s="87">
        <v>160</v>
      </c>
      <c r="D6" s="82">
        <v>1121</v>
      </c>
      <c r="E6" s="82">
        <v>155</v>
      </c>
      <c r="F6" s="82">
        <v>162</v>
      </c>
      <c r="G6" s="83">
        <v>804</v>
      </c>
      <c r="H6" s="82">
        <v>48</v>
      </c>
      <c r="I6" s="82">
        <v>8</v>
      </c>
      <c r="J6" s="82">
        <v>11</v>
      </c>
      <c r="K6" s="82">
        <v>82</v>
      </c>
      <c r="L6" s="82">
        <v>0</v>
      </c>
      <c r="M6" s="88">
        <v>11</v>
      </c>
      <c r="N6" s="570"/>
    </row>
    <row r="7" spans="1:14" s="2" customFormat="1" ht="11.25" customHeight="1">
      <c r="A7" s="765"/>
      <c r="B7" s="89" t="s">
        <v>9</v>
      </c>
      <c r="C7" s="90">
        <v>1</v>
      </c>
      <c r="D7" s="91" t="s">
        <v>9</v>
      </c>
      <c r="E7" s="84">
        <v>0.13827</v>
      </c>
      <c r="F7" s="84">
        <v>0.14451</v>
      </c>
      <c r="G7" s="85">
        <v>0.71721999999999997</v>
      </c>
      <c r="H7" s="84">
        <v>0.3</v>
      </c>
      <c r="I7" s="84">
        <v>0.05</v>
      </c>
      <c r="J7" s="84">
        <v>6.8750000000000006E-2</v>
      </c>
      <c r="K7" s="84">
        <v>0.51249999999999996</v>
      </c>
      <c r="L7" s="84" t="s">
        <v>515</v>
      </c>
      <c r="M7" s="92">
        <v>6.8750000000000006E-2</v>
      </c>
      <c r="N7" s="571"/>
    </row>
    <row r="8" spans="1:14" s="6" customFormat="1">
      <c r="A8" s="764" t="s">
        <v>63</v>
      </c>
      <c r="B8" s="86">
        <v>12</v>
      </c>
      <c r="C8" s="87">
        <v>12</v>
      </c>
      <c r="D8" s="82">
        <v>7</v>
      </c>
      <c r="E8" s="82">
        <v>7</v>
      </c>
      <c r="F8" s="82">
        <v>0</v>
      </c>
      <c r="G8" s="83">
        <v>0</v>
      </c>
      <c r="H8" s="82">
        <v>0</v>
      </c>
      <c r="I8" s="82">
        <v>0</v>
      </c>
      <c r="J8" s="82">
        <v>0</v>
      </c>
      <c r="K8" s="82">
        <v>0</v>
      </c>
      <c r="L8" s="82">
        <v>12</v>
      </c>
      <c r="M8" s="88">
        <v>0</v>
      </c>
      <c r="N8" s="570"/>
    </row>
    <row r="9" spans="1:14" s="2" customFormat="1" ht="11.25" customHeight="1">
      <c r="A9" s="765"/>
      <c r="B9" s="89" t="s">
        <v>9</v>
      </c>
      <c r="C9" s="90">
        <v>1</v>
      </c>
      <c r="D9" s="91" t="s">
        <v>9</v>
      </c>
      <c r="E9" s="84">
        <v>1</v>
      </c>
      <c r="F9" s="84" t="s">
        <v>515</v>
      </c>
      <c r="G9" s="85" t="s">
        <v>515</v>
      </c>
      <c r="H9" s="84" t="s">
        <v>515</v>
      </c>
      <c r="I9" s="84" t="s">
        <v>515</v>
      </c>
      <c r="J9" s="84" t="s">
        <v>515</v>
      </c>
      <c r="K9" s="84" t="s">
        <v>515</v>
      </c>
      <c r="L9" s="84">
        <v>1</v>
      </c>
      <c r="M9" s="92" t="s">
        <v>515</v>
      </c>
      <c r="N9" s="571"/>
    </row>
    <row r="10" spans="1:14" s="6" customFormat="1">
      <c r="A10" s="764" t="s">
        <v>64</v>
      </c>
      <c r="B10" s="86">
        <v>20</v>
      </c>
      <c r="C10" s="87">
        <v>19</v>
      </c>
      <c r="D10" s="82">
        <v>31</v>
      </c>
      <c r="E10" s="82">
        <v>31</v>
      </c>
      <c r="F10" s="82">
        <v>0</v>
      </c>
      <c r="G10" s="83">
        <v>0</v>
      </c>
      <c r="H10" s="82">
        <v>5</v>
      </c>
      <c r="I10" s="82">
        <v>13</v>
      </c>
      <c r="J10" s="82">
        <v>0</v>
      </c>
      <c r="K10" s="82">
        <v>0</v>
      </c>
      <c r="L10" s="82">
        <v>0</v>
      </c>
      <c r="M10" s="88">
        <v>1</v>
      </c>
      <c r="N10" s="570"/>
    </row>
    <row r="11" spans="1:14" s="2" customFormat="1" ht="11.25" customHeight="1">
      <c r="A11" s="765"/>
      <c r="B11" s="89" t="s">
        <v>9</v>
      </c>
      <c r="C11" s="90">
        <v>0.95</v>
      </c>
      <c r="D11" s="91" t="s">
        <v>9</v>
      </c>
      <c r="E11" s="84">
        <v>1</v>
      </c>
      <c r="F11" s="84" t="s">
        <v>515</v>
      </c>
      <c r="G11" s="85" t="s">
        <v>515</v>
      </c>
      <c r="H11" s="84">
        <v>0.26316000000000001</v>
      </c>
      <c r="I11" s="84">
        <v>0.68420999999999998</v>
      </c>
      <c r="J11" s="84" t="s">
        <v>515</v>
      </c>
      <c r="K11" s="84" t="s">
        <v>515</v>
      </c>
      <c r="L11" s="84" t="s">
        <v>515</v>
      </c>
      <c r="M11" s="92">
        <v>5.2630000000000003E-2</v>
      </c>
      <c r="N11" s="571"/>
    </row>
    <row r="12" spans="1:14" s="6" customFormat="1">
      <c r="A12" s="764" t="s">
        <v>65</v>
      </c>
      <c r="B12" s="86">
        <v>2</v>
      </c>
      <c r="C12" s="87">
        <v>2</v>
      </c>
      <c r="D12" s="82">
        <v>5</v>
      </c>
      <c r="E12" s="82">
        <v>5</v>
      </c>
      <c r="F12" s="82">
        <v>0</v>
      </c>
      <c r="G12" s="83">
        <v>0</v>
      </c>
      <c r="H12" s="82">
        <v>1</v>
      </c>
      <c r="I12" s="82">
        <v>0</v>
      </c>
      <c r="J12" s="82">
        <v>0</v>
      </c>
      <c r="K12" s="82">
        <v>0</v>
      </c>
      <c r="L12" s="82">
        <v>1</v>
      </c>
      <c r="M12" s="88">
        <v>0</v>
      </c>
      <c r="N12" s="570"/>
    </row>
    <row r="13" spans="1:14" s="2" customFormat="1" ht="11.25" customHeight="1">
      <c r="A13" s="765"/>
      <c r="B13" s="89" t="s">
        <v>9</v>
      </c>
      <c r="C13" s="90">
        <v>1</v>
      </c>
      <c r="D13" s="91" t="s">
        <v>9</v>
      </c>
      <c r="E13" s="84">
        <v>1</v>
      </c>
      <c r="F13" s="84" t="s">
        <v>515</v>
      </c>
      <c r="G13" s="85" t="s">
        <v>515</v>
      </c>
      <c r="H13" s="84">
        <v>0.5</v>
      </c>
      <c r="I13" s="84" t="s">
        <v>515</v>
      </c>
      <c r="J13" s="84" t="s">
        <v>515</v>
      </c>
      <c r="K13" s="84" t="s">
        <v>515</v>
      </c>
      <c r="L13" s="84">
        <v>0.5</v>
      </c>
      <c r="M13" s="92" t="s">
        <v>515</v>
      </c>
      <c r="N13" s="571"/>
    </row>
    <row r="14" spans="1:14" s="6" customFormat="1">
      <c r="A14" s="764" t="s">
        <v>66</v>
      </c>
      <c r="B14" s="86">
        <v>1</v>
      </c>
      <c r="C14" s="87">
        <v>1</v>
      </c>
      <c r="D14" s="82">
        <v>15</v>
      </c>
      <c r="E14" s="82">
        <v>15</v>
      </c>
      <c r="F14" s="82">
        <v>0</v>
      </c>
      <c r="G14" s="83">
        <v>0</v>
      </c>
      <c r="H14" s="82">
        <v>0</v>
      </c>
      <c r="I14" s="82">
        <v>0</v>
      </c>
      <c r="J14" s="82">
        <v>0</v>
      </c>
      <c r="K14" s="82">
        <v>0</v>
      </c>
      <c r="L14" s="82">
        <v>1</v>
      </c>
      <c r="M14" s="88">
        <v>0</v>
      </c>
      <c r="N14" s="570"/>
    </row>
    <row r="15" spans="1:14" s="2" customFormat="1" ht="11.25" customHeight="1">
      <c r="A15" s="765"/>
      <c r="B15" s="89" t="s">
        <v>9</v>
      </c>
      <c r="C15" s="90">
        <v>1</v>
      </c>
      <c r="D15" s="91" t="s">
        <v>9</v>
      </c>
      <c r="E15" s="84">
        <v>1</v>
      </c>
      <c r="F15" s="84" t="s">
        <v>515</v>
      </c>
      <c r="G15" s="85" t="s">
        <v>515</v>
      </c>
      <c r="H15" s="84" t="s">
        <v>515</v>
      </c>
      <c r="I15" s="84" t="s">
        <v>515</v>
      </c>
      <c r="J15" s="84" t="s">
        <v>515</v>
      </c>
      <c r="K15" s="84" t="s">
        <v>515</v>
      </c>
      <c r="L15" s="84">
        <v>1</v>
      </c>
      <c r="M15" s="92" t="s">
        <v>515</v>
      </c>
      <c r="N15" s="571"/>
    </row>
    <row r="16" spans="1:14" s="6" customFormat="1">
      <c r="A16" s="764" t="s">
        <v>67</v>
      </c>
      <c r="B16" s="86">
        <v>32</v>
      </c>
      <c r="C16" s="87">
        <v>32</v>
      </c>
      <c r="D16" s="82">
        <v>208</v>
      </c>
      <c r="E16" s="82">
        <v>28</v>
      </c>
      <c r="F16" s="82">
        <v>59</v>
      </c>
      <c r="G16" s="83">
        <v>121</v>
      </c>
      <c r="H16" s="82">
        <v>9</v>
      </c>
      <c r="I16" s="82">
        <v>16</v>
      </c>
      <c r="J16" s="82">
        <v>0</v>
      </c>
      <c r="K16" s="82">
        <v>6</v>
      </c>
      <c r="L16" s="82">
        <v>0</v>
      </c>
      <c r="M16" s="88">
        <v>1</v>
      </c>
      <c r="N16" s="570"/>
    </row>
    <row r="17" spans="1:20" s="2" customFormat="1" ht="11.25" customHeight="1">
      <c r="A17" s="765"/>
      <c r="B17" s="89" t="s">
        <v>9</v>
      </c>
      <c r="C17" s="90">
        <v>1</v>
      </c>
      <c r="D17" s="91" t="s">
        <v>9</v>
      </c>
      <c r="E17" s="84">
        <v>0.13461999999999999</v>
      </c>
      <c r="F17" s="84">
        <v>0.28365000000000001</v>
      </c>
      <c r="G17" s="85">
        <v>0.58172999999999997</v>
      </c>
      <c r="H17" s="84">
        <v>0.28125</v>
      </c>
      <c r="I17" s="84">
        <v>0.5</v>
      </c>
      <c r="J17" s="84" t="s">
        <v>515</v>
      </c>
      <c r="K17" s="84">
        <v>0.1875</v>
      </c>
      <c r="L17" s="84" t="s">
        <v>515</v>
      </c>
      <c r="M17" s="92">
        <v>3.125E-2</v>
      </c>
      <c r="N17" s="571"/>
    </row>
    <row r="18" spans="1:20" s="6" customFormat="1" ht="12.75" customHeight="1">
      <c r="A18" s="764" t="s">
        <v>68</v>
      </c>
      <c r="B18" s="86">
        <v>8</v>
      </c>
      <c r="C18" s="87">
        <v>8</v>
      </c>
      <c r="D18" s="82">
        <v>15</v>
      </c>
      <c r="E18" s="82">
        <v>15</v>
      </c>
      <c r="F18" s="82">
        <v>0</v>
      </c>
      <c r="G18" s="83">
        <v>0</v>
      </c>
      <c r="H18" s="82">
        <v>2</v>
      </c>
      <c r="I18" s="82">
        <v>6</v>
      </c>
      <c r="J18" s="82">
        <v>0</v>
      </c>
      <c r="K18" s="82">
        <v>0</v>
      </c>
      <c r="L18" s="82">
        <v>0</v>
      </c>
      <c r="M18" s="88">
        <v>0</v>
      </c>
      <c r="N18" s="570"/>
    </row>
    <row r="19" spans="1:20" s="2" customFormat="1" ht="11.25" customHeight="1">
      <c r="A19" s="765"/>
      <c r="B19" s="89" t="s">
        <v>9</v>
      </c>
      <c r="C19" s="90">
        <v>1</v>
      </c>
      <c r="D19" s="91" t="s">
        <v>9</v>
      </c>
      <c r="E19" s="84">
        <v>1</v>
      </c>
      <c r="F19" s="84" t="s">
        <v>515</v>
      </c>
      <c r="G19" s="85" t="s">
        <v>515</v>
      </c>
      <c r="H19" s="84">
        <v>0.25</v>
      </c>
      <c r="I19" s="84">
        <v>0.75</v>
      </c>
      <c r="J19" s="84" t="s">
        <v>515</v>
      </c>
      <c r="K19" s="84" t="s">
        <v>515</v>
      </c>
      <c r="L19" s="84" t="s">
        <v>515</v>
      </c>
      <c r="M19" s="92" t="s">
        <v>515</v>
      </c>
      <c r="N19" s="571"/>
    </row>
    <row r="20" spans="1:20" s="6" customFormat="1">
      <c r="A20" s="764" t="s">
        <v>69</v>
      </c>
      <c r="B20" s="86">
        <v>57</v>
      </c>
      <c r="C20" s="87">
        <v>55</v>
      </c>
      <c r="D20" s="82">
        <v>202</v>
      </c>
      <c r="E20" s="82">
        <v>37</v>
      </c>
      <c r="F20" s="82">
        <v>54</v>
      </c>
      <c r="G20" s="83">
        <v>111</v>
      </c>
      <c r="H20" s="82">
        <v>9</v>
      </c>
      <c r="I20" s="82">
        <v>12</v>
      </c>
      <c r="J20" s="82">
        <v>6</v>
      </c>
      <c r="K20" s="82">
        <v>10</v>
      </c>
      <c r="L20" s="82">
        <v>0</v>
      </c>
      <c r="M20" s="88">
        <v>18</v>
      </c>
      <c r="N20" s="570"/>
      <c r="T20" s="59" t="s">
        <v>9</v>
      </c>
    </row>
    <row r="21" spans="1:20" s="2" customFormat="1" ht="11.25" customHeight="1">
      <c r="A21" s="765"/>
      <c r="B21" s="89" t="s">
        <v>9</v>
      </c>
      <c r="C21" s="90">
        <v>0.96491000000000005</v>
      </c>
      <c r="D21" s="91" t="s">
        <v>9</v>
      </c>
      <c r="E21" s="84">
        <v>0.18317</v>
      </c>
      <c r="F21" s="84">
        <v>0.26733000000000001</v>
      </c>
      <c r="G21" s="85">
        <v>0.54949999999999999</v>
      </c>
      <c r="H21" s="84">
        <v>0.16364000000000001</v>
      </c>
      <c r="I21" s="84">
        <v>0.21818000000000001</v>
      </c>
      <c r="J21" s="84">
        <v>0.10909000000000001</v>
      </c>
      <c r="K21" s="84">
        <v>0.18182000000000001</v>
      </c>
      <c r="L21" s="84" t="s">
        <v>515</v>
      </c>
      <c r="M21" s="92">
        <v>0.32727000000000001</v>
      </c>
      <c r="N21" s="571"/>
    </row>
    <row r="22" spans="1:20" s="6" customFormat="1" ht="12.75" customHeight="1">
      <c r="A22" s="764" t="s">
        <v>70</v>
      </c>
      <c r="B22" s="86">
        <v>131</v>
      </c>
      <c r="C22" s="87">
        <v>125</v>
      </c>
      <c r="D22" s="82">
        <v>160</v>
      </c>
      <c r="E22" s="82">
        <v>88</v>
      </c>
      <c r="F22" s="82">
        <v>43</v>
      </c>
      <c r="G22" s="83">
        <v>29</v>
      </c>
      <c r="H22" s="82">
        <v>76</v>
      </c>
      <c r="I22" s="82">
        <v>7</v>
      </c>
      <c r="J22" s="82">
        <v>42</v>
      </c>
      <c r="K22" s="82">
        <v>0</v>
      </c>
      <c r="L22" s="82">
        <v>0</v>
      </c>
      <c r="M22" s="88">
        <v>0</v>
      </c>
      <c r="N22" s="570"/>
    </row>
    <row r="23" spans="1:20" s="2" customFormat="1" ht="11.25" customHeight="1">
      <c r="A23" s="765"/>
      <c r="B23" s="89" t="s">
        <v>9</v>
      </c>
      <c r="C23" s="90">
        <v>0.95420000000000005</v>
      </c>
      <c r="D23" s="91" t="s">
        <v>9</v>
      </c>
      <c r="E23" s="84">
        <v>0.55000000000000004</v>
      </c>
      <c r="F23" s="84">
        <v>0.26874999999999999</v>
      </c>
      <c r="G23" s="85">
        <v>0.18124999999999999</v>
      </c>
      <c r="H23" s="84">
        <v>0.60799999999999998</v>
      </c>
      <c r="I23" s="84">
        <v>5.6000000000000001E-2</v>
      </c>
      <c r="J23" s="84">
        <v>0.33600000000000002</v>
      </c>
      <c r="K23" s="84" t="s">
        <v>515</v>
      </c>
      <c r="L23" s="84" t="s">
        <v>515</v>
      </c>
      <c r="M23" s="92" t="s">
        <v>515</v>
      </c>
      <c r="N23" s="571"/>
    </row>
    <row r="24" spans="1:20" s="6" customFormat="1">
      <c r="A24" s="764" t="s">
        <v>71</v>
      </c>
      <c r="B24" s="86">
        <v>63</v>
      </c>
      <c r="C24" s="87">
        <v>63</v>
      </c>
      <c r="D24" s="82">
        <v>189</v>
      </c>
      <c r="E24" s="82">
        <v>22</v>
      </c>
      <c r="F24" s="82">
        <v>21</v>
      </c>
      <c r="G24" s="83">
        <v>146</v>
      </c>
      <c r="H24" s="82">
        <v>22</v>
      </c>
      <c r="I24" s="82">
        <v>15</v>
      </c>
      <c r="J24" s="82">
        <v>1</v>
      </c>
      <c r="K24" s="82">
        <v>24</v>
      </c>
      <c r="L24" s="82">
        <v>0</v>
      </c>
      <c r="M24" s="88">
        <v>1</v>
      </c>
      <c r="N24" s="570"/>
    </row>
    <row r="25" spans="1:20" s="2" customFormat="1" ht="11.25" customHeight="1">
      <c r="A25" s="765"/>
      <c r="B25" s="89" t="s">
        <v>9</v>
      </c>
      <c r="C25" s="90">
        <v>1</v>
      </c>
      <c r="D25" s="91" t="s">
        <v>9</v>
      </c>
      <c r="E25" s="84">
        <v>0.1164</v>
      </c>
      <c r="F25" s="84">
        <v>0.11111</v>
      </c>
      <c r="G25" s="85">
        <v>0.77249000000000001</v>
      </c>
      <c r="H25" s="84">
        <v>0.34921000000000002</v>
      </c>
      <c r="I25" s="84">
        <v>0.23810000000000001</v>
      </c>
      <c r="J25" s="84">
        <v>1.5869999999999999E-2</v>
      </c>
      <c r="K25" s="84">
        <v>0.38095000000000001</v>
      </c>
      <c r="L25" s="84" t="s">
        <v>515</v>
      </c>
      <c r="M25" s="92">
        <v>1.5869999999999999E-2</v>
      </c>
      <c r="N25" s="571"/>
    </row>
    <row r="26" spans="1:20" s="6" customFormat="1">
      <c r="A26" s="764" t="s">
        <v>72</v>
      </c>
      <c r="B26" s="86">
        <v>16</v>
      </c>
      <c r="C26" s="87">
        <v>16</v>
      </c>
      <c r="D26" s="82">
        <v>53</v>
      </c>
      <c r="E26" s="82">
        <v>3</v>
      </c>
      <c r="F26" s="82">
        <v>33</v>
      </c>
      <c r="G26" s="83">
        <v>17</v>
      </c>
      <c r="H26" s="82">
        <v>4</v>
      </c>
      <c r="I26" s="82">
        <v>5</v>
      </c>
      <c r="J26" s="82">
        <v>0</v>
      </c>
      <c r="K26" s="82">
        <v>6</v>
      </c>
      <c r="L26" s="82">
        <v>0</v>
      </c>
      <c r="M26" s="88">
        <v>1</v>
      </c>
      <c r="N26" s="570"/>
    </row>
    <row r="27" spans="1:20" s="2" customFormat="1" ht="11.25" customHeight="1">
      <c r="A27" s="765"/>
      <c r="B27" s="89" t="s">
        <v>9</v>
      </c>
      <c r="C27" s="90">
        <v>1</v>
      </c>
      <c r="D27" s="91" t="s">
        <v>9</v>
      </c>
      <c r="E27" s="84">
        <v>5.6599999999999998E-2</v>
      </c>
      <c r="F27" s="84">
        <v>0.62263999999999997</v>
      </c>
      <c r="G27" s="85">
        <v>0.32074999999999998</v>
      </c>
      <c r="H27" s="84">
        <v>0.25</v>
      </c>
      <c r="I27" s="84">
        <v>0.3125</v>
      </c>
      <c r="J27" s="84" t="s">
        <v>515</v>
      </c>
      <c r="K27" s="84">
        <v>0.375</v>
      </c>
      <c r="L27" s="84" t="s">
        <v>515</v>
      </c>
      <c r="M27" s="92">
        <v>6.25E-2</v>
      </c>
      <c r="N27" s="571"/>
    </row>
    <row r="28" spans="1:20" s="6" customFormat="1">
      <c r="A28" s="764" t="s">
        <v>73</v>
      </c>
      <c r="B28" s="86">
        <v>15</v>
      </c>
      <c r="C28" s="87">
        <v>15</v>
      </c>
      <c r="D28" s="82">
        <v>52</v>
      </c>
      <c r="E28" s="82">
        <v>39</v>
      </c>
      <c r="F28" s="82">
        <v>13</v>
      </c>
      <c r="G28" s="83">
        <v>0</v>
      </c>
      <c r="H28" s="82">
        <v>2</v>
      </c>
      <c r="I28" s="82">
        <v>5</v>
      </c>
      <c r="J28" s="82">
        <v>0</v>
      </c>
      <c r="K28" s="82">
        <v>5</v>
      </c>
      <c r="L28" s="82">
        <v>0</v>
      </c>
      <c r="M28" s="88">
        <v>3</v>
      </c>
      <c r="N28" s="570"/>
    </row>
    <row r="29" spans="1:20" s="2" customFormat="1" ht="11.25" customHeight="1">
      <c r="A29" s="765"/>
      <c r="B29" s="89" t="s">
        <v>9</v>
      </c>
      <c r="C29" s="90">
        <v>1</v>
      </c>
      <c r="D29" s="91" t="s">
        <v>9</v>
      </c>
      <c r="E29" s="84">
        <v>0.75</v>
      </c>
      <c r="F29" s="84">
        <v>0.25</v>
      </c>
      <c r="G29" s="85" t="s">
        <v>515</v>
      </c>
      <c r="H29" s="84">
        <v>0.13333</v>
      </c>
      <c r="I29" s="84">
        <v>0.33333000000000002</v>
      </c>
      <c r="J29" s="84" t="s">
        <v>515</v>
      </c>
      <c r="K29" s="84">
        <v>0.33333000000000002</v>
      </c>
      <c r="L29" s="84" t="s">
        <v>515</v>
      </c>
      <c r="M29" s="92">
        <v>0.2</v>
      </c>
      <c r="N29" s="571"/>
    </row>
    <row r="30" spans="1:20" s="6" customFormat="1">
      <c r="A30" s="764" t="s">
        <v>74</v>
      </c>
      <c r="B30" s="86">
        <v>15</v>
      </c>
      <c r="C30" s="87">
        <v>14</v>
      </c>
      <c r="D30" s="82">
        <v>25</v>
      </c>
      <c r="E30" s="82">
        <v>15</v>
      </c>
      <c r="F30" s="82">
        <v>3</v>
      </c>
      <c r="G30" s="83">
        <v>7</v>
      </c>
      <c r="H30" s="82">
        <v>4</v>
      </c>
      <c r="I30" s="82">
        <v>9</v>
      </c>
      <c r="J30" s="82">
        <v>0</v>
      </c>
      <c r="K30" s="82">
        <v>0</v>
      </c>
      <c r="L30" s="82">
        <v>0</v>
      </c>
      <c r="M30" s="88">
        <v>1</v>
      </c>
      <c r="N30" s="570"/>
    </row>
    <row r="31" spans="1:20" s="2" customFormat="1" ht="11.25" customHeight="1">
      <c r="A31" s="765"/>
      <c r="B31" s="89" t="s">
        <v>9</v>
      </c>
      <c r="C31" s="90">
        <v>0.93332999999999999</v>
      </c>
      <c r="D31" s="91" t="s">
        <v>9</v>
      </c>
      <c r="E31" s="84">
        <v>0.6</v>
      </c>
      <c r="F31" s="84">
        <v>0.12</v>
      </c>
      <c r="G31" s="85">
        <v>0.28000000000000003</v>
      </c>
      <c r="H31" s="84">
        <v>0.28571000000000002</v>
      </c>
      <c r="I31" s="84">
        <v>0.64285999999999999</v>
      </c>
      <c r="J31" s="84" t="s">
        <v>515</v>
      </c>
      <c r="K31" s="84" t="s">
        <v>515</v>
      </c>
      <c r="L31" s="84" t="s">
        <v>515</v>
      </c>
      <c r="M31" s="92">
        <v>7.1429999999999993E-2</v>
      </c>
      <c r="N31" s="571"/>
    </row>
    <row r="32" spans="1:20" s="6" customFormat="1" ht="12.75" customHeight="1">
      <c r="A32" s="764" t="s">
        <v>75</v>
      </c>
      <c r="B32" s="86">
        <v>138</v>
      </c>
      <c r="C32" s="87">
        <v>133</v>
      </c>
      <c r="D32" s="82">
        <v>11</v>
      </c>
      <c r="E32" s="82">
        <v>6</v>
      </c>
      <c r="F32" s="82">
        <v>4</v>
      </c>
      <c r="G32" s="83">
        <v>1</v>
      </c>
      <c r="H32" s="82">
        <v>56</v>
      </c>
      <c r="I32" s="82">
        <v>0</v>
      </c>
      <c r="J32" s="82">
        <v>5</v>
      </c>
      <c r="K32" s="82">
        <v>68</v>
      </c>
      <c r="L32" s="82">
        <v>0</v>
      </c>
      <c r="M32" s="88">
        <v>4</v>
      </c>
      <c r="N32" s="570"/>
    </row>
    <row r="33" spans="1:14" s="2" customFormat="1" ht="11.25" customHeight="1">
      <c r="A33" s="765"/>
      <c r="B33" s="89" t="s">
        <v>9</v>
      </c>
      <c r="C33" s="90">
        <v>0.96377000000000002</v>
      </c>
      <c r="D33" s="91" t="s">
        <v>9</v>
      </c>
      <c r="E33" s="84">
        <v>0.54544999999999999</v>
      </c>
      <c r="F33" s="84">
        <v>0.36364000000000002</v>
      </c>
      <c r="G33" s="85">
        <v>9.0910000000000005E-2</v>
      </c>
      <c r="H33" s="84">
        <v>0.42104999999999998</v>
      </c>
      <c r="I33" s="84" t="s">
        <v>515</v>
      </c>
      <c r="J33" s="84">
        <v>3.7589999999999998E-2</v>
      </c>
      <c r="K33" s="84">
        <v>0.51127999999999996</v>
      </c>
      <c r="L33" s="84" t="s">
        <v>515</v>
      </c>
      <c r="M33" s="92">
        <v>3.0079999999999999E-2</v>
      </c>
      <c r="N33" s="571"/>
    </row>
    <row r="34" spans="1:14" s="6" customFormat="1">
      <c r="A34" s="766" t="s">
        <v>76</v>
      </c>
      <c r="B34" s="86">
        <v>23</v>
      </c>
      <c r="C34" s="87">
        <v>23</v>
      </c>
      <c r="D34" s="82">
        <v>50</v>
      </c>
      <c r="E34" s="82">
        <v>15</v>
      </c>
      <c r="F34" s="82">
        <v>18</v>
      </c>
      <c r="G34" s="83">
        <v>17</v>
      </c>
      <c r="H34" s="82">
        <v>6</v>
      </c>
      <c r="I34" s="82">
        <v>16</v>
      </c>
      <c r="J34" s="82">
        <v>0</v>
      </c>
      <c r="K34" s="82">
        <v>1</v>
      </c>
      <c r="L34" s="82">
        <v>0</v>
      </c>
      <c r="M34" s="88">
        <v>0</v>
      </c>
      <c r="N34" s="570"/>
    </row>
    <row r="35" spans="1:14" s="2" customFormat="1" ht="11.25" customHeight="1">
      <c r="A35" s="767"/>
      <c r="B35" s="107" t="s">
        <v>9</v>
      </c>
      <c r="C35" s="122">
        <v>1</v>
      </c>
      <c r="D35" s="123" t="s">
        <v>9</v>
      </c>
      <c r="E35" s="124">
        <v>0.3</v>
      </c>
      <c r="F35" s="124">
        <v>0.36</v>
      </c>
      <c r="G35" s="125">
        <v>0.34</v>
      </c>
      <c r="H35" s="124">
        <v>0.26086999999999999</v>
      </c>
      <c r="I35" s="124">
        <v>0.69564999999999999</v>
      </c>
      <c r="J35" s="124" t="s">
        <v>515</v>
      </c>
      <c r="K35" s="124">
        <v>4.3479999999999998E-2</v>
      </c>
      <c r="L35" s="124" t="s">
        <v>515</v>
      </c>
      <c r="M35" s="126" t="s">
        <v>515</v>
      </c>
      <c r="N35" s="571"/>
    </row>
    <row r="36" spans="1:14" s="6" customFormat="1" ht="12.75" customHeight="1">
      <c r="A36" s="756" t="s">
        <v>85</v>
      </c>
      <c r="B36" s="108">
        <v>858</v>
      </c>
      <c r="C36" s="127">
        <v>843</v>
      </c>
      <c r="D36" s="128">
        <v>2782</v>
      </c>
      <c r="E36" s="128">
        <v>606</v>
      </c>
      <c r="F36" s="128">
        <v>679</v>
      </c>
      <c r="G36" s="129">
        <v>1497</v>
      </c>
      <c r="H36" s="128">
        <v>331</v>
      </c>
      <c r="I36" s="128">
        <v>117</v>
      </c>
      <c r="J36" s="128">
        <v>75</v>
      </c>
      <c r="K36" s="128">
        <v>260</v>
      </c>
      <c r="L36" s="128">
        <v>14</v>
      </c>
      <c r="M36" s="99">
        <v>46</v>
      </c>
      <c r="N36" s="570"/>
    </row>
    <row r="37" spans="1:14" s="2" customFormat="1" ht="12" customHeight="1" thickBot="1">
      <c r="A37" s="757"/>
      <c r="B37" s="409" t="s">
        <v>9</v>
      </c>
      <c r="C37" s="410">
        <v>0.98251999999999995</v>
      </c>
      <c r="D37" s="131" t="s">
        <v>9</v>
      </c>
      <c r="E37" s="310">
        <v>0.21783</v>
      </c>
      <c r="F37" s="310">
        <v>0.24407000000000001</v>
      </c>
      <c r="G37" s="311">
        <v>0.53810000000000002</v>
      </c>
      <c r="H37" s="310">
        <v>0.39265</v>
      </c>
      <c r="I37" s="310">
        <v>0.13879</v>
      </c>
      <c r="J37" s="310">
        <v>8.8969999999999994E-2</v>
      </c>
      <c r="K37" s="310">
        <v>0.30842000000000003</v>
      </c>
      <c r="L37" s="310">
        <v>1.661E-2</v>
      </c>
      <c r="M37" s="133">
        <v>5.457E-2</v>
      </c>
      <c r="N37" s="571"/>
    </row>
    <row r="38" spans="1:14" s="573" customFormat="1">
      <c r="A38" s="572"/>
      <c r="B38" s="759"/>
      <c r="C38" s="759"/>
      <c r="D38" s="759"/>
      <c r="E38" s="759"/>
      <c r="F38" s="759"/>
      <c r="G38" s="759"/>
      <c r="H38" s="759"/>
      <c r="I38" s="759"/>
      <c r="J38" s="759"/>
      <c r="K38" s="759"/>
      <c r="L38" s="759"/>
      <c r="M38" s="759"/>
      <c r="N38" s="759"/>
    </row>
    <row r="39" spans="1:14" s="573" customFormat="1">
      <c r="A39" s="574" t="str">
        <f>"Anmerkungen. Datengrundlage: Volkshochschul-Statistik "&amp;Hilfswerte!B1&amp;"; Basis: "&amp;Tabelle1!$C$36&amp;" vhs."</f>
        <v>Anmerkungen. Datengrundlage: Volkshochschul-Statistik 2021; Basis: 843 vhs.</v>
      </c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</row>
    <row r="40" spans="1:14" s="573" customFormat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</row>
    <row r="41" spans="1:14" s="573" customFormat="1">
      <c r="A41" s="574" t="s">
        <v>532</v>
      </c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</row>
    <row r="42" spans="1:14" s="573" customFormat="1">
      <c r="A42" s="574" t="s">
        <v>533</v>
      </c>
      <c r="B42" s="572"/>
      <c r="C42" s="572"/>
      <c r="D42" s="572"/>
      <c r="E42" s="758" t="s">
        <v>528</v>
      </c>
      <c r="F42" s="758"/>
      <c r="G42" s="758"/>
      <c r="H42" s="572"/>
      <c r="I42" s="572"/>
      <c r="J42" s="572"/>
      <c r="K42" s="572"/>
      <c r="L42" s="572"/>
      <c r="M42" s="572"/>
      <c r="N42" s="572"/>
    </row>
    <row r="43" spans="1:14" s="573" customFormat="1">
      <c r="A43" s="575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</row>
    <row r="44" spans="1:14" s="573" customFormat="1">
      <c r="A44" s="742" t="s">
        <v>535</v>
      </c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</row>
    <row r="45" spans="1:1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572"/>
    </row>
    <row r="46" spans="1:1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572"/>
    </row>
    <row r="47" spans="1:1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572"/>
    </row>
    <row r="48" spans="1:1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572"/>
    </row>
    <row r="49" spans="1:1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572"/>
    </row>
    <row r="50" spans="1:1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572"/>
    </row>
    <row r="51" spans="1:1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572"/>
    </row>
    <row r="52" spans="1:1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572"/>
    </row>
    <row r="53" spans="1:1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572"/>
    </row>
    <row r="54" spans="1:1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572"/>
    </row>
    <row r="55" spans="1:1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572"/>
    </row>
    <row r="56" spans="1:1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572"/>
    </row>
    <row r="57" spans="1:1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572"/>
    </row>
    <row r="58" spans="1:1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572"/>
    </row>
    <row r="59" spans="1:1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572"/>
    </row>
    <row r="60" spans="1:1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572"/>
    </row>
    <row r="61" spans="1:1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572"/>
    </row>
    <row r="62" spans="1:1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572"/>
    </row>
    <row r="63" spans="1:1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572"/>
    </row>
    <row r="64" spans="1:1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572"/>
    </row>
    <row r="65" spans="1:1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572"/>
    </row>
    <row r="66" spans="1:1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572"/>
    </row>
    <row r="67" spans="1:1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572"/>
    </row>
    <row r="68" spans="1:1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572"/>
    </row>
    <row r="69" spans="1:1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572"/>
    </row>
    <row r="70" spans="1:1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572"/>
    </row>
    <row r="71" spans="1:1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572"/>
    </row>
    <row r="72" spans="1:1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572"/>
    </row>
    <row r="73" spans="1:1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572"/>
    </row>
    <row r="74" spans="1:1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572"/>
    </row>
    <row r="75" spans="1:1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572"/>
    </row>
    <row r="76" spans="1:1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572"/>
    </row>
    <row r="77" spans="1:1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572"/>
    </row>
    <row r="78" spans="1:1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572"/>
    </row>
    <row r="79" spans="1:1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572"/>
    </row>
    <row r="80" spans="1:14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572"/>
    </row>
    <row r="81" spans="1:14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572"/>
    </row>
    <row r="82" spans="1:1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572"/>
    </row>
    <row r="83" spans="1:14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572"/>
    </row>
    <row r="84" spans="1:1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572"/>
    </row>
    <row r="85" spans="1:14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572"/>
    </row>
  </sheetData>
  <mergeCells count="24">
    <mergeCell ref="A26:A27"/>
    <mergeCell ref="A28:A29"/>
    <mergeCell ref="A30:A31"/>
    <mergeCell ref="A1:M1"/>
    <mergeCell ref="A2:A3"/>
    <mergeCell ref="A8:A9"/>
    <mergeCell ref="D2:G2"/>
    <mergeCell ref="A12:A13"/>
    <mergeCell ref="A36:A37"/>
    <mergeCell ref="E42:G42"/>
    <mergeCell ref="B38:N38"/>
    <mergeCell ref="H2:M2"/>
    <mergeCell ref="A4:A5"/>
    <mergeCell ref="A6:A7"/>
    <mergeCell ref="B2:C2"/>
    <mergeCell ref="A10:A11"/>
    <mergeCell ref="A34:A35"/>
    <mergeCell ref="A16:A17"/>
    <mergeCell ref="A18:A19"/>
    <mergeCell ref="A20:A21"/>
    <mergeCell ref="A22:A23"/>
    <mergeCell ref="A24:A25"/>
    <mergeCell ref="A14:A15"/>
    <mergeCell ref="A32:A33"/>
  </mergeCells>
  <phoneticPr fontId="0" type="noConversion"/>
  <conditionalFormatting sqref="A6:M6">
    <cfRule type="cellIs" dxfId="1034" priority="55" stopIfTrue="1" operator="equal">
      <formula>0</formula>
    </cfRule>
  </conditionalFormatting>
  <conditionalFormatting sqref="A4:IV4">
    <cfRule type="cellIs" dxfId="1033" priority="52" stopIfTrue="1" operator="equal">
      <formula>0</formula>
    </cfRule>
  </conditionalFormatting>
  <conditionalFormatting sqref="A5:IV5">
    <cfRule type="cellIs" dxfId="1032" priority="46" stopIfTrue="1" operator="equal">
      <formula>1</formula>
    </cfRule>
    <cfRule type="cellIs" dxfId="1031" priority="47" stopIfTrue="1" operator="lessThan">
      <formula>0.0005</formula>
    </cfRule>
  </conditionalFormatting>
  <conditionalFormatting sqref="A7:IV7">
    <cfRule type="cellIs" dxfId="1030" priority="53" stopIfTrue="1" operator="equal">
      <formula>1</formula>
    </cfRule>
    <cfRule type="cellIs" dxfId="1029" priority="54" stopIfTrue="1" operator="lessThan">
      <formula>0.0005</formula>
    </cfRule>
  </conditionalFormatting>
  <conditionalFormatting sqref="A8:IV8">
    <cfRule type="cellIs" dxfId="1028" priority="45" stopIfTrue="1" operator="equal">
      <formula>0</formula>
    </cfRule>
  </conditionalFormatting>
  <conditionalFormatting sqref="A9:IV9">
    <cfRule type="cellIs" dxfId="1027" priority="43" stopIfTrue="1" operator="equal">
      <formula>1</formula>
    </cfRule>
    <cfRule type="cellIs" dxfId="1026" priority="44" stopIfTrue="1" operator="lessThan">
      <formula>0.0005</formula>
    </cfRule>
  </conditionalFormatting>
  <conditionalFormatting sqref="A10:IV10">
    <cfRule type="cellIs" dxfId="1025" priority="42" stopIfTrue="1" operator="equal">
      <formula>0</formula>
    </cfRule>
  </conditionalFormatting>
  <conditionalFormatting sqref="A11:IV11">
    <cfRule type="cellIs" dxfId="1024" priority="40" stopIfTrue="1" operator="equal">
      <formula>1</formula>
    </cfRule>
    <cfRule type="cellIs" dxfId="1023" priority="41" stopIfTrue="1" operator="lessThan">
      <formula>0.0005</formula>
    </cfRule>
  </conditionalFormatting>
  <conditionalFormatting sqref="A12:IV12">
    <cfRule type="cellIs" dxfId="1022" priority="39" stopIfTrue="1" operator="equal">
      <formula>0</formula>
    </cfRule>
  </conditionalFormatting>
  <conditionalFormatting sqref="A13:IV13">
    <cfRule type="cellIs" dxfId="1021" priority="37" stopIfTrue="1" operator="equal">
      <formula>1</formula>
    </cfRule>
    <cfRule type="cellIs" dxfId="1020" priority="38" stopIfTrue="1" operator="lessThan">
      <formula>0.0005</formula>
    </cfRule>
  </conditionalFormatting>
  <conditionalFormatting sqref="A14:IV14">
    <cfRule type="cellIs" dxfId="1019" priority="36" stopIfTrue="1" operator="equal">
      <formula>0</formula>
    </cfRule>
  </conditionalFormatting>
  <conditionalFormatting sqref="A15:IV15">
    <cfRule type="cellIs" dxfId="1018" priority="34" stopIfTrue="1" operator="equal">
      <formula>1</formula>
    </cfRule>
    <cfRule type="cellIs" dxfId="1017" priority="35" stopIfTrue="1" operator="lessThan">
      <formula>0.0005</formula>
    </cfRule>
  </conditionalFormatting>
  <conditionalFormatting sqref="A16:IV16">
    <cfRule type="cellIs" dxfId="1016" priority="33" stopIfTrue="1" operator="equal">
      <formula>0</formula>
    </cfRule>
  </conditionalFormatting>
  <conditionalFormatting sqref="A17:IV17">
    <cfRule type="cellIs" dxfId="1015" priority="31" stopIfTrue="1" operator="equal">
      <formula>1</formula>
    </cfRule>
    <cfRule type="cellIs" dxfId="1014" priority="32" stopIfTrue="1" operator="lessThan">
      <formula>0.0005</formula>
    </cfRule>
  </conditionalFormatting>
  <conditionalFormatting sqref="A18:IV18">
    <cfRule type="cellIs" dxfId="1013" priority="30" stopIfTrue="1" operator="equal">
      <formula>0</formula>
    </cfRule>
  </conditionalFormatting>
  <conditionalFormatting sqref="A19:IV19">
    <cfRule type="cellIs" dxfId="1012" priority="28" stopIfTrue="1" operator="equal">
      <formula>1</formula>
    </cfRule>
    <cfRule type="cellIs" dxfId="1011" priority="29" stopIfTrue="1" operator="lessThan">
      <formula>0.0005</formula>
    </cfRule>
  </conditionalFormatting>
  <conditionalFormatting sqref="A20:IV20">
    <cfRule type="cellIs" dxfId="1010" priority="27" stopIfTrue="1" operator="equal">
      <formula>0</formula>
    </cfRule>
  </conditionalFormatting>
  <conditionalFormatting sqref="A21:IV21">
    <cfRule type="cellIs" dxfId="1009" priority="25" stopIfTrue="1" operator="equal">
      <formula>1</formula>
    </cfRule>
    <cfRule type="cellIs" dxfId="1008" priority="26" stopIfTrue="1" operator="lessThan">
      <formula>0.0005</formula>
    </cfRule>
  </conditionalFormatting>
  <conditionalFormatting sqref="A22:IV22">
    <cfRule type="cellIs" dxfId="1007" priority="24" stopIfTrue="1" operator="equal">
      <formula>0</formula>
    </cfRule>
  </conditionalFormatting>
  <conditionalFormatting sqref="A23:IV23">
    <cfRule type="cellIs" dxfId="1006" priority="22" stopIfTrue="1" operator="equal">
      <formula>1</formula>
    </cfRule>
    <cfRule type="cellIs" dxfId="1005" priority="23" stopIfTrue="1" operator="lessThan">
      <formula>0.0005</formula>
    </cfRule>
  </conditionalFormatting>
  <conditionalFormatting sqref="A24:IV24">
    <cfRule type="cellIs" dxfId="1004" priority="21" stopIfTrue="1" operator="equal">
      <formula>0</formula>
    </cfRule>
  </conditionalFormatting>
  <conditionalFormatting sqref="A25:IV25">
    <cfRule type="cellIs" dxfId="1003" priority="19" stopIfTrue="1" operator="equal">
      <formula>1</formula>
    </cfRule>
    <cfRule type="cellIs" dxfId="1002" priority="20" stopIfTrue="1" operator="lessThan">
      <formula>0.0005</formula>
    </cfRule>
  </conditionalFormatting>
  <conditionalFormatting sqref="A26:IV26">
    <cfRule type="cellIs" dxfId="1001" priority="18" stopIfTrue="1" operator="equal">
      <formula>0</formula>
    </cfRule>
  </conditionalFormatting>
  <conditionalFormatting sqref="A27:IV27">
    <cfRule type="cellIs" dxfId="1000" priority="16" stopIfTrue="1" operator="equal">
      <formula>1</formula>
    </cfRule>
    <cfRule type="cellIs" dxfId="999" priority="17" stopIfTrue="1" operator="lessThan">
      <formula>0.0005</formula>
    </cfRule>
  </conditionalFormatting>
  <conditionalFormatting sqref="A28:IV28">
    <cfRule type="cellIs" dxfId="998" priority="15" stopIfTrue="1" operator="equal">
      <formula>0</formula>
    </cfRule>
  </conditionalFormatting>
  <conditionalFormatting sqref="A29:IV29">
    <cfRule type="cellIs" dxfId="997" priority="13" stopIfTrue="1" operator="equal">
      <formula>1</formula>
    </cfRule>
    <cfRule type="cellIs" dxfId="996" priority="14" stopIfTrue="1" operator="lessThan">
      <formula>0.0005</formula>
    </cfRule>
  </conditionalFormatting>
  <conditionalFormatting sqref="A30:IV30">
    <cfRule type="cellIs" dxfId="995" priority="12" stopIfTrue="1" operator="equal">
      <formula>0</formula>
    </cfRule>
  </conditionalFormatting>
  <conditionalFormatting sqref="A31:IV31">
    <cfRule type="cellIs" dxfId="994" priority="10" stopIfTrue="1" operator="equal">
      <formula>1</formula>
    </cfRule>
    <cfRule type="cellIs" dxfId="993" priority="11" stopIfTrue="1" operator="lessThan">
      <formula>0.0005</formula>
    </cfRule>
  </conditionalFormatting>
  <conditionalFormatting sqref="A32:IV32">
    <cfRule type="cellIs" dxfId="992" priority="9" stopIfTrue="1" operator="equal">
      <formula>0</formula>
    </cfRule>
  </conditionalFormatting>
  <conditionalFormatting sqref="A33:IV33">
    <cfRule type="cellIs" dxfId="991" priority="7" stopIfTrue="1" operator="equal">
      <formula>1</formula>
    </cfRule>
    <cfRule type="cellIs" dxfId="990" priority="8" stopIfTrue="1" operator="lessThan">
      <formula>0.0005</formula>
    </cfRule>
  </conditionalFormatting>
  <conditionalFormatting sqref="A34:IV34">
    <cfRule type="cellIs" dxfId="989" priority="6" stopIfTrue="1" operator="equal">
      <formula>0</formula>
    </cfRule>
  </conditionalFormatting>
  <conditionalFormatting sqref="A35:IV35">
    <cfRule type="cellIs" dxfId="988" priority="4" stopIfTrue="1" operator="equal">
      <formula>1</formula>
    </cfRule>
    <cfRule type="cellIs" dxfId="987" priority="5" stopIfTrue="1" operator="lessThan">
      <formula>0.0005</formula>
    </cfRule>
  </conditionalFormatting>
  <conditionalFormatting sqref="A36:IV36">
    <cfRule type="cellIs" dxfId="986" priority="3" stopIfTrue="1" operator="equal">
      <formula>0</formula>
    </cfRule>
  </conditionalFormatting>
  <conditionalFormatting sqref="A37:IV37">
    <cfRule type="cellIs" dxfId="985" priority="1" stopIfTrue="1" operator="equal">
      <formula>1</formula>
    </cfRule>
    <cfRule type="cellIs" dxfId="984" priority="2" stopIfTrue="1" operator="lessThan">
      <formula>0.0005</formula>
    </cfRule>
  </conditionalFormatting>
  <hyperlinks>
    <hyperlink ref="E42" r:id="rId1" xr:uid="{3CECFD64-312E-4703-8FF8-98F8214392A0}"/>
    <hyperlink ref="E42:G42" r:id="rId2" display="http://dx.doi.org/10.4232/1.14582 " xr:uid="{A72367C4-B522-4D3D-BCBC-9FA01EF433DF}"/>
    <hyperlink ref="A44" r:id="rId3" display="Publikation und Tabellen stehen unter der Lizenz CC BY-SA DEED 4.0." xr:uid="{5DB0677D-0F2C-43D8-B9B3-557A775ABA1E}"/>
  </hyperlinks>
  <pageMargins left="0.78740157480314965" right="0.78740157480314965" top="0.98425196850393704" bottom="0.98425196850393704" header="0.51181102362204722" footer="0.51181102362204722"/>
  <pageSetup paperSize="9" scale="79" orientation="portrait" r:id="rId4"/>
  <headerFooter scaleWithDoc="0"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F35F3-CA8B-449D-A1BB-5C60D418C910}">
  <dimension ref="A1:G27"/>
  <sheetViews>
    <sheetView view="pageBreakPreview" zoomScaleNormal="100" zoomScaleSheetLayoutView="100" workbookViewId="0">
      <selection activeCell="A24" sqref="A24:C27"/>
    </sheetView>
  </sheetViews>
  <sheetFormatPr baseColWidth="10" defaultRowHeight="12.75"/>
  <cols>
    <col min="1" max="1" width="21.7109375" style="20" customWidth="1"/>
    <col min="2" max="3" width="26.5703125" style="20" customWidth="1"/>
    <col min="4" max="4" width="10.140625" style="416" customWidth="1"/>
    <col min="5" max="16384" width="11.42578125" style="20"/>
  </cols>
  <sheetData>
    <row r="1" spans="1:3" ht="39.950000000000003" customHeight="1" thickBot="1">
      <c r="A1" s="785" t="str">
        <f>"Tabelle 24: Unterstützung bei der Vermittlung in Arbeit " &amp;Hilfswerte!B1</f>
        <v>Tabelle 24: Unterstützung bei der Vermittlung in Arbeit 2021</v>
      </c>
      <c r="B1" s="785"/>
      <c r="C1" s="785"/>
    </row>
    <row r="2" spans="1:3" ht="32.25" customHeight="1">
      <c r="A2" s="801" t="s">
        <v>12</v>
      </c>
      <c r="B2" s="859" t="s">
        <v>309</v>
      </c>
      <c r="C2" s="794"/>
    </row>
    <row r="3" spans="1:3" ht="34.5" customHeight="1">
      <c r="A3" s="803"/>
      <c r="B3" s="671" t="s">
        <v>372</v>
      </c>
      <c r="C3" s="672" t="s">
        <v>308</v>
      </c>
    </row>
    <row r="4" spans="1:3" ht="24.95" customHeight="1">
      <c r="A4" s="80" t="s">
        <v>61</v>
      </c>
      <c r="B4" s="345">
        <v>601</v>
      </c>
      <c r="C4" s="529">
        <v>107</v>
      </c>
    </row>
    <row r="5" spans="1:3" ht="24.95" customHeight="1">
      <c r="A5" s="260" t="s">
        <v>62</v>
      </c>
      <c r="B5" s="193">
        <v>5722</v>
      </c>
      <c r="C5" s="530">
        <v>346</v>
      </c>
    </row>
    <row r="6" spans="1:3" ht="24.95" customHeight="1">
      <c r="A6" s="260" t="s">
        <v>63</v>
      </c>
      <c r="B6" s="193">
        <v>0</v>
      </c>
      <c r="C6" s="530">
        <v>0</v>
      </c>
    </row>
    <row r="7" spans="1:3" ht="24.95" customHeight="1">
      <c r="A7" s="260" t="s">
        <v>64</v>
      </c>
      <c r="B7" s="193">
        <v>60</v>
      </c>
      <c r="C7" s="530">
        <v>77</v>
      </c>
    </row>
    <row r="8" spans="1:3" ht="24.95" customHeight="1">
      <c r="A8" s="260" t="s">
        <v>65</v>
      </c>
      <c r="B8" s="193">
        <v>0</v>
      </c>
      <c r="C8" s="530">
        <v>0</v>
      </c>
    </row>
    <row r="9" spans="1:3" ht="24.95" customHeight="1">
      <c r="A9" s="260" t="s">
        <v>66</v>
      </c>
      <c r="B9" s="193">
        <v>1444</v>
      </c>
      <c r="C9" s="530">
        <v>491</v>
      </c>
    </row>
    <row r="10" spans="1:3" ht="24.95" customHeight="1">
      <c r="A10" s="260" t="s">
        <v>67</v>
      </c>
      <c r="B10" s="193">
        <v>18923</v>
      </c>
      <c r="C10" s="530">
        <v>990</v>
      </c>
    </row>
    <row r="11" spans="1:3" ht="24.95" customHeight="1">
      <c r="A11" s="260" t="s">
        <v>68</v>
      </c>
      <c r="B11" s="193">
        <v>0</v>
      </c>
      <c r="C11" s="530">
        <v>0</v>
      </c>
    </row>
    <row r="12" spans="1:3" ht="24.95" customHeight="1">
      <c r="A12" s="260" t="s">
        <v>69</v>
      </c>
      <c r="B12" s="193">
        <v>77303</v>
      </c>
      <c r="C12" s="530">
        <v>7872</v>
      </c>
    </row>
    <row r="13" spans="1:3" ht="24.95" customHeight="1">
      <c r="A13" s="260" t="s">
        <v>70</v>
      </c>
      <c r="B13" s="193">
        <v>9993</v>
      </c>
      <c r="C13" s="530">
        <v>1235</v>
      </c>
    </row>
    <row r="14" spans="1:3" ht="24.95" customHeight="1">
      <c r="A14" s="260" t="s">
        <v>71</v>
      </c>
      <c r="B14" s="193">
        <v>0</v>
      </c>
      <c r="C14" s="530">
        <v>0</v>
      </c>
    </row>
    <row r="15" spans="1:3" ht="24.95" customHeight="1">
      <c r="A15" s="260" t="s">
        <v>72</v>
      </c>
      <c r="B15" s="193">
        <v>5303</v>
      </c>
      <c r="C15" s="530">
        <v>258</v>
      </c>
    </row>
    <row r="16" spans="1:3" ht="24.95" customHeight="1">
      <c r="A16" s="260" t="s">
        <v>73</v>
      </c>
      <c r="B16" s="193">
        <v>0</v>
      </c>
      <c r="C16" s="530">
        <v>0</v>
      </c>
    </row>
    <row r="17" spans="1:7" ht="24.95" customHeight="1">
      <c r="A17" s="260" t="s">
        <v>74</v>
      </c>
      <c r="B17" s="193">
        <v>0</v>
      </c>
      <c r="C17" s="530">
        <v>0</v>
      </c>
    </row>
    <row r="18" spans="1:7" ht="24.95" customHeight="1">
      <c r="A18" s="260" t="s">
        <v>75</v>
      </c>
      <c r="B18" s="193">
        <v>32</v>
      </c>
      <c r="C18" s="530">
        <v>65</v>
      </c>
    </row>
    <row r="19" spans="1:7" ht="24.95" customHeight="1">
      <c r="A19" s="260" t="s">
        <v>76</v>
      </c>
      <c r="B19" s="193">
        <v>174</v>
      </c>
      <c r="C19" s="531">
        <v>154</v>
      </c>
    </row>
    <row r="20" spans="1:7" ht="24.95" customHeight="1" thickBot="1">
      <c r="A20" s="261" t="s">
        <v>85</v>
      </c>
      <c r="B20" s="370">
        <v>119555</v>
      </c>
      <c r="C20" s="532">
        <v>11595</v>
      </c>
    </row>
    <row r="21" spans="1:7" s="416" customFormat="1"/>
    <row r="22" spans="1:7" s="566" customFormat="1" ht="18.75" customHeight="1">
      <c r="A22" s="1070" t="str">
        <f>"Anmerkungen. Datengrundlage: Volkshochschul-Statistik "&amp;Hilfswerte!B1&amp;"; Basis: "&amp;Tabelle1!$C$36&amp;" vhs."</f>
        <v>Anmerkungen. Datengrundlage: Volkshochschul-Statistik 2021; Basis: 843 vhs.</v>
      </c>
      <c r="B22" s="1070"/>
      <c r="C22" s="1070"/>
    </row>
    <row r="23" spans="1:7" s="416" customFormat="1"/>
    <row r="24" spans="1:7" s="416" customFormat="1">
      <c r="A24" s="574" t="s">
        <v>532</v>
      </c>
      <c r="B24" s="572"/>
      <c r="C24" s="572"/>
      <c r="D24" s="572"/>
      <c r="E24" s="572"/>
      <c r="F24" s="572"/>
      <c r="G24" s="572"/>
    </row>
    <row r="25" spans="1:7" s="416" customFormat="1">
      <c r="A25" s="574" t="s">
        <v>533</v>
      </c>
      <c r="B25" s="572"/>
      <c r="C25" s="1170" t="s">
        <v>528</v>
      </c>
      <c r="D25" s="1170"/>
      <c r="E25" s="1170"/>
    </row>
    <row r="26" spans="1:7" s="416" customFormat="1">
      <c r="A26" s="575"/>
      <c r="B26" s="572"/>
      <c r="C26" s="572"/>
      <c r="D26" s="572"/>
      <c r="E26" s="572"/>
      <c r="F26" s="572"/>
      <c r="G26" s="572"/>
    </row>
    <row r="27" spans="1:7" s="416" customFormat="1">
      <c r="A27" s="1169" t="s">
        <v>535</v>
      </c>
      <c r="B27" s="1169"/>
      <c r="C27" s="1169"/>
      <c r="D27" s="572"/>
      <c r="E27" s="572"/>
      <c r="F27" s="572"/>
      <c r="G27" s="572"/>
    </row>
  </sheetData>
  <mergeCells count="4">
    <mergeCell ref="A1:C1"/>
    <mergeCell ref="A2:A3"/>
    <mergeCell ref="B2:C2"/>
    <mergeCell ref="A22:C22"/>
  </mergeCells>
  <conditionalFormatting sqref="A4:C20">
    <cfRule type="cellIs" dxfId="121" priority="1" stopIfTrue="1" operator="equal">
      <formula>0</formula>
    </cfRule>
  </conditionalFormatting>
  <hyperlinks>
    <hyperlink ref="C25" r:id="rId1" xr:uid="{C39185B9-644C-4949-BE31-8C156DB83DC6}"/>
    <hyperlink ref="C25:E25" r:id="rId2" display="http://dx.doi.org/10.4232/1.14582 " xr:uid="{D86EE26F-4F2D-4966-8E7A-2F1D98B339B8}"/>
    <hyperlink ref="A27" r:id="rId3" display="Publikation und Tabellen stehen unter der Lizenz CC BY-SA DEED 4.0." xr:uid="{CBF99DB5-9171-4884-A111-BD7193A9AB01}"/>
  </hyperlinks>
  <pageMargins left="0.7" right="0.7" top="0.78740157499999996" bottom="0.78740157499999996" header="0.3" footer="0.3"/>
  <pageSetup paperSize="9" scale="95" orientation="portrait" r:id="rId4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8162C-4FD1-4869-A468-C2947E05D607}">
  <dimension ref="A1:G27"/>
  <sheetViews>
    <sheetView view="pageBreakPreview" zoomScaleNormal="100" zoomScaleSheetLayoutView="100" workbookViewId="0">
      <selection activeCell="A24" sqref="A24:C27"/>
    </sheetView>
  </sheetViews>
  <sheetFormatPr baseColWidth="10" defaultRowHeight="12.75"/>
  <cols>
    <col min="1" max="1" width="18.85546875" style="20" customWidth="1"/>
    <col min="2" max="3" width="27.42578125" style="20" customWidth="1"/>
    <col min="4" max="4" width="11.42578125" style="416"/>
    <col min="5" max="16384" width="11.42578125" style="20"/>
  </cols>
  <sheetData>
    <row r="1" spans="1:3" ht="39.950000000000003" customHeight="1" thickBot="1">
      <c r="A1" s="785" t="str">
        <f>"Tabelle 25: Lernförderung " &amp;Hilfswerte!B1</f>
        <v>Tabelle 25: Lernförderung 2021</v>
      </c>
      <c r="B1" s="785"/>
      <c r="C1" s="785"/>
    </row>
    <row r="2" spans="1:3" ht="27.75" customHeight="1">
      <c r="A2" s="801" t="s">
        <v>12</v>
      </c>
      <c r="B2" s="859" t="s">
        <v>315</v>
      </c>
      <c r="C2" s="794"/>
    </row>
    <row r="3" spans="1:3" ht="27.75" customHeight="1">
      <c r="A3" s="803"/>
      <c r="B3" s="671" t="s">
        <v>88</v>
      </c>
      <c r="C3" s="672" t="s">
        <v>316</v>
      </c>
    </row>
    <row r="4" spans="1:3" ht="24.95" customHeight="1">
      <c r="A4" s="80" t="s">
        <v>61</v>
      </c>
      <c r="B4" s="371">
        <v>2979</v>
      </c>
      <c r="C4" s="533">
        <v>226</v>
      </c>
    </row>
    <row r="5" spans="1:3" ht="24.95" customHeight="1">
      <c r="A5" s="260" t="s">
        <v>62</v>
      </c>
      <c r="B5" s="361">
        <v>116404</v>
      </c>
      <c r="C5" s="534">
        <v>6606</v>
      </c>
    </row>
    <row r="6" spans="1:3" ht="24.95" customHeight="1">
      <c r="A6" s="260" t="s">
        <v>63</v>
      </c>
      <c r="B6" s="361">
        <v>0</v>
      </c>
      <c r="C6" s="534">
        <v>0</v>
      </c>
    </row>
    <row r="7" spans="1:3" ht="24.95" customHeight="1">
      <c r="A7" s="260" t="s">
        <v>64</v>
      </c>
      <c r="B7" s="361">
        <v>10810</v>
      </c>
      <c r="C7" s="534">
        <v>795</v>
      </c>
    </row>
    <row r="8" spans="1:3" ht="24.95" customHeight="1">
      <c r="A8" s="260" t="s">
        <v>65</v>
      </c>
      <c r="B8" s="361">
        <v>0</v>
      </c>
      <c r="C8" s="534">
        <v>0</v>
      </c>
    </row>
    <row r="9" spans="1:3" ht="24.95" customHeight="1">
      <c r="A9" s="260" t="s">
        <v>66</v>
      </c>
      <c r="B9" s="361">
        <v>0</v>
      </c>
      <c r="C9" s="534">
        <v>0</v>
      </c>
    </row>
    <row r="10" spans="1:3" ht="24.95" customHeight="1">
      <c r="A10" s="260" t="s">
        <v>67</v>
      </c>
      <c r="B10" s="361">
        <v>5961</v>
      </c>
      <c r="C10" s="534">
        <v>1847</v>
      </c>
    </row>
    <row r="11" spans="1:3" ht="24.95" customHeight="1">
      <c r="A11" s="260" t="s">
        <v>68</v>
      </c>
      <c r="B11" s="361">
        <v>144</v>
      </c>
      <c r="C11" s="534">
        <v>11</v>
      </c>
    </row>
    <row r="12" spans="1:3" ht="24.95" customHeight="1">
      <c r="A12" s="260" t="s">
        <v>69</v>
      </c>
      <c r="B12" s="361">
        <v>226023</v>
      </c>
      <c r="C12" s="534">
        <v>8463</v>
      </c>
    </row>
    <row r="13" spans="1:3" ht="24.95" customHeight="1">
      <c r="A13" s="260" t="s">
        <v>70</v>
      </c>
      <c r="B13" s="361">
        <v>23932</v>
      </c>
      <c r="C13" s="534">
        <v>2572</v>
      </c>
    </row>
    <row r="14" spans="1:3" ht="24.95" customHeight="1">
      <c r="A14" s="260" t="s">
        <v>71</v>
      </c>
      <c r="B14" s="361">
        <v>19351</v>
      </c>
      <c r="C14" s="534">
        <v>1131</v>
      </c>
    </row>
    <row r="15" spans="1:3" ht="24.95" customHeight="1">
      <c r="A15" s="260" t="s">
        <v>72</v>
      </c>
      <c r="B15" s="361">
        <v>13309</v>
      </c>
      <c r="C15" s="534">
        <v>4383</v>
      </c>
    </row>
    <row r="16" spans="1:3" ht="24.95" customHeight="1">
      <c r="A16" s="260" t="s">
        <v>73</v>
      </c>
      <c r="B16" s="361">
        <v>0</v>
      </c>
      <c r="C16" s="534">
        <v>0</v>
      </c>
    </row>
    <row r="17" spans="1:7" ht="24.95" customHeight="1">
      <c r="A17" s="260" t="s">
        <v>74</v>
      </c>
      <c r="B17" s="361">
        <v>0</v>
      </c>
      <c r="C17" s="534">
        <v>0</v>
      </c>
    </row>
    <row r="18" spans="1:7" ht="24.95" customHeight="1">
      <c r="A18" s="260" t="s">
        <v>75</v>
      </c>
      <c r="B18" s="361">
        <v>2716</v>
      </c>
      <c r="C18" s="534">
        <v>429</v>
      </c>
    </row>
    <row r="19" spans="1:7" ht="24.95" customHeight="1">
      <c r="A19" s="260" t="s">
        <v>76</v>
      </c>
      <c r="B19" s="361">
        <v>11303</v>
      </c>
      <c r="C19" s="534">
        <v>710</v>
      </c>
    </row>
    <row r="20" spans="1:7" ht="24.95" customHeight="1" thickBot="1">
      <c r="A20" s="261" t="s">
        <v>85</v>
      </c>
      <c r="B20" s="372">
        <v>432932</v>
      </c>
      <c r="C20" s="535">
        <v>27173</v>
      </c>
    </row>
    <row r="21" spans="1:7" s="416" customFormat="1"/>
    <row r="22" spans="1:7" s="566" customFormat="1" ht="18.75" customHeight="1">
      <c r="A22" s="1070" t="str">
        <f>"Anmerkungen. Datengrundlage: Volkshochschul-Statistik "&amp;Hilfswerte!B1&amp;"; Basis: "&amp;Tabelle1!$C$36&amp;" vhs."</f>
        <v>Anmerkungen. Datengrundlage: Volkshochschul-Statistik 2021; Basis: 843 vhs.</v>
      </c>
      <c r="B22" s="1070"/>
      <c r="C22" s="1070"/>
    </row>
    <row r="23" spans="1:7" s="416" customFormat="1"/>
    <row r="24" spans="1:7" s="416" customFormat="1">
      <c r="A24" s="574" t="s">
        <v>532</v>
      </c>
      <c r="B24" s="572"/>
      <c r="C24" s="572"/>
      <c r="D24" s="572"/>
      <c r="E24" s="572"/>
      <c r="F24" s="572"/>
      <c r="G24" s="572"/>
    </row>
    <row r="25" spans="1:7" s="416" customFormat="1">
      <c r="A25" s="574" t="s">
        <v>533</v>
      </c>
      <c r="B25" s="572"/>
      <c r="C25" s="1170" t="s">
        <v>528</v>
      </c>
      <c r="D25" s="572"/>
      <c r="E25" s="758"/>
      <c r="F25" s="758"/>
      <c r="G25" s="758"/>
    </row>
    <row r="26" spans="1:7" s="416" customFormat="1">
      <c r="A26" s="575"/>
      <c r="B26" s="572"/>
      <c r="C26" s="572"/>
      <c r="D26" s="572"/>
      <c r="E26" s="572"/>
      <c r="F26" s="572"/>
      <c r="G26" s="572"/>
    </row>
    <row r="27" spans="1:7" s="416" customFormat="1">
      <c r="A27" s="1169" t="s">
        <v>535</v>
      </c>
      <c r="B27" s="1169"/>
      <c r="C27" s="1169"/>
      <c r="D27" s="572"/>
      <c r="E27" s="572"/>
      <c r="F27" s="572"/>
      <c r="G27" s="572"/>
    </row>
  </sheetData>
  <mergeCells count="5">
    <mergeCell ref="A1:C1"/>
    <mergeCell ref="A2:A3"/>
    <mergeCell ref="B2:C2"/>
    <mergeCell ref="A22:C22"/>
    <mergeCell ref="E25:G25"/>
  </mergeCells>
  <conditionalFormatting sqref="A4:C20">
    <cfRule type="cellIs" dxfId="120" priority="1" stopIfTrue="1" operator="equal">
      <formula>0</formula>
    </cfRule>
  </conditionalFormatting>
  <hyperlinks>
    <hyperlink ref="C25" r:id="rId1" xr:uid="{859FD7C4-535F-4E12-B1B6-3D2970821985}"/>
    <hyperlink ref="A27" r:id="rId2" display="Publikation und Tabellen stehen unter der Lizenz CC BY-SA DEED 4.0." xr:uid="{C94898E2-B1B3-45A6-A41A-18CC5CB980C1}"/>
  </hyperlinks>
  <pageMargins left="0.7" right="0.7" top="0.78740157499999996" bottom="0.78740157499999996" header="0.3" footer="0.3"/>
  <pageSetup paperSize="9" orientation="portrait" horizontalDpi="4294967295" verticalDpi="4294967295"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B22D2-B44F-4CE6-AF79-5327D182C654}">
  <dimension ref="A1:D38"/>
  <sheetViews>
    <sheetView view="pageBreakPreview" zoomScaleNormal="100" zoomScaleSheetLayoutView="100" workbookViewId="0">
      <selection activeCell="A24" sqref="A24:C27"/>
    </sheetView>
  </sheetViews>
  <sheetFormatPr baseColWidth="10" defaultRowHeight="12.75"/>
  <cols>
    <col min="1" max="1" width="34" style="20" customWidth="1"/>
    <col min="2" max="3" width="21.140625" style="20" customWidth="1"/>
    <col min="4" max="4" width="9" style="416" customWidth="1"/>
    <col min="5" max="16384" width="11.42578125" style="20"/>
  </cols>
  <sheetData>
    <row r="1" spans="1:3" ht="39.950000000000003" customHeight="1" thickBot="1">
      <c r="A1" s="785" t="str">
        <f>"Tabelle 26: Kompetenz- und Potenzialanalysen " &amp;Hilfswerte!B1</f>
        <v>Tabelle 26: Kompetenz- und Potenzialanalysen 2021</v>
      </c>
      <c r="B1" s="785"/>
      <c r="C1" s="785"/>
    </row>
    <row r="2" spans="1:3" ht="27.75" customHeight="1">
      <c r="A2" s="1056" t="s">
        <v>12</v>
      </c>
      <c r="B2" s="859" t="s">
        <v>380</v>
      </c>
      <c r="C2" s="794"/>
    </row>
    <row r="3" spans="1:3" ht="27.75" customHeight="1">
      <c r="A3" s="1058"/>
      <c r="B3" s="1074" t="s">
        <v>316</v>
      </c>
      <c r="C3" s="1075"/>
    </row>
    <row r="4" spans="1:3" ht="24.95" customHeight="1">
      <c r="A4" s="373" t="s">
        <v>61</v>
      </c>
      <c r="B4" s="1076">
        <v>717</v>
      </c>
      <c r="C4" s="1077"/>
    </row>
    <row r="5" spans="1:3" ht="24.95" customHeight="1">
      <c r="A5" s="374" t="s">
        <v>62</v>
      </c>
      <c r="B5" s="1071">
        <v>1</v>
      </c>
      <c r="C5" s="1072"/>
    </row>
    <row r="6" spans="1:3" ht="24.95" customHeight="1">
      <c r="A6" s="374" t="s">
        <v>63</v>
      </c>
      <c r="B6" s="1071">
        <v>0</v>
      </c>
      <c r="C6" s="1072"/>
    </row>
    <row r="7" spans="1:3" ht="24.95" customHeight="1">
      <c r="A7" s="374" t="s">
        <v>64</v>
      </c>
      <c r="B7" s="1071">
        <v>0</v>
      </c>
      <c r="C7" s="1072"/>
    </row>
    <row r="8" spans="1:3" ht="24.95" customHeight="1">
      <c r="A8" s="374" t="s">
        <v>65</v>
      </c>
      <c r="B8" s="1071">
        <v>0</v>
      </c>
      <c r="C8" s="1072"/>
    </row>
    <row r="9" spans="1:3" ht="24.95" customHeight="1">
      <c r="A9" s="374" t="s">
        <v>66</v>
      </c>
      <c r="B9" s="1071">
        <v>0</v>
      </c>
      <c r="C9" s="1072"/>
    </row>
    <row r="10" spans="1:3" ht="24.95" customHeight="1">
      <c r="A10" s="374" t="s">
        <v>67</v>
      </c>
      <c r="B10" s="1071">
        <v>113</v>
      </c>
      <c r="C10" s="1072"/>
    </row>
    <row r="11" spans="1:3" ht="24.95" customHeight="1">
      <c r="A11" s="374" t="s">
        <v>68</v>
      </c>
      <c r="B11" s="1071">
        <v>26</v>
      </c>
      <c r="C11" s="1072"/>
    </row>
    <row r="12" spans="1:3" ht="24.95" customHeight="1">
      <c r="A12" s="374" t="s">
        <v>69</v>
      </c>
      <c r="B12" s="1071">
        <v>887</v>
      </c>
      <c r="C12" s="1072"/>
    </row>
    <row r="13" spans="1:3" ht="24.95" customHeight="1">
      <c r="A13" s="374" t="s">
        <v>70</v>
      </c>
      <c r="B13" s="1071">
        <v>2414</v>
      </c>
      <c r="C13" s="1072"/>
    </row>
    <row r="14" spans="1:3" ht="24.95" customHeight="1">
      <c r="A14" s="374" t="s">
        <v>71</v>
      </c>
      <c r="B14" s="1071">
        <v>193</v>
      </c>
      <c r="C14" s="1072"/>
    </row>
    <row r="15" spans="1:3" ht="24.95" customHeight="1">
      <c r="A15" s="374" t="s">
        <v>72</v>
      </c>
      <c r="B15" s="1071">
        <v>0</v>
      </c>
      <c r="C15" s="1072"/>
    </row>
    <row r="16" spans="1:3" ht="24.95" customHeight="1">
      <c r="A16" s="374" t="s">
        <v>73</v>
      </c>
      <c r="B16" s="1071">
        <v>49</v>
      </c>
      <c r="C16" s="1072"/>
    </row>
    <row r="17" spans="1:3" ht="24.95" customHeight="1">
      <c r="A17" s="374" t="s">
        <v>74</v>
      </c>
      <c r="B17" s="1071">
        <v>0</v>
      </c>
      <c r="C17" s="1072"/>
    </row>
    <row r="18" spans="1:3" ht="24.95" customHeight="1">
      <c r="A18" s="374" t="s">
        <v>75</v>
      </c>
      <c r="B18" s="1071">
        <v>156</v>
      </c>
      <c r="C18" s="1072"/>
    </row>
    <row r="19" spans="1:3" ht="24.95" customHeight="1">
      <c r="A19" s="374" t="s">
        <v>76</v>
      </c>
      <c r="B19" s="1078">
        <v>32</v>
      </c>
      <c r="C19" s="1079"/>
    </row>
    <row r="20" spans="1:3" ht="24.95" customHeight="1" thickBot="1">
      <c r="A20" s="375" t="s">
        <v>85</v>
      </c>
      <c r="B20" s="1080">
        <v>4588</v>
      </c>
      <c r="C20" s="1081"/>
    </row>
    <row r="21" spans="1:3" s="416" customFormat="1">
      <c r="A21" s="418"/>
      <c r="B21" s="418"/>
      <c r="C21" s="418"/>
    </row>
    <row r="22" spans="1:3" s="566" customFormat="1" ht="18.75" customHeight="1">
      <c r="A22" s="1073" t="str">
        <f>"Anmerkungen. Datengrundlage: Volkshochschul-Statistik "&amp;Hilfswerte!B1&amp;"; Basis: "&amp;Tabelle1!$C$36&amp;" vhs."</f>
        <v>Anmerkungen. Datengrundlage: Volkshochschul-Statistik 2021; Basis: 843 vhs.</v>
      </c>
      <c r="B22" s="1073"/>
      <c r="C22" s="1073"/>
    </row>
    <row r="23" spans="1:3" s="416" customFormat="1">
      <c r="A23" s="418"/>
      <c r="B23" s="418"/>
      <c r="C23" s="418"/>
    </row>
    <row r="24" spans="1:3" s="416" customFormat="1">
      <c r="A24" s="574" t="s">
        <v>532</v>
      </c>
      <c r="B24" s="572"/>
      <c r="C24" s="572"/>
    </row>
    <row r="25" spans="1:3" s="416" customFormat="1">
      <c r="A25" s="574" t="s">
        <v>533</v>
      </c>
      <c r="B25" s="572"/>
      <c r="C25" s="1170" t="s">
        <v>528</v>
      </c>
    </row>
    <row r="26" spans="1:3" s="416" customFormat="1">
      <c r="A26" s="575"/>
      <c r="B26" s="572"/>
      <c r="C26" s="572"/>
    </row>
    <row r="27" spans="1:3" s="416" customFormat="1">
      <c r="A27" s="1169" t="s">
        <v>535</v>
      </c>
      <c r="B27" s="1169"/>
      <c r="C27" s="1169"/>
    </row>
    <row r="28" spans="1:3">
      <c r="A28" s="23"/>
      <c r="B28" s="23"/>
      <c r="C28" s="23"/>
    </row>
    <row r="29" spans="1:3">
      <c r="A29" s="22"/>
      <c r="B29" s="22"/>
      <c r="C29" s="22"/>
    </row>
    <row r="30" spans="1:3">
      <c r="A30" s="23"/>
      <c r="B30" s="23"/>
      <c r="C30" s="23"/>
    </row>
    <row r="31" spans="1:3">
      <c r="A31" s="22"/>
      <c r="B31" s="22"/>
      <c r="C31" s="22"/>
    </row>
    <row r="32" spans="1:3">
      <c r="A32" s="23"/>
      <c r="B32" s="23"/>
      <c r="C32" s="23"/>
    </row>
    <row r="33" spans="1:3">
      <c r="A33" s="22"/>
      <c r="B33" s="22"/>
      <c r="C33" s="22"/>
    </row>
    <row r="34" spans="1:3">
      <c r="A34" s="23"/>
      <c r="B34" s="23"/>
      <c r="C34" s="23"/>
    </row>
    <row r="35" spans="1:3">
      <c r="A35" s="22"/>
      <c r="B35" s="22"/>
      <c r="C35" s="22"/>
    </row>
    <row r="36" spans="1:3">
      <c r="A36" s="23"/>
      <c r="B36" s="23"/>
      <c r="C36" s="23"/>
    </row>
    <row r="37" spans="1:3">
      <c r="A37" s="22"/>
      <c r="B37" s="22"/>
      <c r="C37" s="22"/>
    </row>
    <row r="38" spans="1:3">
      <c r="A38" s="23"/>
      <c r="B38" s="23"/>
      <c r="C38" s="23"/>
    </row>
  </sheetData>
  <mergeCells count="22">
    <mergeCell ref="A22:C22"/>
    <mergeCell ref="B11:C11"/>
    <mergeCell ref="A1:C1"/>
    <mergeCell ref="A2:A3"/>
    <mergeCell ref="B2:C2"/>
    <mergeCell ref="B3:C3"/>
    <mergeCell ref="B4:C4"/>
    <mergeCell ref="B5:C5"/>
    <mergeCell ref="B6:C6"/>
    <mergeCell ref="B7:C7"/>
    <mergeCell ref="B19:C19"/>
    <mergeCell ref="B20:C20"/>
    <mergeCell ref="B17:C17"/>
    <mergeCell ref="B12:C12"/>
    <mergeCell ref="B13:C13"/>
    <mergeCell ref="B14:C14"/>
    <mergeCell ref="B18:C18"/>
    <mergeCell ref="B15:C15"/>
    <mergeCell ref="B16:C16"/>
    <mergeCell ref="B8:C8"/>
    <mergeCell ref="B9:C9"/>
    <mergeCell ref="B10:C10"/>
  </mergeCells>
  <conditionalFormatting sqref="A22 A28:C28 A30:C30 A32:C32 A34:C34 A36:C36 A38:C38">
    <cfRule type="cellIs" dxfId="119" priority="3" stopIfTrue="1" operator="equal">
      <formula>1</formula>
    </cfRule>
    <cfRule type="cellIs" dxfId="118" priority="4" stopIfTrue="1" operator="lessThan">
      <formula>0.0005</formula>
    </cfRule>
  </conditionalFormatting>
  <conditionalFormatting sqref="A4:B20">
    <cfRule type="cellIs" dxfId="117" priority="1" stopIfTrue="1" operator="equal">
      <formula>0</formula>
    </cfRule>
  </conditionalFormatting>
  <conditionalFormatting sqref="A21:C21 A23:C23 A29:C29 A31:C31 A33:C33 A35:C35 A37:C37">
    <cfRule type="cellIs" dxfId="116" priority="5" stopIfTrue="1" operator="equal">
      <formula>0</formula>
    </cfRule>
  </conditionalFormatting>
  <hyperlinks>
    <hyperlink ref="C25" r:id="rId1" xr:uid="{C77F2EF6-FB34-4B67-8812-74432EC45AEA}"/>
    <hyperlink ref="A27" r:id="rId2" display="Publikation und Tabellen stehen unter der Lizenz CC BY-SA DEED 4.0." xr:uid="{996CFEB7-7580-41B8-ACA3-7BAB183847FC}"/>
  </hyperlinks>
  <pageMargins left="0.7" right="0.7" top="0.78740157499999996" bottom="0.78740157499999996" header="0.3" footer="0.3"/>
  <pageSetup paperSize="9" orientation="portrait" horizontalDpi="4294967295" verticalDpi="4294967295"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0855-BF47-4139-B2D3-7357A87C1ED8}">
  <dimension ref="A1:D27"/>
  <sheetViews>
    <sheetView view="pageBreakPreview" zoomScaleNormal="100" zoomScaleSheetLayoutView="100" workbookViewId="0">
      <selection activeCell="A24" sqref="A24:C27"/>
    </sheetView>
  </sheetViews>
  <sheetFormatPr baseColWidth="10" defaultRowHeight="12.75"/>
  <cols>
    <col min="1" max="1" width="18.85546875" style="20" customWidth="1"/>
    <col min="2" max="3" width="28.28515625" style="20" customWidth="1"/>
    <col min="4" max="4" width="9.5703125" style="416" customWidth="1"/>
    <col min="5" max="16384" width="11.42578125" style="20"/>
  </cols>
  <sheetData>
    <row r="1" spans="1:3" ht="39.950000000000003" customHeight="1" thickBot="1">
      <c r="A1" s="785" t="str">
        <f>"Tabelle 27: Digitale Lerninfrastruktur " &amp;Hilfswerte!B1</f>
        <v>Tabelle 27: Digitale Lerninfrastruktur 2021</v>
      </c>
      <c r="B1" s="785"/>
      <c r="C1" s="785"/>
    </row>
    <row r="2" spans="1:3" ht="27.75" customHeight="1">
      <c r="A2" s="801" t="s">
        <v>12</v>
      </c>
      <c r="B2" s="859" t="s">
        <v>317</v>
      </c>
      <c r="C2" s="794"/>
    </row>
    <row r="3" spans="1:3" ht="27.75" customHeight="1">
      <c r="A3" s="803"/>
      <c r="B3" s="671" t="s">
        <v>6</v>
      </c>
      <c r="C3" s="672" t="s">
        <v>510</v>
      </c>
    </row>
    <row r="4" spans="1:3" ht="24.95" customHeight="1">
      <c r="A4" s="80" t="s">
        <v>61</v>
      </c>
      <c r="B4" s="345">
        <v>47</v>
      </c>
      <c r="C4" s="529">
        <v>4106</v>
      </c>
    </row>
    <row r="5" spans="1:3" ht="24.95" customHeight="1">
      <c r="A5" s="260" t="s">
        <v>62</v>
      </c>
      <c r="B5" s="193">
        <v>56</v>
      </c>
      <c r="C5" s="530">
        <v>2326</v>
      </c>
    </row>
    <row r="6" spans="1:3" ht="24.95" customHeight="1">
      <c r="A6" s="260" t="s">
        <v>63</v>
      </c>
      <c r="B6" s="193">
        <v>0</v>
      </c>
      <c r="C6" s="530">
        <v>0</v>
      </c>
    </row>
    <row r="7" spans="1:3" ht="24.95" customHeight="1">
      <c r="A7" s="260" t="s">
        <v>64</v>
      </c>
      <c r="B7" s="193">
        <v>15</v>
      </c>
      <c r="C7" s="530">
        <v>2646</v>
      </c>
    </row>
    <row r="8" spans="1:3" ht="24.95" customHeight="1">
      <c r="A8" s="260" t="s">
        <v>65</v>
      </c>
      <c r="B8" s="193">
        <v>0</v>
      </c>
      <c r="C8" s="530">
        <v>0</v>
      </c>
    </row>
    <row r="9" spans="1:3" ht="24.95" customHeight="1">
      <c r="A9" s="260" t="s">
        <v>66</v>
      </c>
      <c r="B9" s="193">
        <v>4</v>
      </c>
      <c r="C9" s="530">
        <v>91</v>
      </c>
    </row>
    <row r="10" spans="1:3" ht="24.95" customHeight="1">
      <c r="A10" s="260" t="s">
        <v>67</v>
      </c>
      <c r="B10" s="193">
        <v>12</v>
      </c>
      <c r="C10" s="530">
        <v>5186</v>
      </c>
    </row>
    <row r="11" spans="1:3" ht="24.95" customHeight="1">
      <c r="A11" s="260" t="s">
        <v>68</v>
      </c>
      <c r="B11" s="193">
        <v>0</v>
      </c>
      <c r="C11" s="530">
        <v>0</v>
      </c>
    </row>
    <row r="12" spans="1:3" ht="24.95" customHeight="1">
      <c r="A12" s="260" t="s">
        <v>69</v>
      </c>
      <c r="B12" s="193">
        <v>41</v>
      </c>
      <c r="C12" s="530">
        <v>660</v>
      </c>
    </row>
    <row r="13" spans="1:3" ht="24.95" customHeight="1">
      <c r="A13" s="260" t="s">
        <v>70</v>
      </c>
      <c r="B13" s="193">
        <v>54</v>
      </c>
      <c r="C13" s="530">
        <v>1801</v>
      </c>
    </row>
    <row r="14" spans="1:3" ht="24.95" customHeight="1">
      <c r="A14" s="260" t="s">
        <v>71</v>
      </c>
      <c r="B14" s="193">
        <v>59</v>
      </c>
      <c r="C14" s="530">
        <v>11043</v>
      </c>
    </row>
    <row r="15" spans="1:3" ht="24.95" customHeight="1">
      <c r="A15" s="260" t="s">
        <v>72</v>
      </c>
      <c r="B15" s="193">
        <v>2</v>
      </c>
      <c r="C15" s="530">
        <v>8</v>
      </c>
    </row>
    <row r="16" spans="1:3" ht="24.95" customHeight="1">
      <c r="A16" s="260" t="s">
        <v>73</v>
      </c>
      <c r="B16" s="193">
        <v>0</v>
      </c>
      <c r="C16" s="530">
        <v>0</v>
      </c>
    </row>
    <row r="17" spans="1:3" ht="24.95" customHeight="1">
      <c r="A17" s="260" t="s">
        <v>74</v>
      </c>
      <c r="B17" s="193">
        <v>29</v>
      </c>
      <c r="C17" s="530">
        <v>810</v>
      </c>
    </row>
    <row r="18" spans="1:3" ht="24.95" customHeight="1">
      <c r="A18" s="260" t="s">
        <v>75</v>
      </c>
      <c r="B18" s="193">
        <v>1</v>
      </c>
      <c r="C18" s="530">
        <v>340</v>
      </c>
    </row>
    <row r="19" spans="1:3" ht="24.95" customHeight="1">
      <c r="A19" s="260" t="s">
        <v>76</v>
      </c>
      <c r="B19" s="193">
        <v>0</v>
      </c>
      <c r="C19" s="530">
        <v>0</v>
      </c>
    </row>
    <row r="20" spans="1:3" ht="24.95" customHeight="1" thickBot="1">
      <c r="A20" s="261" t="s">
        <v>85</v>
      </c>
      <c r="B20" s="370">
        <v>320</v>
      </c>
      <c r="C20" s="532">
        <v>29017</v>
      </c>
    </row>
    <row r="21" spans="1:3" s="416" customFormat="1"/>
    <row r="22" spans="1:3" s="566" customFormat="1" ht="18.75" customHeight="1">
      <c r="A22" s="1070" t="str">
        <f>"Anmerkungen. Datengrundlage: Volkshochschul-Statistik "&amp;Hilfswerte!B1&amp;"; Basis: "&amp;Tabelle1!$C$36&amp;" vhs."</f>
        <v>Anmerkungen. Datengrundlage: Volkshochschul-Statistik 2021; Basis: 843 vhs.</v>
      </c>
      <c r="B22" s="1070"/>
      <c r="C22" s="1070"/>
    </row>
    <row r="23" spans="1:3" s="416" customFormat="1"/>
    <row r="24" spans="1:3" s="416" customFormat="1">
      <c r="A24" s="574" t="s">
        <v>532</v>
      </c>
      <c r="B24" s="572"/>
      <c r="C24" s="572"/>
    </row>
    <row r="25" spans="1:3" s="416" customFormat="1">
      <c r="A25" s="574" t="s">
        <v>533</v>
      </c>
      <c r="B25" s="572"/>
      <c r="C25" s="1170" t="s">
        <v>528</v>
      </c>
    </row>
    <row r="26" spans="1:3" s="416" customFormat="1">
      <c r="A26" s="575"/>
      <c r="B26" s="572"/>
      <c r="C26" s="572"/>
    </row>
    <row r="27" spans="1:3" s="416" customFormat="1">
      <c r="A27" s="1169" t="s">
        <v>535</v>
      </c>
      <c r="B27" s="1169"/>
      <c r="C27" s="1169"/>
    </row>
  </sheetData>
  <mergeCells count="4">
    <mergeCell ref="A1:C1"/>
    <mergeCell ref="A2:A3"/>
    <mergeCell ref="B2:C2"/>
    <mergeCell ref="A22:C22"/>
  </mergeCells>
  <conditionalFormatting sqref="A4:C20">
    <cfRule type="cellIs" dxfId="115" priority="1" stopIfTrue="1" operator="equal">
      <formula>0</formula>
    </cfRule>
  </conditionalFormatting>
  <hyperlinks>
    <hyperlink ref="C25" r:id="rId1" xr:uid="{6455BB23-0FFB-4042-8FF0-4E3D340FBB14}"/>
    <hyperlink ref="A27" r:id="rId2" display="Publikation und Tabellen stehen unter der Lizenz CC BY-SA DEED 4.0." xr:uid="{88E22B46-B3F3-4D5C-9A39-19DAB23B1C48}"/>
  </hyperlinks>
  <pageMargins left="0.7" right="0.7" top="0.78740157499999996" bottom="0.78740157499999996" header="0.3" footer="0.3"/>
  <pageSetup paperSize="9" orientation="portrait" horizontalDpi="4294967295" verticalDpi="4294967295"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B26F5-C80D-40A4-B54B-132B6A1458A0}">
  <dimension ref="A1:AO48"/>
  <sheetViews>
    <sheetView view="pageBreakPreview" topLeftCell="A8" zoomScaleNormal="100" zoomScaleSheetLayoutView="100" zoomScalePageLayoutView="120" workbookViewId="0">
      <selection activeCell="A45" sqref="A45:F48"/>
    </sheetView>
  </sheetViews>
  <sheetFormatPr baseColWidth="10" defaultRowHeight="12.75"/>
  <cols>
    <col min="1" max="1" width="15.85546875" style="20" customWidth="1"/>
    <col min="2" max="10" width="8.7109375" style="20" customWidth="1"/>
    <col min="11" max="11" width="18.5703125" style="20" customWidth="1"/>
    <col min="12" max="19" width="8.7109375" style="20" customWidth="1"/>
    <col min="20" max="20" width="17.7109375" style="20" customWidth="1"/>
    <col min="21" max="28" width="8.7109375" style="20" customWidth="1"/>
    <col min="29" max="29" width="17.7109375" style="20" customWidth="1"/>
    <col min="30" max="33" width="8.7109375" style="20" customWidth="1"/>
    <col min="34" max="37" width="8.7109375" style="28" customWidth="1"/>
    <col min="38" max="38" width="2.7109375" style="416" customWidth="1"/>
    <col min="39" max="16384" width="11.42578125" style="20"/>
  </cols>
  <sheetData>
    <row r="1" spans="1:41" s="19" customFormat="1" ht="57.95" customHeight="1" thickBot="1">
      <c r="A1" s="785" t="str">
        <f>"Tabelle 28: Struktur der Gesamtunterrichtsstunden nach Art der Veranstaltung, Ländern und Programmbereichen " &amp;Hilfswerte!$B$1</f>
        <v>Tabelle 28: Struktur der Gesamtunterrichtsstunden nach Art der Veranstaltung, Ländern und Programmbereichen 2021</v>
      </c>
      <c r="B1" s="785"/>
      <c r="C1" s="785"/>
      <c r="D1" s="785"/>
      <c r="E1" s="785"/>
      <c r="F1" s="785"/>
      <c r="G1" s="785"/>
      <c r="H1" s="785"/>
      <c r="I1" s="785"/>
      <c r="J1" s="785"/>
      <c r="K1" s="785" t="str">
        <f>"noch Tabelle 28: Struktur der Gesamtunterrichtsstunden nach Art der Veranstaltung, Ländern und Programmbereichen " &amp;Hilfswerte!$B$1</f>
        <v>noch Tabelle 28: Struktur der Gesamtunterrichtsstunden nach Art der Veranstaltung, Ländern und Programmbereichen 2021</v>
      </c>
      <c r="L1" s="785"/>
      <c r="M1" s="785"/>
      <c r="N1" s="785"/>
      <c r="O1" s="785"/>
      <c r="P1" s="785"/>
      <c r="Q1" s="785"/>
      <c r="R1" s="785"/>
      <c r="S1" s="785"/>
      <c r="T1" s="785" t="str">
        <f>"noch Tabelle 28: Struktur der Gesamtunterrichtsstunden nach Art der Veranstaltung, Ländern und Programmbereichen " &amp;Hilfswerte!$B$1</f>
        <v>noch Tabelle 28: Struktur der Gesamtunterrichtsstunden nach Art der Veranstaltung, Ländern und Programmbereichen 2021</v>
      </c>
      <c r="U1" s="785"/>
      <c r="V1" s="785"/>
      <c r="W1" s="785"/>
      <c r="X1" s="785"/>
      <c r="Y1" s="785"/>
      <c r="Z1" s="785"/>
      <c r="AA1" s="785"/>
      <c r="AB1" s="785"/>
      <c r="AC1" s="785" t="str">
        <f>"noch Tabelle 28: Struktur der Gesamtunterrichtsstunden nach Art der Veranstaltung, Ländern und Programmbereichen " &amp;Hilfswerte!$B$1</f>
        <v>noch Tabelle 28: Struktur der Gesamtunterrichtsstunden nach Art der Veranstaltung, Ländern und Programmbereichen 2021</v>
      </c>
      <c r="AD1" s="785"/>
      <c r="AE1" s="785"/>
      <c r="AF1" s="785"/>
      <c r="AG1" s="785"/>
      <c r="AH1" s="785"/>
      <c r="AI1" s="785"/>
      <c r="AJ1" s="785"/>
      <c r="AK1" s="785"/>
      <c r="AL1" s="585"/>
      <c r="AM1" s="36"/>
      <c r="AN1" s="36"/>
      <c r="AO1" s="36"/>
    </row>
    <row r="2" spans="1:41" s="19" customFormat="1" ht="14.25" customHeight="1">
      <c r="A2" s="801" t="s">
        <v>12</v>
      </c>
      <c r="B2" s="795" t="s">
        <v>511</v>
      </c>
      <c r="C2" s="796"/>
      <c r="D2" s="796"/>
      <c r="E2" s="796"/>
      <c r="F2" s="886"/>
      <c r="G2" s="859" t="s">
        <v>512</v>
      </c>
      <c r="H2" s="793"/>
      <c r="I2" s="793"/>
      <c r="J2" s="793"/>
      <c r="K2" s="801" t="s">
        <v>12</v>
      </c>
      <c r="L2" s="859" t="s">
        <v>512</v>
      </c>
      <c r="M2" s="793"/>
      <c r="N2" s="793"/>
      <c r="O2" s="793"/>
      <c r="P2" s="793"/>
      <c r="Q2" s="793"/>
      <c r="R2" s="793"/>
      <c r="S2" s="794"/>
      <c r="T2" s="801" t="s">
        <v>12</v>
      </c>
      <c r="U2" s="859" t="s">
        <v>512</v>
      </c>
      <c r="V2" s="793"/>
      <c r="W2" s="793"/>
      <c r="X2" s="793"/>
      <c r="Y2" s="793"/>
      <c r="Z2" s="793"/>
      <c r="AA2" s="793"/>
      <c r="AB2" s="794"/>
      <c r="AC2" s="801" t="s">
        <v>12</v>
      </c>
      <c r="AD2" s="795" t="s">
        <v>512</v>
      </c>
      <c r="AE2" s="796"/>
      <c r="AF2" s="796"/>
      <c r="AG2" s="796"/>
      <c r="AH2" s="796"/>
      <c r="AI2" s="796"/>
      <c r="AJ2" s="796"/>
      <c r="AK2" s="882"/>
      <c r="AL2" s="577"/>
    </row>
    <row r="3" spans="1:41" s="42" customFormat="1" ht="36.75" customHeight="1">
      <c r="A3" s="802"/>
      <c r="B3" s="797"/>
      <c r="C3" s="798"/>
      <c r="D3" s="798"/>
      <c r="E3" s="798"/>
      <c r="F3" s="1067"/>
      <c r="G3" s="789" t="s">
        <v>89</v>
      </c>
      <c r="H3" s="1068"/>
      <c r="I3" s="1068"/>
      <c r="J3" s="1068"/>
      <c r="K3" s="802"/>
      <c r="L3" s="789" t="s">
        <v>113</v>
      </c>
      <c r="M3" s="1068"/>
      <c r="N3" s="1068"/>
      <c r="O3" s="1068"/>
      <c r="P3" s="789" t="s">
        <v>19</v>
      </c>
      <c r="Q3" s="1068"/>
      <c r="R3" s="1068"/>
      <c r="S3" s="1069"/>
      <c r="T3" s="802"/>
      <c r="U3" s="789" t="s">
        <v>20</v>
      </c>
      <c r="V3" s="1068"/>
      <c r="W3" s="1068"/>
      <c r="X3" s="1068"/>
      <c r="Y3" s="789" t="s">
        <v>387</v>
      </c>
      <c r="Z3" s="1068"/>
      <c r="AA3" s="1068"/>
      <c r="AB3" s="1069"/>
      <c r="AC3" s="802"/>
      <c r="AD3" s="789" t="s">
        <v>38</v>
      </c>
      <c r="AE3" s="1068"/>
      <c r="AF3" s="1068"/>
      <c r="AG3" s="1068"/>
      <c r="AH3" s="789" t="s">
        <v>39</v>
      </c>
      <c r="AI3" s="1068"/>
      <c r="AJ3" s="1068"/>
      <c r="AK3" s="1069"/>
      <c r="AL3" s="589"/>
    </row>
    <row r="4" spans="1:41" s="42" customFormat="1" ht="14.25" customHeight="1">
      <c r="A4" s="802"/>
      <c r="B4" s="678" t="s">
        <v>9</v>
      </c>
      <c r="C4" s="1068" t="s">
        <v>13</v>
      </c>
      <c r="D4" s="1068"/>
      <c r="E4" s="1068"/>
      <c r="F4" s="804"/>
      <c r="G4" s="679" t="s">
        <v>9</v>
      </c>
      <c r="H4" s="866" t="s">
        <v>13</v>
      </c>
      <c r="I4" s="790"/>
      <c r="J4" s="790"/>
      <c r="K4" s="802"/>
      <c r="L4" s="679" t="s">
        <v>9</v>
      </c>
      <c r="M4" s="866" t="s">
        <v>13</v>
      </c>
      <c r="N4" s="790"/>
      <c r="O4" s="791"/>
      <c r="P4" s="680" t="s">
        <v>9</v>
      </c>
      <c r="Q4" s="866" t="s">
        <v>13</v>
      </c>
      <c r="R4" s="790"/>
      <c r="S4" s="792"/>
      <c r="T4" s="802"/>
      <c r="U4" s="679" t="s">
        <v>9</v>
      </c>
      <c r="V4" s="866" t="s">
        <v>13</v>
      </c>
      <c r="W4" s="790"/>
      <c r="X4" s="804"/>
      <c r="Y4" s="680" t="s">
        <v>9</v>
      </c>
      <c r="Z4" s="866" t="s">
        <v>13</v>
      </c>
      <c r="AA4" s="790"/>
      <c r="AB4" s="792"/>
      <c r="AC4" s="802"/>
      <c r="AD4" s="681" t="s">
        <v>9</v>
      </c>
      <c r="AE4" s="866" t="s">
        <v>13</v>
      </c>
      <c r="AF4" s="790"/>
      <c r="AG4" s="791"/>
      <c r="AH4" s="680" t="s">
        <v>9</v>
      </c>
      <c r="AI4" s="866" t="s">
        <v>13</v>
      </c>
      <c r="AJ4" s="790"/>
      <c r="AK4" s="792"/>
      <c r="AL4" s="589"/>
    </row>
    <row r="5" spans="1:41" ht="71.25" customHeight="1">
      <c r="A5" s="803"/>
      <c r="B5" s="621" t="s">
        <v>9</v>
      </c>
      <c r="C5" s="604" t="s">
        <v>16</v>
      </c>
      <c r="D5" s="604" t="s">
        <v>374</v>
      </c>
      <c r="E5" s="602" t="s">
        <v>412</v>
      </c>
      <c r="F5" s="602" t="s">
        <v>373</v>
      </c>
      <c r="G5" s="621" t="s">
        <v>9</v>
      </c>
      <c r="H5" s="614" t="s">
        <v>16</v>
      </c>
      <c r="I5" s="614" t="s">
        <v>318</v>
      </c>
      <c r="J5" s="614" t="s">
        <v>412</v>
      </c>
      <c r="K5" s="803"/>
      <c r="L5" s="621" t="s">
        <v>9</v>
      </c>
      <c r="M5" s="614" t="s">
        <v>16</v>
      </c>
      <c r="N5" s="604" t="s">
        <v>374</v>
      </c>
      <c r="O5" s="607" t="s">
        <v>412</v>
      </c>
      <c r="P5" s="682" t="s">
        <v>9</v>
      </c>
      <c r="Q5" s="614" t="s">
        <v>16</v>
      </c>
      <c r="R5" s="614" t="s">
        <v>318</v>
      </c>
      <c r="S5" s="630" t="s">
        <v>412</v>
      </c>
      <c r="T5" s="803"/>
      <c r="U5" s="621" t="s">
        <v>9</v>
      </c>
      <c r="V5" s="614" t="s">
        <v>16</v>
      </c>
      <c r="W5" s="604" t="s">
        <v>374</v>
      </c>
      <c r="X5" s="602" t="s">
        <v>412</v>
      </c>
      <c r="Y5" s="683" t="s">
        <v>9</v>
      </c>
      <c r="Z5" s="614" t="s">
        <v>16</v>
      </c>
      <c r="AA5" s="614" t="s">
        <v>318</v>
      </c>
      <c r="AB5" s="630" t="s">
        <v>412</v>
      </c>
      <c r="AC5" s="803"/>
      <c r="AD5" s="617" t="s">
        <v>9</v>
      </c>
      <c r="AE5" s="614" t="s">
        <v>16</v>
      </c>
      <c r="AF5" s="604" t="s">
        <v>374</v>
      </c>
      <c r="AG5" s="607" t="s">
        <v>412</v>
      </c>
      <c r="AH5" s="682"/>
      <c r="AI5" s="614" t="s">
        <v>16</v>
      </c>
      <c r="AJ5" s="604" t="s">
        <v>374</v>
      </c>
      <c r="AK5" s="630" t="s">
        <v>412</v>
      </c>
    </row>
    <row r="6" spans="1:41" s="22" customFormat="1">
      <c r="A6" s="845" t="s">
        <v>61</v>
      </c>
      <c r="B6" s="210">
        <v>1651996</v>
      </c>
      <c r="C6" s="189">
        <v>1625665</v>
      </c>
      <c r="D6" s="184">
        <v>18368</v>
      </c>
      <c r="E6" s="184">
        <v>5118</v>
      </c>
      <c r="F6" s="184">
        <v>2845</v>
      </c>
      <c r="G6" s="210">
        <v>63299</v>
      </c>
      <c r="H6" s="193">
        <v>51140</v>
      </c>
      <c r="I6" s="184">
        <v>8142</v>
      </c>
      <c r="J6" s="184">
        <v>4017</v>
      </c>
      <c r="K6" s="845" t="s">
        <v>61</v>
      </c>
      <c r="L6" s="210">
        <v>138796</v>
      </c>
      <c r="M6" s="193">
        <v>133974</v>
      </c>
      <c r="N6" s="184">
        <v>3963</v>
      </c>
      <c r="O6" s="194">
        <v>859</v>
      </c>
      <c r="P6" s="184">
        <v>271394</v>
      </c>
      <c r="Q6" s="193">
        <v>267545</v>
      </c>
      <c r="R6" s="184">
        <v>3636</v>
      </c>
      <c r="S6" s="228">
        <v>213</v>
      </c>
      <c r="T6" s="782" t="s">
        <v>61</v>
      </c>
      <c r="U6" s="210">
        <v>929704</v>
      </c>
      <c r="V6" s="193">
        <v>929027</v>
      </c>
      <c r="W6" s="184">
        <v>671</v>
      </c>
      <c r="X6" s="194">
        <v>6</v>
      </c>
      <c r="Y6" s="184">
        <v>93657</v>
      </c>
      <c r="Z6" s="193">
        <v>91978</v>
      </c>
      <c r="AA6" s="184">
        <v>1675</v>
      </c>
      <c r="AB6" s="228">
        <v>4</v>
      </c>
      <c r="AC6" s="1082" t="s">
        <v>61</v>
      </c>
      <c r="AD6" s="193">
        <v>134817</v>
      </c>
      <c r="AE6" s="193">
        <v>134646</v>
      </c>
      <c r="AF6" s="184">
        <v>160</v>
      </c>
      <c r="AG6" s="194">
        <v>11</v>
      </c>
      <c r="AH6" s="184">
        <v>17484</v>
      </c>
      <c r="AI6" s="193">
        <v>17355</v>
      </c>
      <c r="AJ6" s="184">
        <v>121</v>
      </c>
      <c r="AK6" s="228">
        <v>8</v>
      </c>
      <c r="AL6" s="418"/>
    </row>
    <row r="7" spans="1:41" s="22" customFormat="1">
      <c r="A7" s="782"/>
      <c r="B7" s="381">
        <v>1</v>
      </c>
      <c r="C7" s="201">
        <v>0.98406000000000005</v>
      </c>
      <c r="D7" s="134">
        <v>1.112E-2</v>
      </c>
      <c r="E7" s="134">
        <v>3.0999999999999999E-3</v>
      </c>
      <c r="F7" s="134">
        <v>1.72E-3</v>
      </c>
      <c r="G7" s="381">
        <v>1</v>
      </c>
      <c r="H7" s="201">
        <v>0.80791000000000002</v>
      </c>
      <c r="I7" s="134">
        <v>0.12862999999999999</v>
      </c>
      <c r="J7" s="134">
        <v>6.3460000000000003E-2</v>
      </c>
      <c r="K7" s="782"/>
      <c r="L7" s="381">
        <v>1</v>
      </c>
      <c r="M7" s="148">
        <v>0.96526000000000001</v>
      </c>
      <c r="N7" s="149">
        <v>2.8549999999999999E-2</v>
      </c>
      <c r="O7" s="150">
        <v>6.1900000000000002E-3</v>
      </c>
      <c r="P7" s="364">
        <v>1</v>
      </c>
      <c r="Q7" s="148">
        <v>0.98582000000000003</v>
      </c>
      <c r="R7" s="149">
        <v>1.34E-2</v>
      </c>
      <c r="S7" s="151">
        <v>7.7999999999999999E-4</v>
      </c>
      <c r="T7" s="782"/>
      <c r="U7" s="381">
        <v>1</v>
      </c>
      <c r="V7" s="148">
        <v>0.99926999999999999</v>
      </c>
      <c r="W7" s="149">
        <v>7.2000000000000005E-4</v>
      </c>
      <c r="X7" s="150">
        <v>1.0000000000000001E-5</v>
      </c>
      <c r="Y7" s="364">
        <v>1</v>
      </c>
      <c r="Z7" s="148">
        <v>0.98207</v>
      </c>
      <c r="AA7" s="149">
        <v>1.788E-2</v>
      </c>
      <c r="AB7" s="151">
        <v>4.0000000000000003E-5</v>
      </c>
      <c r="AC7" s="845"/>
      <c r="AD7" s="347">
        <v>1</v>
      </c>
      <c r="AE7" s="148">
        <v>0.99873000000000001</v>
      </c>
      <c r="AF7" s="149">
        <v>1.1900000000000001E-3</v>
      </c>
      <c r="AG7" s="150">
        <v>8.0000000000000007E-5</v>
      </c>
      <c r="AH7" s="364">
        <v>1</v>
      </c>
      <c r="AI7" s="148">
        <v>0.99261999999999995</v>
      </c>
      <c r="AJ7" s="149">
        <v>6.9199999999999999E-3</v>
      </c>
      <c r="AK7" s="151">
        <v>4.6000000000000001E-4</v>
      </c>
      <c r="AL7" s="418"/>
    </row>
    <row r="8" spans="1:41" s="22" customFormat="1" ht="12.75" customHeight="1">
      <c r="A8" s="782" t="s">
        <v>62</v>
      </c>
      <c r="B8" s="210">
        <v>1665452</v>
      </c>
      <c r="C8" s="189">
        <v>1620056</v>
      </c>
      <c r="D8" s="184">
        <v>35222</v>
      </c>
      <c r="E8" s="184">
        <v>1992</v>
      </c>
      <c r="F8" s="184">
        <v>8182</v>
      </c>
      <c r="G8" s="210">
        <v>92200</v>
      </c>
      <c r="H8" s="193">
        <v>72786</v>
      </c>
      <c r="I8" s="184">
        <v>18174</v>
      </c>
      <c r="J8" s="184">
        <v>1240</v>
      </c>
      <c r="K8" s="782" t="s">
        <v>62</v>
      </c>
      <c r="L8" s="210">
        <v>168752</v>
      </c>
      <c r="M8" s="189">
        <v>161012</v>
      </c>
      <c r="N8" s="202">
        <v>6992</v>
      </c>
      <c r="O8" s="190">
        <v>748</v>
      </c>
      <c r="P8" s="202">
        <v>327394</v>
      </c>
      <c r="Q8" s="189">
        <v>321206</v>
      </c>
      <c r="R8" s="202">
        <v>6184</v>
      </c>
      <c r="S8" s="251">
        <v>4</v>
      </c>
      <c r="T8" s="782" t="s">
        <v>62</v>
      </c>
      <c r="U8" s="193">
        <v>843912</v>
      </c>
      <c r="V8" s="189">
        <v>842388</v>
      </c>
      <c r="W8" s="202">
        <v>1524</v>
      </c>
      <c r="X8" s="190">
        <v>0</v>
      </c>
      <c r="Y8" s="202">
        <v>106240</v>
      </c>
      <c r="Z8" s="189">
        <v>104116</v>
      </c>
      <c r="AA8" s="202">
        <v>2124</v>
      </c>
      <c r="AB8" s="251">
        <v>0</v>
      </c>
      <c r="AC8" s="783" t="s">
        <v>62</v>
      </c>
      <c r="AD8" s="193">
        <v>72062</v>
      </c>
      <c r="AE8" s="189">
        <v>71978</v>
      </c>
      <c r="AF8" s="202">
        <v>84</v>
      </c>
      <c r="AG8" s="190">
        <v>0</v>
      </c>
      <c r="AH8" s="202">
        <v>46710</v>
      </c>
      <c r="AI8" s="189">
        <v>46570</v>
      </c>
      <c r="AJ8" s="202">
        <v>140</v>
      </c>
      <c r="AK8" s="251">
        <v>0</v>
      </c>
      <c r="AL8" s="418"/>
    </row>
    <row r="9" spans="1:41" s="22" customFormat="1" ht="12.75" customHeight="1">
      <c r="A9" s="782"/>
      <c r="B9" s="381">
        <v>1</v>
      </c>
      <c r="C9" s="201">
        <v>0.97274000000000005</v>
      </c>
      <c r="D9" s="134">
        <v>2.1149999999999999E-2</v>
      </c>
      <c r="E9" s="134">
        <v>1.1999999999999999E-3</v>
      </c>
      <c r="F9" s="134">
        <v>4.9100000000000003E-3</v>
      </c>
      <c r="G9" s="381">
        <v>1</v>
      </c>
      <c r="H9" s="201">
        <v>0.78944000000000003</v>
      </c>
      <c r="I9" s="134">
        <v>0.19711000000000001</v>
      </c>
      <c r="J9" s="134">
        <v>1.345E-2</v>
      </c>
      <c r="K9" s="782"/>
      <c r="L9" s="381">
        <v>1</v>
      </c>
      <c r="M9" s="201">
        <v>0.95413000000000003</v>
      </c>
      <c r="N9" s="134">
        <v>4.1430000000000002E-2</v>
      </c>
      <c r="O9" s="192">
        <v>4.4299999999999999E-3</v>
      </c>
      <c r="P9" s="348">
        <v>1</v>
      </c>
      <c r="Q9" s="201">
        <v>0.98109999999999997</v>
      </c>
      <c r="R9" s="134">
        <v>1.8890000000000001E-2</v>
      </c>
      <c r="S9" s="232">
        <v>1.0000000000000001E-5</v>
      </c>
      <c r="T9" s="782"/>
      <c r="U9" s="347">
        <v>1</v>
      </c>
      <c r="V9" s="201">
        <v>0.99819000000000002</v>
      </c>
      <c r="W9" s="134">
        <v>1.81E-3</v>
      </c>
      <c r="X9" s="192" t="s">
        <v>515</v>
      </c>
      <c r="Y9" s="348">
        <v>1</v>
      </c>
      <c r="Z9" s="201">
        <v>0.98001000000000005</v>
      </c>
      <c r="AA9" s="134">
        <v>1.9990000000000001E-2</v>
      </c>
      <c r="AB9" s="232" t="s">
        <v>515</v>
      </c>
      <c r="AC9" s="845"/>
      <c r="AD9" s="149">
        <v>1</v>
      </c>
      <c r="AE9" s="201">
        <v>0.99883</v>
      </c>
      <c r="AF9" s="134">
        <v>1.17E-3</v>
      </c>
      <c r="AG9" s="192" t="s">
        <v>515</v>
      </c>
      <c r="AH9" s="348">
        <v>1</v>
      </c>
      <c r="AI9" s="201">
        <v>0.997</v>
      </c>
      <c r="AJ9" s="134">
        <v>3.0000000000000001E-3</v>
      </c>
      <c r="AK9" s="232" t="s">
        <v>515</v>
      </c>
      <c r="AL9" s="418"/>
    </row>
    <row r="10" spans="1:41" s="22" customFormat="1" ht="12.75" customHeight="1">
      <c r="A10" s="782" t="s">
        <v>63</v>
      </c>
      <c r="B10" s="210">
        <v>630394</v>
      </c>
      <c r="C10" s="189">
        <v>627636</v>
      </c>
      <c r="D10" s="184">
        <v>1573</v>
      </c>
      <c r="E10" s="184">
        <v>904</v>
      </c>
      <c r="F10" s="184">
        <v>281</v>
      </c>
      <c r="G10" s="210">
        <v>11417</v>
      </c>
      <c r="H10" s="193">
        <v>10133</v>
      </c>
      <c r="I10" s="184">
        <v>672</v>
      </c>
      <c r="J10" s="184">
        <v>612</v>
      </c>
      <c r="K10" s="782" t="s">
        <v>63</v>
      </c>
      <c r="L10" s="210">
        <v>49022</v>
      </c>
      <c r="M10" s="189">
        <v>48687</v>
      </c>
      <c r="N10" s="202">
        <v>123</v>
      </c>
      <c r="O10" s="190">
        <v>212</v>
      </c>
      <c r="P10" s="202">
        <v>36825</v>
      </c>
      <c r="Q10" s="189">
        <v>36537</v>
      </c>
      <c r="R10" s="202">
        <v>208</v>
      </c>
      <c r="S10" s="251">
        <v>80</v>
      </c>
      <c r="T10" s="782" t="s">
        <v>63</v>
      </c>
      <c r="U10" s="210">
        <v>469686</v>
      </c>
      <c r="V10" s="189">
        <v>469232</v>
      </c>
      <c r="W10" s="202">
        <v>454</v>
      </c>
      <c r="X10" s="190">
        <v>0</v>
      </c>
      <c r="Y10" s="202">
        <v>37035</v>
      </c>
      <c r="Z10" s="189">
        <v>36963</v>
      </c>
      <c r="AA10" s="202">
        <v>72</v>
      </c>
      <c r="AB10" s="251">
        <v>0</v>
      </c>
      <c r="AC10" s="783" t="s">
        <v>63</v>
      </c>
      <c r="AD10" s="193">
        <v>9617</v>
      </c>
      <c r="AE10" s="189">
        <v>9615</v>
      </c>
      <c r="AF10" s="202">
        <v>2</v>
      </c>
      <c r="AG10" s="190">
        <v>0</v>
      </c>
      <c r="AH10" s="202">
        <v>16511</v>
      </c>
      <c r="AI10" s="189">
        <v>16469</v>
      </c>
      <c r="AJ10" s="202">
        <v>42</v>
      </c>
      <c r="AK10" s="251">
        <v>0</v>
      </c>
      <c r="AL10" s="418"/>
    </row>
    <row r="11" spans="1:41" s="22" customFormat="1" ht="12.75" customHeight="1">
      <c r="A11" s="782"/>
      <c r="B11" s="381">
        <v>1</v>
      </c>
      <c r="C11" s="201">
        <v>0.99561999999999995</v>
      </c>
      <c r="D11" s="134">
        <v>2.5000000000000001E-3</v>
      </c>
      <c r="E11" s="134">
        <v>1.4300000000000001E-3</v>
      </c>
      <c r="F11" s="134">
        <v>4.4999999999999999E-4</v>
      </c>
      <c r="G11" s="381">
        <v>1</v>
      </c>
      <c r="H11" s="201">
        <v>0.88754</v>
      </c>
      <c r="I11" s="134">
        <v>5.8860000000000003E-2</v>
      </c>
      <c r="J11" s="134">
        <v>5.3600000000000002E-2</v>
      </c>
      <c r="K11" s="782"/>
      <c r="L11" s="381">
        <v>1</v>
      </c>
      <c r="M11" s="201">
        <v>0.99317</v>
      </c>
      <c r="N11" s="134">
        <v>2.5100000000000001E-3</v>
      </c>
      <c r="O11" s="192">
        <v>4.3200000000000001E-3</v>
      </c>
      <c r="P11" s="348">
        <v>1</v>
      </c>
      <c r="Q11" s="201">
        <v>0.99217999999999995</v>
      </c>
      <c r="R11" s="134">
        <v>5.6499999999999996E-3</v>
      </c>
      <c r="S11" s="232">
        <v>2.1700000000000001E-3</v>
      </c>
      <c r="T11" s="782"/>
      <c r="U11" s="381">
        <v>1</v>
      </c>
      <c r="V11" s="201">
        <v>0.99902999999999997</v>
      </c>
      <c r="W11" s="134">
        <v>9.7000000000000005E-4</v>
      </c>
      <c r="X11" s="192" t="s">
        <v>515</v>
      </c>
      <c r="Y11" s="348">
        <v>1</v>
      </c>
      <c r="Z11" s="201">
        <v>0.99805999999999995</v>
      </c>
      <c r="AA11" s="134">
        <v>1.9400000000000001E-3</v>
      </c>
      <c r="AB11" s="232" t="s">
        <v>515</v>
      </c>
      <c r="AC11" s="845"/>
      <c r="AD11" s="347">
        <v>1</v>
      </c>
      <c r="AE11" s="201">
        <v>0.99978999999999996</v>
      </c>
      <c r="AF11" s="134">
        <v>2.1000000000000001E-4</v>
      </c>
      <c r="AG11" s="192" t="s">
        <v>515</v>
      </c>
      <c r="AH11" s="348">
        <v>1</v>
      </c>
      <c r="AI11" s="201">
        <v>0.99746000000000001</v>
      </c>
      <c r="AJ11" s="134">
        <v>2.5400000000000002E-3</v>
      </c>
      <c r="AK11" s="232" t="s">
        <v>515</v>
      </c>
      <c r="AL11" s="418"/>
    </row>
    <row r="12" spans="1:41" s="22" customFormat="1" ht="12.75" customHeight="1">
      <c r="A12" s="782" t="s">
        <v>64</v>
      </c>
      <c r="B12" s="210">
        <v>138796</v>
      </c>
      <c r="C12" s="189">
        <v>135646</v>
      </c>
      <c r="D12" s="184">
        <v>2792</v>
      </c>
      <c r="E12" s="184">
        <v>199</v>
      </c>
      <c r="F12" s="184">
        <v>159</v>
      </c>
      <c r="G12" s="210">
        <v>3230</v>
      </c>
      <c r="H12" s="193">
        <v>1999</v>
      </c>
      <c r="I12" s="184">
        <v>1108</v>
      </c>
      <c r="J12" s="184">
        <v>123</v>
      </c>
      <c r="K12" s="782" t="s">
        <v>64</v>
      </c>
      <c r="L12" s="210">
        <v>16923</v>
      </c>
      <c r="M12" s="189">
        <v>16370</v>
      </c>
      <c r="N12" s="202">
        <v>489</v>
      </c>
      <c r="O12" s="190">
        <v>64</v>
      </c>
      <c r="P12" s="202">
        <v>15381</v>
      </c>
      <c r="Q12" s="189">
        <v>15139</v>
      </c>
      <c r="R12" s="202">
        <v>242</v>
      </c>
      <c r="S12" s="251">
        <v>0</v>
      </c>
      <c r="T12" s="782" t="s">
        <v>64</v>
      </c>
      <c r="U12" s="210">
        <v>71460</v>
      </c>
      <c r="V12" s="189">
        <v>71148</v>
      </c>
      <c r="W12" s="202">
        <v>312</v>
      </c>
      <c r="X12" s="190">
        <v>0</v>
      </c>
      <c r="Y12" s="202">
        <v>8548</v>
      </c>
      <c r="Z12" s="189">
        <v>8426</v>
      </c>
      <c r="AA12" s="202">
        <v>110</v>
      </c>
      <c r="AB12" s="251">
        <v>12</v>
      </c>
      <c r="AC12" s="783" t="s">
        <v>64</v>
      </c>
      <c r="AD12" s="193">
        <v>16542</v>
      </c>
      <c r="AE12" s="189">
        <v>16542</v>
      </c>
      <c r="AF12" s="202">
        <v>0</v>
      </c>
      <c r="AG12" s="190">
        <v>0</v>
      </c>
      <c r="AH12" s="202">
        <v>6553</v>
      </c>
      <c r="AI12" s="189">
        <v>6022</v>
      </c>
      <c r="AJ12" s="202">
        <v>531</v>
      </c>
      <c r="AK12" s="251">
        <v>0</v>
      </c>
      <c r="AL12" s="418"/>
    </row>
    <row r="13" spans="1:41" s="22" customFormat="1" ht="12.75" customHeight="1">
      <c r="A13" s="782"/>
      <c r="B13" s="381">
        <v>1</v>
      </c>
      <c r="C13" s="201">
        <v>0.97729999999999995</v>
      </c>
      <c r="D13" s="134">
        <v>2.0119999999999999E-2</v>
      </c>
      <c r="E13" s="134">
        <v>1.4300000000000001E-3</v>
      </c>
      <c r="F13" s="134">
        <v>1.15E-3</v>
      </c>
      <c r="G13" s="381">
        <v>1</v>
      </c>
      <c r="H13" s="201">
        <v>0.61889000000000005</v>
      </c>
      <c r="I13" s="134">
        <v>0.34303</v>
      </c>
      <c r="J13" s="134">
        <v>3.8080000000000003E-2</v>
      </c>
      <c r="K13" s="782"/>
      <c r="L13" s="381">
        <v>1</v>
      </c>
      <c r="M13" s="201">
        <v>0.96731999999999996</v>
      </c>
      <c r="N13" s="134">
        <v>2.8899999999999999E-2</v>
      </c>
      <c r="O13" s="192">
        <v>3.7799999999999999E-3</v>
      </c>
      <c r="P13" s="348">
        <v>1</v>
      </c>
      <c r="Q13" s="201">
        <v>0.98426999999999998</v>
      </c>
      <c r="R13" s="134">
        <v>1.5730000000000001E-2</v>
      </c>
      <c r="S13" s="232" t="s">
        <v>515</v>
      </c>
      <c r="T13" s="782"/>
      <c r="U13" s="381">
        <v>1</v>
      </c>
      <c r="V13" s="201">
        <v>0.99563000000000001</v>
      </c>
      <c r="W13" s="134">
        <v>4.3699999999999998E-3</v>
      </c>
      <c r="X13" s="192" t="s">
        <v>515</v>
      </c>
      <c r="Y13" s="348">
        <v>1</v>
      </c>
      <c r="Z13" s="201">
        <v>0.98573</v>
      </c>
      <c r="AA13" s="134">
        <v>1.2869999999999999E-2</v>
      </c>
      <c r="AB13" s="232">
        <v>1.4E-3</v>
      </c>
      <c r="AC13" s="845"/>
      <c r="AD13" s="347">
        <v>1</v>
      </c>
      <c r="AE13" s="201">
        <v>1</v>
      </c>
      <c r="AF13" s="134" t="s">
        <v>515</v>
      </c>
      <c r="AG13" s="192" t="s">
        <v>515</v>
      </c>
      <c r="AH13" s="348">
        <v>1</v>
      </c>
      <c r="AI13" s="201">
        <v>0.91896999999999995</v>
      </c>
      <c r="AJ13" s="134">
        <v>8.1030000000000005E-2</v>
      </c>
      <c r="AK13" s="232" t="s">
        <v>515</v>
      </c>
      <c r="AL13" s="418"/>
    </row>
    <row r="14" spans="1:41" s="22" customFormat="1" ht="12.75" customHeight="1">
      <c r="A14" s="782" t="s">
        <v>65</v>
      </c>
      <c r="B14" s="210">
        <v>96821</v>
      </c>
      <c r="C14" s="189">
        <v>95493</v>
      </c>
      <c r="D14" s="184">
        <v>1226</v>
      </c>
      <c r="E14" s="184">
        <v>100</v>
      </c>
      <c r="F14" s="184">
        <v>2</v>
      </c>
      <c r="G14" s="210">
        <v>5986</v>
      </c>
      <c r="H14" s="193">
        <v>5547</v>
      </c>
      <c r="I14" s="184">
        <v>355</v>
      </c>
      <c r="J14" s="184">
        <v>84</v>
      </c>
      <c r="K14" s="782" t="s">
        <v>65</v>
      </c>
      <c r="L14" s="210">
        <v>7340</v>
      </c>
      <c r="M14" s="189">
        <v>7114</v>
      </c>
      <c r="N14" s="202">
        <v>210</v>
      </c>
      <c r="O14" s="190">
        <v>16</v>
      </c>
      <c r="P14" s="202">
        <v>5497</v>
      </c>
      <c r="Q14" s="189">
        <v>5285</v>
      </c>
      <c r="R14" s="202">
        <v>212</v>
      </c>
      <c r="S14" s="251">
        <v>0</v>
      </c>
      <c r="T14" s="782" t="s">
        <v>65</v>
      </c>
      <c r="U14" s="210">
        <v>63517</v>
      </c>
      <c r="V14" s="189">
        <v>63290</v>
      </c>
      <c r="W14" s="202">
        <v>227</v>
      </c>
      <c r="X14" s="190">
        <v>0</v>
      </c>
      <c r="Y14" s="202">
        <v>6155</v>
      </c>
      <c r="Z14" s="189">
        <v>5972</v>
      </c>
      <c r="AA14" s="202">
        <v>183</v>
      </c>
      <c r="AB14" s="251">
        <v>0</v>
      </c>
      <c r="AC14" s="783" t="s">
        <v>65</v>
      </c>
      <c r="AD14" s="193">
        <v>3301</v>
      </c>
      <c r="AE14" s="189">
        <v>3272</v>
      </c>
      <c r="AF14" s="202">
        <v>29</v>
      </c>
      <c r="AG14" s="190">
        <v>0</v>
      </c>
      <c r="AH14" s="202">
        <v>5023</v>
      </c>
      <c r="AI14" s="189">
        <v>5013</v>
      </c>
      <c r="AJ14" s="202">
        <v>10</v>
      </c>
      <c r="AK14" s="251">
        <v>0</v>
      </c>
      <c r="AL14" s="418"/>
    </row>
    <row r="15" spans="1:41" s="22" customFormat="1" ht="12.75" customHeight="1">
      <c r="A15" s="782"/>
      <c r="B15" s="381">
        <v>1</v>
      </c>
      <c r="C15" s="201">
        <v>0.98628000000000005</v>
      </c>
      <c r="D15" s="134">
        <v>1.2659999999999999E-2</v>
      </c>
      <c r="E15" s="134">
        <v>1.0300000000000001E-3</v>
      </c>
      <c r="F15" s="134">
        <v>2.0000000000000002E-5</v>
      </c>
      <c r="G15" s="381">
        <v>1</v>
      </c>
      <c r="H15" s="201">
        <v>0.92666000000000004</v>
      </c>
      <c r="I15" s="134">
        <v>5.9310000000000002E-2</v>
      </c>
      <c r="J15" s="134">
        <v>1.4030000000000001E-2</v>
      </c>
      <c r="K15" s="782"/>
      <c r="L15" s="381">
        <v>1</v>
      </c>
      <c r="M15" s="201">
        <v>0.96921000000000002</v>
      </c>
      <c r="N15" s="134">
        <v>2.861E-2</v>
      </c>
      <c r="O15" s="192">
        <v>2.1800000000000001E-3</v>
      </c>
      <c r="P15" s="348">
        <v>1</v>
      </c>
      <c r="Q15" s="201">
        <v>0.96143000000000001</v>
      </c>
      <c r="R15" s="134">
        <v>3.857E-2</v>
      </c>
      <c r="S15" s="232" t="s">
        <v>515</v>
      </c>
      <c r="T15" s="782"/>
      <c r="U15" s="381">
        <v>1</v>
      </c>
      <c r="V15" s="201">
        <v>0.99643000000000004</v>
      </c>
      <c r="W15" s="134">
        <v>3.5699999999999998E-3</v>
      </c>
      <c r="X15" s="192" t="s">
        <v>515</v>
      </c>
      <c r="Y15" s="348">
        <v>1</v>
      </c>
      <c r="Z15" s="201">
        <v>0.97026999999999997</v>
      </c>
      <c r="AA15" s="134">
        <v>2.9729999999999999E-2</v>
      </c>
      <c r="AB15" s="232" t="s">
        <v>515</v>
      </c>
      <c r="AC15" s="845"/>
      <c r="AD15" s="347">
        <v>1</v>
      </c>
      <c r="AE15" s="201">
        <v>0.99121000000000004</v>
      </c>
      <c r="AF15" s="134">
        <v>8.7899999999999992E-3</v>
      </c>
      <c r="AG15" s="192" t="s">
        <v>515</v>
      </c>
      <c r="AH15" s="348">
        <v>1</v>
      </c>
      <c r="AI15" s="201">
        <v>0.99800999999999995</v>
      </c>
      <c r="AJ15" s="134">
        <v>1.99E-3</v>
      </c>
      <c r="AK15" s="232" t="s">
        <v>515</v>
      </c>
      <c r="AL15" s="418"/>
    </row>
    <row r="16" spans="1:41" s="22" customFormat="1" ht="12.75" customHeight="1">
      <c r="A16" s="782" t="s">
        <v>66</v>
      </c>
      <c r="B16" s="210">
        <v>177233</v>
      </c>
      <c r="C16" s="189">
        <v>176001</v>
      </c>
      <c r="D16" s="184">
        <v>15</v>
      </c>
      <c r="E16" s="184">
        <v>0</v>
      </c>
      <c r="F16" s="184">
        <v>1217</v>
      </c>
      <c r="G16" s="210">
        <v>4026</v>
      </c>
      <c r="H16" s="193">
        <v>4011</v>
      </c>
      <c r="I16" s="184">
        <v>15</v>
      </c>
      <c r="J16" s="184">
        <v>0</v>
      </c>
      <c r="K16" s="782" t="s">
        <v>66</v>
      </c>
      <c r="L16" s="210">
        <v>24098</v>
      </c>
      <c r="M16" s="189">
        <v>24098</v>
      </c>
      <c r="N16" s="202">
        <v>0</v>
      </c>
      <c r="O16" s="190">
        <v>0</v>
      </c>
      <c r="P16" s="202">
        <v>10682</v>
      </c>
      <c r="Q16" s="189">
        <v>10682</v>
      </c>
      <c r="R16" s="202">
        <v>0</v>
      </c>
      <c r="S16" s="251">
        <v>0</v>
      </c>
      <c r="T16" s="782" t="s">
        <v>66</v>
      </c>
      <c r="U16" s="210">
        <v>114084</v>
      </c>
      <c r="V16" s="189">
        <v>114084</v>
      </c>
      <c r="W16" s="202">
        <v>0</v>
      </c>
      <c r="X16" s="190">
        <v>0</v>
      </c>
      <c r="Y16" s="202">
        <v>9762</v>
      </c>
      <c r="Z16" s="189">
        <v>9762</v>
      </c>
      <c r="AA16" s="202">
        <v>0</v>
      </c>
      <c r="AB16" s="251">
        <v>0</v>
      </c>
      <c r="AC16" s="783" t="s">
        <v>66</v>
      </c>
      <c r="AD16" s="193">
        <v>0</v>
      </c>
      <c r="AE16" s="189">
        <v>0</v>
      </c>
      <c r="AF16" s="202">
        <v>0</v>
      </c>
      <c r="AG16" s="190">
        <v>0</v>
      </c>
      <c r="AH16" s="202">
        <v>13364</v>
      </c>
      <c r="AI16" s="189">
        <v>13364</v>
      </c>
      <c r="AJ16" s="202">
        <v>0</v>
      </c>
      <c r="AK16" s="251">
        <v>0</v>
      </c>
      <c r="AL16" s="418"/>
    </row>
    <row r="17" spans="1:38" s="22" customFormat="1" ht="12.75" customHeight="1">
      <c r="A17" s="782"/>
      <c r="B17" s="381">
        <v>1</v>
      </c>
      <c r="C17" s="201">
        <v>0.99304999999999999</v>
      </c>
      <c r="D17" s="134">
        <v>8.0000000000000007E-5</v>
      </c>
      <c r="E17" s="134" t="s">
        <v>515</v>
      </c>
      <c r="F17" s="134">
        <v>6.8700000000000002E-3</v>
      </c>
      <c r="G17" s="381">
        <v>1</v>
      </c>
      <c r="H17" s="201">
        <v>0.99626999999999999</v>
      </c>
      <c r="I17" s="134">
        <v>3.7299999999999998E-3</v>
      </c>
      <c r="J17" s="134" t="s">
        <v>515</v>
      </c>
      <c r="K17" s="782"/>
      <c r="L17" s="381">
        <v>1</v>
      </c>
      <c r="M17" s="201">
        <v>1</v>
      </c>
      <c r="N17" s="134" t="s">
        <v>515</v>
      </c>
      <c r="O17" s="192" t="s">
        <v>515</v>
      </c>
      <c r="P17" s="348">
        <v>1</v>
      </c>
      <c r="Q17" s="201">
        <v>1</v>
      </c>
      <c r="R17" s="134" t="s">
        <v>515</v>
      </c>
      <c r="S17" s="232" t="s">
        <v>515</v>
      </c>
      <c r="T17" s="782"/>
      <c r="U17" s="381">
        <v>1</v>
      </c>
      <c r="V17" s="201">
        <v>1</v>
      </c>
      <c r="W17" s="134" t="s">
        <v>515</v>
      </c>
      <c r="X17" s="192" t="s">
        <v>515</v>
      </c>
      <c r="Y17" s="348">
        <v>1</v>
      </c>
      <c r="Z17" s="201">
        <v>1</v>
      </c>
      <c r="AA17" s="134" t="s">
        <v>515</v>
      </c>
      <c r="AB17" s="232" t="s">
        <v>515</v>
      </c>
      <c r="AC17" s="845"/>
      <c r="AD17" s="347" t="s">
        <v>515</v>
      </c>
      <c r="AE17" s="201" t="s">
        <v>515</v>
      </c>
      <c r="AF17" s="134" t="s">
        <v>515</v>
      </c>
      <c r="AG17" s="192" t="s">
        <v>515</v>
      </c>
      <c r="AH17" s="348">
        <v>1</v>
      </c>
      <c r="AI17" s="201">
        <v>1</v>
      </c>
      <c r="AJ17" s="134" t="s">
        <v>515</v>
      </c>
      <c r="AK17" s="232" t="s">
        <v>515</v>
      </c>
      <c r="AL17" s="418"/>
    </row>
    <row r="18" spans="1:38" s="22" customFormat="1" ht="12.75" customHeight="1">
      <c r="A18" s="782" t="s">
        <v>67</v>
      </c>
      <c r="B18" s="210">
        <v>764315</v>
      </c>
      <c r="C18" s="189">
        <v>756582</v>
      </c>
      <c r="D18" s="184">
        <v>4954</v>
      </c>
      <c r="E18" s="184">
        <v>1985</v>
      </c>
      <c r="F18" s="184">
        <v>794</v>
      </c>
      <c r="G18" s="210">
        <v>21658</v>
      </c>
      <c r="H18" s="193">
        <v>17462</v>
      </c>
      <c r="I18" s="184">
        <v>2894</v>
      </c>
      <c r="J18" s="184">
        <v>1302</v>
      </c>
      <c r="K18" s="782" t="s">
        <v>67</v>
      </c>
      <c r="L18" s="210">
        <v>53190</v>
      </c>
      <c r="M18" s="189">
        <v>52272</v>
      </c>
      <c r="N18" s="202">
        <v>592</v>
      </c>
      <c r="O18" s="190">
        <v>326</v>
      </c>
      <c r="P18" s="202">
        <v>76198</v>
      </c>
      <c r="Q18" s="189">
        <v>75291</v>
      </c>
      <c r="R18" s="202">
        <v>553</v>
      </c>
      <c r="S18" s="251">
        <v>354</v>
      </c>
      <c r="T18" s="782" t="s">
        <v>67</v>
      </c>
      <c r="U18" s="210">
        <v>509392</v>
      </c>
      <c r="V18" s="189">
        <v>509184</v>
      </c>
      <c r="W18" s="202">
        <v>205</v>
      </c>
      <c r="X18" s="190">
        <v>3</v>
      </c>
      <c r="Y18" s="202">
        <v>55583</v>
      </c>
      <c r="Z18" s="189">
        <v>55058</v>
      </c>
      <c r="AA18" s="202">
        <v>525</v>
      </c>
      <c r="AB18" s="251">
        <v>0</v>
      </c>
      <c r="AC18" s="783" t="s">
        <v>67</v>
      </c>
      <c r="AD18" s="193">
        <v>13202</v>
      </c>
      <c r="AE18" s="189">
        <v>13177</v>
      </c>
      <c r="AF18" s="202">
        <v>25</v>
      </c>
      <c r="AG18" s="190">
        <v>0</v>
      </c>
      <c r="AH18" s="202">
        <v>34298</v>
      </c>
      <c r="AI18" s="189">
        <v>34138</v>
      </c>
      <c r="AJ18" s="202">
        <v>160</v>
      </c>
      <c r="AK18" s="251">
        <v>0</v>
      </c>
      <c r="AL18" s="418"/>
    </row>
    <row r="19" spans="1:38" s="22" customFormat="1" ht="12.75" customHeight="1">
      <c r="A19" s="782"/>
      <c r="B19" s="381">
        <v>1</v>
      </c>
      <c r="C19" s="201">
        <v>0.98987999999999998</v>
      </c>
      <c r="D19" s="134">
        <v>6.4799999999999996E-3</v>
      </c>
      <c r="E19" s="134">
        <v>2.5999999999999999E-3</v>
      </c>
      <c r="F19" s="134">
        <v>1.0399999999999999E-3</v>
      </c>
      <c r="G19" s="381">
        <v>1</v>
      </c>
      <c r="H19" s="201">
        <v>0.80625999999999998</v>
      </c>
      <c r="I19" s="134">
        <v>0.13361999999999999</v>
      </c>
      <c r="J19" s="134">
        <v>6.012E-2</v>
      </c>
      <c r="K19" s="782"/>
      <c r="L19" s="381">
        <v>1</v>
      </c>
      <c r="M19" s="201">
        <v>0.98273999999999995</v>
      </c>
      <c r="N19" s="134">
        <v>1.1129999999999999E-2</v>
      </c>
      <c r="O19" s="192">
        <v>6.13E-3</v>
      </c>
      <c r="P19" s="348">
        <v>1</v>
      </c>
      <c r="Q19" s="201">
        <v>0.98809999999999998</v>
      </c>
      <c r="R19" s="134">
        <v>7.26E-3</v>
      </c>
      <c r="S19" s="232">
        <v>4.6499999999999996E-3</v>
      </c>
      <c r="T19" s="782"/>
      <c r="U19" s="381">
        <v>1</v>
      </c>
      <c r="V19" s="201">
        <v>0.99958999999999998</v>
      </c>
      <c r="W19" s="134">
        <v>4.0000000000000002E-4</v>
      </c>
      <c r="X19" s="192">
        <v>1.0000000000000001E-5</v>
      </c>
      <c r="Y19" s="348">
        <v>1</v>
      </c>
      <c r="Z19" s="201">
        <v>0.99055000000000004</v>
      </c>
      <c r="AA19" s="134">
        <v>9.4500000000000001E-3</v>
      </c>
      <c r="AB19" s="232" t="s">
        <v>515</v>
      </c>
      <c r="AC19" s="845"/>
      <c r="AD19" s="347">
        <v>1</v>
      </c>
      <c r="AE19" s="201">
        <v>0.99811000000000005</v>
      </c>
      <c r="AF19" s="134">
        <v>1.89E-3</v>
      </c>
      <c r="AG19" s="192" t="s">
        <v>515</v>
      </c>
      <c r="AH19" s="348">
        <v>1</v>
      </c>
      <c r="AI19" s="201">
        <v>0.99534</v>
      </c>
      <c r="AJ19" s="134">
        <v>4.6600000000000001E-3</v>
      </c>
      <c r="AK19" s="232" t="s">
        <v>515</v>
      </c>
      <c r="AL19" s="418"/>
    </row>
    <row r="20" spans="1:38" s="22" customFormat="1" ht="12.75" customHeight="1">
      <c r="A20" s="782" t="s">
        <v>68</v>
      </c>
      <c r="B20" s="210">
        <v>73282</v>
      </c>
      <c r="C20" s="189">
        <v>72551</v>
      </c>
      <c r="D20" s="184">
        <v>652</v>
      </c>
      <c r="E20" s="184">
        <v>39</v>
      </c>
      <c r="F20" s="184">
        <v>40</v>
      </c>
      <c r="G20" s="210">
        <v>2492</v>
      </c>
      <c r="H20" s="193">
        <v>2003</v>
      </c>
      <c r="I20" s="184">
        <v>474</v>
      </c>
      <c r="J20" s="184">
        <v>15</v>
      </c>
      <c r="K20" s="782" t="s">
        <v>68</v>
      </c>
      <c r="L20" s="210">
        <v>6333</v>
      </c>
      <c r="M20" s="189">
        <v>6257</v>
      </c>
      <c r="N20" s="202">
        <v>52</v>
      </c>
      <c r="O20" s="190">
        <v>24</v>
      </c>
      <c r="P20" s="202">
        <v>7061</v>
      </c>
      <c r="Q20" s="189">
        <v>6989</v>
      </c>
      <c r="R20" s="202">
        <v>72</v>
      </c>
      <c r="S20" s="251">
        <v>0</v>
      </c>
      <c r="T20" s="782" t="s">
        <v>68</v>
      </c>
      <c r="U20" s="210">
        <v>22466</v>
      </c>
      <c r="V20" s="189">
        <v>22447</v>
      </c>
      <c r="W20" s="202">
        <v>19</v>
      </c>
      <c r="X20" s="190">
        <v>0</v>
      </c>
      <c r="Y20" s="202">
        <v>2314</v>
      </c>
      <c r="Z20" s="189">
        <v>2301</v>
      </c>
      <c r="AA20" s="202">
        <v>13</v>
      </c>
      <c r="AB20" s="251">
        <v>0</v>
      </c>
      <c r="AC20" s="783" t="s">
        <v>68</v>
      </c>
      <c r="AD20" s="193">
        <v>31774</v>
      </c>
      <c r="AE20" s="189">
        <v>31752</v>
      </c>
      <c r="AF20" s="202">
        <v>22</v>
      </c>
      <c r="AG20" s="190">
        <v>0</v>
      </c>
      <c r="AH20" s="202">
        <v>802</v>
      </c>
      <c r="AI20" s="189">
        <v>802</v>
      </c>
      <c r="AJ20" s="202">
        <v>0</v>
      </c>
      <c r="AK20" s="251">
        <v>0</v>
      </c>
      <c r="AL20" s="418"/>
    </row>
    <row r="21" spans="1:38" s="22" customFormat="1" ht="12.75" customHeight="1">
      <c r="A21" s="782"/>
      <c r="B21" s="381">
        <v>1</v>
      </c>
      <c r="C21" s="201">
        <v>0.99002000000000001</v>
      </c>
      <c r="D21" s="134">
        <v>8.8999999999999999E-3</v>
      </c>
      <c r="E21" s="134">
        <v>5.2999999999999998E-4</v>
      </c>
      <c r="F21" s="134">
        <v>5.5000000000000003E-4</v>
      </c>
      <c r="G21" s="381">
        <v>1</v>
      </c>
      <c r="H21" s="201">
        <v>0.80376999999999998</v>
      </c>
      <c r="I21" s="134">
        <v>0.19020999999999999</v>
      </c>
      <c r="J21" s="134">
        <v>6.0200000000000002E-3</v>
      </c>
      <c r="K21" s="782"/>
      <c r="L21" s="381">
        <v>1</v>
      </c>
      <c r="M21" s="201">
        <v>0.98799999999999999</v>
      </c>
      <c r="N21" s="134">
        <v>8.2100000000000003E-3</v>
      </c>
      <c r="O21" s="192">
        <v>3.79E-3</v>
      </c>
      <c r="P21" s="348">
        <v>1</v>
      </c>
      <c r="Q21" s="201">
        <v>0.98980000000000001</v>
      </c>
      <c r="R21" s="134">
        <v>1.0200000000000001E-2</v>
      </c>
      <c r="S21" s="232" t="s">
        <v>515</v>
      </c>
      <c r="T21" s="782"/>
      <c r="U21" s="381">
        <v>1</v>
      </c>
      <c r="V21" s="201">
        <v>0.99914999999999998</v>
      </c>
      <c r="W21" s="134">
        <v>8.4999999999999995E-4</v>
      </c>
      <c r="X21" s="192" t="s">
        <v>515</v>
      </c>
      <c r="Y21" s="348">
        <v>1</v>
      </c>
      <c r="Z21" s="201">
        <v>0.99438000000000004</v>
      </c>
      <c r="AA21" s="134">
        <v>5.62E-3</v>
      </c>
      <c r="AB21" s="232" t="s">
        <v>515</v>
      </c>
      <c r="AC21" s="845"/>
      <c r="AD21" s="347">
        <v>1</v>
      </c>
      <c r="AE21" s="201">
        <v>0.99931000000000003</v>
      </c>
      <c r="AF21" s="134">
        <v>6.8999999999999997E-4</v>
      </c>
      <c r="AG21" s="192" t="s">
        <v>515</v>
      </c>
      <c r="AH21" s="348">
        <v>1</v>
      </c>
      <c r="AI21" s="201">
        <v>1</v>
      </c>
      <c r="AJ21" s="134" t="s">
        <v>515</v>
      </c>
      <c r="AK21" s="232" t="s">
        <v>515</v>
      </c>
      <c r="AL21" s="418"/>
    </row>
    <row r="22" spans="1:38" s="22" customFormat="1" ht="12.75" customHeight="1">
      <c r="A22" s="782" t="s">
        <v>69</v>
      </c>
      <c r="B22" s="210">
        <v>1256639</v>
      </c>
      <c r="C22" s="189">
        <v>1248662</v>
      </c>
      <c r="D22" s="184">
        <v>6324</v>
      </c>
      <c r="E22" s="184">
        <v>843</v>
      </c>
      <c r="F22" s="184">
        <v>810</v>
      </c>
      <c r="G22" s="210">
        <v>76341</v>
      </c>
      <c r="H22" s="193">
        <v>72229</v>
      </c>
      <c r="I22" s="184">
        <v>3530</v>
      </c>
      <c r="J22" s="184">
        <v>582</v>
      </c>
      <c r="K22" s="782" t="s">
        <v>69</v>
      </c>
      <c r="L22" s="210">
        <v>52942</v>
      </c>
      <c r="M22" s="189">
        <v>52018</v>
      </c>
      <c r="N22" s="202">
        <v>804</v>
      </c>
      <c r="O22" s="190">
        <v>120</v>
      </c>
      <c r="P22" s="202">
        <v>94269</v>
      </c>
      <c r="Q22" s="189">
        <v>93172</v>
      </c>
      <c r="R22" s="202">
        <v>964</v>
      </c>
      <c r="S22" s="251">
        <v>133</v>
      </c>
      <c r="T22" s="782" t="s">
        <v>69</v>
      </c>
      <c r="U22" s="210">
        <v>592309</v>
      </c>
      <c r="V22" s="189">
        <v>591948</v>
      </c>
      <c r="W22" s="202">
        <v>361</v>
      </c>
      <c r="X22" s="190">
        <v>0</v>
      </c>
      <c r="Y22" s="202">
        <v>164235</v>
      </c>
      <c r="Z22" s="189">
        <v>163647</v>
      </c>
      <c r="AA22" s="202">
        <v>580</v>
      </c>
      <c r="AB22" s="251">
        <v>8</v>
      </c>
      <c r="AC22" s="783" t="s">
        <v>69</v>
      </c>
      <c r="AD22" s="193">
        <v>161919</v>
      </c>
      <c r="AE22" s="189">
        <v>161908</v>
      </c>
      <c r="AF22" s="202">
        <v>11</v>
      </c>
      <c r="AG22" s="190">
        <v>0</v>
      </c>
      <c r="AH22" s="202">
        <v>113814</v>
      </c>
      <c r="AI22" s="189">
        <v>113740</v>
      </c>
      <c r="AJ22" s="202">
        <v>74</v>
      </c>
      <c r="AK22" s="251">
        <v>0</v>
      </c>
      <c r="AL22" s="418"/>
    </row>
    <row r="23" spans="1:38" s="22" customFormat="1" ht="12.75" customHeight="1">
      <c r="A23" s="782"/>
      <c r="B23" s="381">
        <v>1</v>
      </c>
      <c r="C23" s="201">
        <v>0.99365000000000003</v>
      </c>
      <c r="D23" s="134">
        <v>5.0299999999999997E-3</v>
      </c>
      <c r="E23" s="134">
        <v>6.7000000000000002E-4</v>
      </c>
      <c r="F23" s="134">
        <v>6.4000000000000005E-4</v>
      </c>
      <c r="G23" s="381">
        <v>1</v>
      </c>
      <c r="H23" s="201">
        <v>0.94613999999999998</v>
      </c>
      <c r="I23" s="134">
        <v>4.6240000000000003E-2</v>
      </c>
      <c r="J23" s="134">
        <v>7.62E-3</v>
      </c>
      <c r="K23" s="782"/>
      <c r="L23" s="381">
        <v>1</v>
      </c>
      <c r="M23" s="201">
        <v>0.98255000000000003</v>
      </c>
      <c r="N23" s="134">
        <v>1.519E-2</v>
      </c>
      <c r="O23" s="192">
        <v>2.2699999999999999E-3</v>
      </c>
      <c r="P23" s="348">
        <v>1</v>
      </c>
      <c r="Q23" s="201">
        <v>0.98836000000000002</v>
      </c>
      <c r="R23" s="134">
        <v>1.023E-2</v>
      </c>
      <c r="S23" s="232">
        <v>1.41E-3</v>
      </c>
      <c r="T23" s="782"/>
      <c r="U23" s="381">
        <v>1</v>
      </c>
      <c r="V23" s="201">
        <v>0.99939</v>
      </c>
      <c r="W23" s="134">
        <v>6.0999999999999997E-4</v>
      </c>
      <c r="X23" s="192" t="s">
        <v>515</v>
      </c>
      <c r="Y23" s="348">
        <v>1</v>
      </c>
      <c r="Z23" s="201">
        <v>0.99641999999999997</v>
      </c>
      <c r="AA23" s="134">
        <v>3.5300000000000002E-3</v>
      </c>
      <c r="AB23" s="232">
        <v>5.0000000000000002E-5</v>
      </c>
      <c r="AC23" s="845"/>
      <c r="AD23" s="347">
        <v>1</v>
      </c>
      <c r="AE23" s="201">
        <v>0.99992999999999999</v>
      </c>
      <c r="AF23" s="134">
        <v>6.9999999999999994E-5</v>
      </c>
      <c r="AG23" s="192" t="s">
        <v>515</v>
      </c>
      <c r="AH23" s="348">
        <v>1</v>
      </c>
      <c r="AI23" s="201">
        <v>0.99934999999999996</v>
      </c>
      <c r="AJ23" s="134">
        <v>6.4999999999999997E-4</v>
      </c>
      <c r="AK23" s="232" t="s">
        <v>515</v>
      </c>
      <c r="AL23" s="418"/>
    </row>
    <row r="24" spans="1:38" s="22" customFormat="1" ht="12.75" customHeight="1">
      <c r="A24" s="782" t="s">
        <v>70</v>
      </c>
      <c r="B24" s="210">
        <v>1579987</v>
      </c>
      <c r="C24" s="189">
        <v>1549477</v>
      </c>
      <c r="D24" s="184">
        <v>24864</v>
      </c>
      <c r="E24" s="184">
        <v>3903</v>
      </c>
      <c r="F24" s="184">
        <v>1743</v>
      </c>
      <c r="G24" s="210">
        <v>52240</v>
      </c>
      <c r="H24" s="193">
        <v>36405</v>
      </c>
      <c r="I24" s="184">
        <v>13712</v>
      </c>
      <c r="J24" s="184">
        <v>2123</v>
      </c>
      <c r="K24" s="782" t="s">
        <v>70</v>
      </c>
      <c r="L24" s="210">
        <v>90135</v>
      </c>
      <c r="M24" s="189">
        <v>86117</v>
      </c>
      <c r="N24" s="202">
        <v>3102</v>
      </c>
      <c r="O24" s="190">
        <v>916</v>
      </c>
      <c r="P24" s="202">
        <v>153204</v>
      </c>
      <c r="Q24" s="189">
        <v>148896</v>
      </c>
      <c r="R24" s="202">
        <v>3474</v>
      </c>
      <c r="S24" s="251">
        <v>834</v>
      </c>
      <c r="T24" s="782" t="s">
        <v>70</v>
      </c>
      <c r="U24" s="210">
        <v>933170</v>
      </c>
      <c r="V24" s="189">
        <v>931531</v>
      </c>
      <c r="W24" s="202">
        <v>1620</v>
      </c>
      <c r="X24" s="190">
        <v>19</v>
      </c>
      <c r="Y24" s="202">
        <v>133301</v>
      </c>
      <c r="Z24" s="189">
        <v>130527</v>
      </c>
      <c r="AA24" s="202">
        <v>2767</v>
      </c>
      <c r="AB24" s="251">
        <v>7</v>
      </c>
      <c r="AC24" s="783" t="s">
        <v>70</v>
      </c>
      <c r="AD24" s="193">
        <v>192846</v>
      </c>
      <c r="AE24" s="189">
        <v>192764</v>
      </c>
      <c r="AF24" s="202">
        <v>82</v>
      </c>
      <c r="AG24" s="190">
        <v>0</v>
      </c>
      <c r="AH24" s="202">
        <v>23348</v>
      </c>
      <c r="AI24" s="189">
        <v>23237</v>
      </c>
      <c r="AJ24" s="202">
        <v>107</v>
      </c>
      <c r="AK24" s="251">
        <v>4</v>
      </c>
      <c r="AL24" s="418"/>
    </row>
    <row r="25" spans="1:38" s="22" customFormat="1" ht="12.75" customHeight="1">
      <c r="A25" s="782"/>
      <c r="B25" s="381">
        <v>1</v>
      </c>
      <c r="C25" s="201">
        <v>0.98068999999999995</v>
      </c>
      <c r="D25" s="134">
        <v>1.5740000000000001E-2</v>
      </c>
      <c r="E25" s="134">
        <v>2.47E-3</v>
      </c>
      <c r="F25" s="134">
        <v>1.1000000000000001E-3</v>
      </c>
      <c r="G25" s="381">
        <v>1</v>
      </c>
      <c r="H25" s="201">
        <v>0.69688000000000005</v>
      </c>
      <c r="I25" s="134">
        <v>0.26247999999999999</v>
      </c>
      <c r="J25" s="134">
        <v>4.0640000000000003E-2</v>
      </c>
      <c r="K25" s="782"/>
      <c r="L25" s="381">
        <v>1</v>
      </c>
      <c r="M25" s="201">
        <v>0.95542000000000005</v>
      </c>
      <c r="N25" s="134">
        <v>3.4419999999999999E-2</v>
      </c>
      <c r="O25" s="192">
        <v>1.0160000000000001E-2</v>
      </c>
      <c r="P25" s="348">
        <v>1</v>
      </c>
      <c r="Q25" s="201">
        <v>0.97187999999999997</v>
      </c>
      <c r="R25" s="134">
        <v>2.2679999999999999E-2</v>
      </c>
      <c r="S25" s="232">
        <v>5.4400000000000004E-3</v>
      </c>
      <c r="T25" s="782"/>
      <c r="U25" s="381">
        <v>1</v>
      </c>
      <c r="V25" s="201">
        <v>0.99824000000000002</v>
      </c>
      <c r="W25" s="134">
        <v>1.74E-3</v>
      </c>
      <c r="X25" s="192">
        <v>2.0000000000000002E-5</v>
      </c>
      <c r="Y25" s="348">
        <v>1</v>
      </c>
      <c r="Z25" s="201">
        <v>0.97919</v>
      </c>
      <c r="AA25" s="134">
        <v>2.0760000000000001E-2</v>
      </c>
      <c r="AB25" s="232">
        <v>5.0000000000000002E-5</v>
      </c>
      <c r="AC25" s="845"/>
      <c r="AD25" s="347">
        <v>1</v>
      </c>
      <c r="AE25" s="201">
        <v>0.99956999999999996</v>
      </c>
      <c r="AF25" s="134">
        <v>4.2999999999999999E-4</v>
      </c>
      <c r="AG25" s="192" t="s">
        <v>515</v>
      </c>
      <c r="AH25" s="348">
        <v>1</v>
      </c>
      <c r="AI25" s="201">
        <v>0.99524999999999997</v>
      </c>
      <c r="AJ25" s="134">
        <v>4.5799999999999999E-3</v>
      </c>
      <c r="AK25" s="232">
        <v>1.7000000000000001E-4</v>
      </c>
      <c r="AL25" s="418"/>
    </row>
    <row r="26" spans="1:38" s="22" customFormat="1" ht="12.75" customHeight="1">
      <c r="A26" s="782" t="s">
        <v>71</v>
      </c>
      <c r="B26" s="210">
        <v>453413</v>
      </c>
      <c r="C26" s="189">
        <v>447325</v>
      </c>
      <c r="D26" s="184">
        <v>4587</v>
      </c>
      <c r="E26" s="184">
        <v>719</v>
      </c>
      <c r="F26" s="184">
        <v>782</v>
      </c>
      <c r="G26" s="210">
        <v>24671</v>
      </c>
      <c r="H26" s="193">
        <v>21946</v>
      </c>
      <c r="I26" s="184">
        <v>2197</v>
      </c>
      <c r="J26" s="184">
        <v>528</v>
      </c>
      <c r="K26" s="782" t="s">
        <v>71</v>
      </c>
      <c r="L26" s="210">
        <v>29676</v>
      </c>
      <c r="M26" s="189">
        <v>28733</v>
      </c>
      <c r="N26" s="202">
        <v>790</v>
      </c>
      <c r="O26" s="190">
        <v>153</v>
      </c>
      <c r="P26" s="202">
        <v>49063</v>
      </c>
      <c r="Q26" s="189">
        <v>48299</v>
      </c>
      <c r="R26" s="202">
        <v>756</v>
      </c>
      <c r="S26" s="251">
        <v>8</v>
      </c>
      <c r="T26" s="782" t="s">
        <v>71</v>
      </c>
      <c r="U26" s="210">
        <v>269565</v>
      </c>
      <c r="V26" s="189">
        <v>269218</v>
      </c>
      <c r="W26" s="202">
        <v>317</v>
      </c>
      <c r="X26" s="190">
        <v>30</v>
      </c>
      <c r="Y26" s="202">
        <v>21895</v>
      </c>
      <c r="Z26" s="189">
        <v>21422</v>
      </c>
      <c r="AA26" s="202">
        <v>473</v>
      </c>
      <c r="AB26" s="251">
        <v>0</v>
      </c>
      <c r="AC26" s="783" t="s">
        <v>71</v>
      </c>
      <c r="AD26" s="193">
        <v>48080</v>
      </c>
      <c r="AE26" s="189">
        <v>48061</v>
      </c>
      <c r="AF26" s="202">
        <v>19</v>
      </c>
      <c r="AG26" s="190">
        <v>0</v>
      </c>
      <c r="AH26" s="202">
        <v>9681</v>
      </c>
      <c r="AI26" s="189">
        <v>9646</v>
      </c>
      <c r="AJ26" s="202">
        <v>35</v>
      </c>
      <c r="AK26" s="251">
        <v>0</v>
      </c>
      <c r="AL26" s="418"/>
    </row>
    <row r="27" spans="1:38" s="22" customFormat="1" ht="12.75" customHeight="1">
      <c r="A27" s="782"/>
      <c r="B27" s="381">
        <v>1</v>
      </c>
      <c r="C27" s="201">
        <v>0.98656999999999995</v>
      </c>
      <c r="D27" s="134">
        <v>1.0120000000000001E-2</v>
      </c>
      <c r="E27" s="134">
        <v>1.5900000000000001E-3</v>
      </c>
      <c r="F27" s="134">
        <v>1.72E-3</v>
      </c>
      <c r="G27" s="381">
        <v>1</v>
      </c>
      <c r="H27" s="201">
        <v>0.88954999999999995</v>
      </c>
      <c r="I27" s="134">
        <v>8.9050000000000004E-2</v>
      </c>
      <c r="J27" s="134">
        <v>2.1399999999999999E-2</v>
      </c>
      <c r="K27" s="782"/>
      <c r="L27" s="381">
        <v>1</v>
      </c>
      <c r="M27" s="201">
        <v>0.96821999999999997</v>
      </c>
      <c r="N27" s="134">
        <v>2.6620000000000001E-2</v>
      </c>
      <c r="O27" s="192">
        <v>5.1599999999999997E-3</v>
      </c>
      <c r="P27" s="348">
        <v>1</v>
      </c>
      <c r="Q27" s="201">
        <v>0.98443000000000003</v>
      </c>
      <c r="R27" s="134">
        <v>1.541E-2</v>
      </c>
      <c r="S27" s="232">
        <v>1.6000000000000001E-4</v>
      </c>
      <c r="T27" s="782"/>
      <c r="U27" s="381">
        <v>1</v>
      </c>
      <c r="V27" s="201">
        <v>0.99870999999999999</v>
      </c>
      <c r="W27" s="134">
        <v>1.1800000000000001E-3</v>
      </c>
      <c r="X27" s="192">
        <v>1.1E-4</v>
      </c>
      <c r="Y27" s="348">
        <v>1</v>
      </c>
      <c r="Z27" s="201">
        <v>0.97840000000000005</v>
      </c>
      <c r="AA27" s="134">
        <v>2.1600000000000001E-2</v>
      </c>
      <c r="AB27" s="232" t="s">
        <v>515</v>
      </c>
      <c r="AC27" s="845"/>
      <c r="AD27" s="347">
        <v>1</v>
      </c>
      <c r="AE27" s="201">
        <v>0.99960000000000004</v>
      </c>
      <c r="AF27" s="134">
        <v>4.0000000000000002E-4</v>
      </c>
      <c r="AG27" s="192" t="s">
        <v>515</v>
      </c>
      <c r="AH27" s="348">
        <v>1</v>
      </c>
      <c r="AI27" s="201">
        <v>0.99638000000000004</v>
      </c>
      <c r="AJ27" s="134">
        <v>3.62E-3</v>
      </c>
      <c r="AK27" s="232" t="s">
        <v>515</v>
      </c>
      <c r="AL27" s="418"/>
    </row>
    <row r="28" spans="1:38" s="22" customFormat="1" ht="12.75" customHeight="1">
      <c r="A28" s="782" t="s">
        <v>72</v>
      </c>
      <c r="B28" s="210">
        <v>126782</v>
      </c>
      <c r="C28" s="189">
        <v>123757</v>
      </c>
      <c r="D28" s="184">
        <v>2295</v>
      </c>
      <c r="E28" s="184">
        <v>722</v>
      </c>
      <c r="F28" s="184">
        <v>8</v>
      </c>
      <c r="G28" s="210">
        <v>5517</v>
      </c>
      <c r="H28" s="193">
        <v>3630</v>
      </c>
      <c r="I28" s="184">
        <v>1248</v>
      </c>
      <c r="J28" s="184">
        <v>639</v>
      </c>
      <c r="K28" s="782" t="s">
        <v>72</v>
      </c>
      <c r="L28" s="210">
        <v>10925</v>
      </c>
      <c r="M28" s="189">
        <v>10327</v>
      </c>
      <c r="N28" s="202">
        <v>547</v>
      </c>
      <c r="O28" s="190">
        <v>51</v>
      </c>
      <c r="P28" s="202">
        <v>14312</v>
      </c>
      <c r="Q28" s="189">
        <v>13911</v>
      </c>
      <c r="R28" s="202">
        <v>369</v>
      </c>
      <c r="S28" s="251">
        <v>32</v>
      </c>
      <c r="T28" s="782" t="s">
        <v>72</v>
      </c>
      <c r="U28" s="210">
        <v>64418</v>
      </c>
      <c r="V28" s="189">
        <v>64389</v>
      </c>
      <c r="W28" s="202">
        <v>29</v>
      </c>
      <c r="X28" s="190">
        <v>0</v>
      </c>
      <c r="Y28" s="202">
        <v>4731</v>
      </c>
      <c r="Z28" s="189">
        <v>4644</v>
      </c>
      <c r="AA28" s="202">
        <v>87</v>
      </c>
      <c r="AB28" s="251">
        <v>0</v>
      </c>
      <c r="AC28" s="783" t="s">
        <v>72</v>
      </c>
      <c r="AD28" s="193">
        <v>19843</v>
      </c>
      <c r="AE28" s="189">
        <v>19840</v>
      </c>
      <c r="AF28" s="202">
        <v>3</v>
      </c>
      <c r="AG28" s="190">
        <v>0</v>
      </c>
      <c r="AH28" s="202">
        <v>7028</v>
      </c>
      <c r="AI28" s="189">
        <v>7016</v>
      </c>
      <c r="AJ28" s="202">
        <v>12</v>
      </c>
      <c r="AK28" s="251">
        <v>0</v>
      </c>
      <c r="AL28" s="418"/>
    </row>
    <row r="29" spans="1:38" s="22" customFormat="1" ht="12.75" customHeight="1">
      <c r="A29" s="782"/>
      <c r="B29" s="381">
        <v>1</v>
      </c>
      <c r="C29" s="201">
        <v>0.97614000000000001</v>
      </c>
      <c r="D29" s="134">
        <v>1.8100000000000002E-2</v>
      </c>
      <c r="E29" s="134">
        <v>5.6899999999999997E-3</v>
      </c>
      <c r="F29" s="134">
        <v>6.0000000000000002E-5</v>
      </c>
      <c r="G29" s="381">
        <v>1</v>
      </c>
      <c r="H29" s="201">
        <v>0.65797000000000005</v>
      </c>
      <c r="I29" s="134">
        <v>0.22620999999999999</v>
      </c>
      <c r="J29" s="134">
        <v>0.11582000000000001</v>
      </c>
      <c r="K29" s="782"/>
      <c r="L29" s="381">
        <v>1</v>
      </c>
      <c r="M29" s="201">
        <v>0.94525999999999999</v>
      </c>
      <c r="N29" s="134">
        <v>5.0070000000000003E-2</v>
      </c>
      <c r="O29" s="192">
        <v>4.6699999999999997E-3</v>
      </c>
      <c r="P29" s="348">
        <v>1</v>
      </c>
      <c r="Q29" s="201">
        <v>0.97197999999999996</v>
      </c>
      <c r="R29" s="134">
        <v>2.5780000000000001E-2</v>
      </c>
      <c r="S29" s="232">
        <v>2.2399999999999998E-3</v>
      </c>
      <c r="T29" s="782"/>
      <c r="U29" s="381">
        <v>1</v>
      </c>
      <c r="V29" s="201">
        <v>0.99955000000000005</v>
      </c>
      <c r="W29" s="134">
        <v>4.4999999999999999E-4</v>
      </c>
      <c r="X29" s="192" t="s">
        <v>515</v>
      </c>
      <c r="Y29" s="348">
        <v>1</v>
      </c>
      <c r="Z29" s="201">
        <v>0.98160999999999998</v>
      </c>
      <c r="AA29" s="134">
        <v>1.839E-2</v>
      </c>
      <c r="AB29" s="232" t="s">
        <v>515</v>
      </c>
      <c r="AC29" s="845"/>
      <c r="AD29" s="347">
        <v>1</v>
      </c>
      <c r="AE29" s="201">
        <v>0.99985000000000002</v>
      </c>
      <c r="AF29" s="134">
        <v>1.4999999999999999E-4</v>
      </c>
      <c r="AG29" s="192" t="s">
        <v>515</v>
      </c>
      <c r="AH29" s="348">
        <v>1</v>
      </c>
      <c r="AI29" s="201">
        <v>0.99829000000000001</v>
      </c>
      <c r="AJ29" s="134">
        <v>1.7099999999999999E-3</v>
      </c>
      <c r="AK29" s="232" t="s">
        <v>515</v>
      </c>
      <c r="AL29" s="418"/>
    </row>
    <row r="30" spans="1:38" s="22" customFormat="1" ht="12.75" customHeight="1">
      <c r="A30" s="782" t="s">
        <v>73</v>
      </c>
      <c r="B30" s="210">
        <v>166625</v>
      </c>
      <c r="C30" s="189">
        <v>163866</v>
      </c>
      <c r="D30" s="184">
        <v>2628</v>
      </c>
      <c r="E30" s="184">
        <v>103</v>
      </c>
      <c r="F30" s="184">
        <v>28</v>
      </c>
      <c r="G30" s="210">
        <v>6320</v>
      </c>
      <c r="H30" s="193">
        <v>4649</v>
      </c>
      <c r="I30" s="184">
        <v>1608</v>
      </c>
      <c r="J30" s="184">
        <v>63</v>
      </c>
      <c r="K30" s="782" t="s">
        <v>73</v>
      </c>
      <c r="L30" s="210">
        <v>11008</v>
      </c>
      <c r="M30" s="189">
        <v>10723</v>
      </c>
      <c r="N30" s="202">
        <v>245</v>
      </c>
      <c r="O30" s="190">
        <v>40</v>
      </c>
      <c r="P30" s="202">
        <v>21332</v>
      </c>
      <c r="Q30" s="189">
        <v>20909</v>
      </c>
      <c r="R30" s="202">
        <v>423</v>
      </c>
      <c r="S30" s="251">
        <v>0</v>
      </c>
      <c r="T30" s="782" t="s">
        <v>73</v>
      </c>
      <c r="U30" s="210">
        <v>114318</v>
      </c>
      <c r="V30" s="189">
        <v>114169</v>
      </c>
      <c r="W30" s="202">
        <v>149</v>
      </c>
      <c r="X30" s="190">
        <v>0</v>
      </c>
      <c r="Y30" s="202">
        <v>9913</v>
      </c>
      <c r="Z30" s="189">
        <v>9717</v>
      </c>
      <c r="AA30" s="202">
        <v>196</v>
      </c>
      <c r="AB30" s="251">
        <v>0</v>
      </c>
      <c r="AC30" s="783" t="s">
        <v>73</v>
      </c>
      <c r="AD30" s="193">
        <v>79</v>
      </c>
      <c r="AE30" s="189">
        <v>79</v>
      </c>
      <c r="AF30" s="202">
        <v>0</v>
      </c>
      <c r="AG30" s="190">
        <v>0</v>
      </c>
      <c r="AH30" s="202">
        <v>3627</v>
      </c>
      <c r="AI30" s="189">
        <v>3620</v>
      </c>
      <c r="AJ30" s="202">
        <v>7</v>
      </c>
      <c r="AK30" s="251">
        <v>0</v>
      </c>
      <c r="AL30" s="418"/>
    </row>
    <row r="31" spans="1:38" s="22" customFormat="1" ht="12.75" customHeight="1">
      <c r="A31" s="782"/>
      <c r="B31" s="381">
        <v>1</v>
      </c>
      <c r="C31" s="201">
        <v>0.98343999999999998</v>
      </c>
      <c r="D31" s="134">
        <v>1.5769999999999999E-2</v>
      </c>
      <c r="E31" s="134">
        <v>6.2E-4</v>
      </c>
      <c r="F31" s="134">
        <v>1.7000000000000001E-4</v>
      </c>
      <c r="G31" s="381">
        <v>1</v>
      </c>
      <c r="H31" s="201">
        <v>0.73560000000000003</v>
      </c>
      <c r="I31" s="134">
        <v>0.25442999999999999</v>
      </c>
      <c r="J31" s="134">
        <v>9.9699999999999997E-3</v>
      </c>
      <c r="K31" s="782"/>
      <c r="L31" s="381">
        <v>1</v>
      </c>
      <c r="M31" s="201">
        <v>0.97411000000000003</v>
      </c>
      <c r="N31" s="134">
        <v>2.2259999999999999E-2</v>
      </c>
      <c r="O31" s="192">
        <v>3.63E-3</v>
      </c>
      <c r="P31" s="348">
        <v>1</v>
      </c>
      <c r="Q31" s="201">
        <v>0.98016999999999999</v>
      </c>
      <c r="R31" s="134">
        <v>1.983E-2</v>
      </c>
      <c r="S31" s="232" t="s">
        <v>515</v>
      </c>
      <c r="T31" s="782"/>
      <c r="U31" s="381">
        <v>1</v>
      </c>
      <c r="V31" s="201">
        <v>0.99870000000000003</v>
      </c>
      <c r="W31" s="134">
        <v>1.2999999999999999E-3</v>
      </c>
      <c r="X31" s="192" t="s">
        <v>515</v>
      </c>
      <c r="Y31" s="348">
        <v>1</v>
      </c>
      <c r="Z31" s="201">
        <v>0.98023000000000005</v>
      </c>
      <c r="AA31" s="134">
        <v>1.9769999999999999E-2</v>
      </c>
      <c r="AB31" s="232" t="s">
        <v>515</v>
      </c>
      <c r="AC31" s="845"/>
      <c r="AD31" s="347">
        <v>1</v>
      </c>
      <c r="AE31" s="201">
        <v>1</v>
      </c>
      <c r="AF31" s="134" t="s">
        <v>515</v>
      </c>
      <c r="AG31" s="192" t="s">
        <v>515</v>
      </c>
      <c r="AH31" s="348">
        <v>1</v>
      </c>
      <c r="AI31" s="201">
        <v>0.99807000000000001</v>
      </c>
      <c r="AJ31" s="134">
        <v>1.9300000000000001E-3</v>
      </c>
      <c r="AK31" s="232" t="s">
        <v>515</v>
      </c>
      <c r="AL31" s="418"/>
    </row>
    <row r="32" spans="1:38" s="22" customFormat="1" ht="12.75" customHeight="1">
      <c r="A32" s="782" t="s">
        <v>74</v>
      </c>
      <c r="B32" s="210">
        <v>85921</v>
      </c>
      <c r="C32" s="189">
        <v>84243</v>
      </c>
      <c r="D32" s="184">
        <v>1590</v>
      </c>
      <c r="E32" s="184">
        <v>61</v>
      </c>
      <c r="F32" s="184">
        <v>27</v>
      </c>
      <c r="G32" s="210">
        <v>2512</v>
      </c>
      <c r="H32" s="193">
        <v>1800</v>
      </c>
      <c r="I32" s="184">
        <v>712</v>
      </c>
      <c r="J32" s="184">
        <v>0</v>
      </c>
      <c r="K32" s="782" t="s">
        <v>74</v>
      </c>
      <c r="L32" s="210">
        <v>7571</v>
      </c>
      <c r="M32" s="189">
        <v>7254</v>
      </c>
      <c r="N32" s="202">
        <v>256</v>
      </c>
      <c r="O32" s="190">
        <v>61</v>
      </c>
      <c r="P32" s="202">
        <v>12442</v>
      </c>
      <c r="Q32" s="189">
        <v>12111</v>
      </c>
      <c r="R32" s="202">
        <v>331</v>
      </c>
      <c r="S32" s="251">
        <v>0</v>
      </c>
      <c r="T32" s="782" t="s">
        <v>74</v>
      </c>
      <c r="U32" s="210">
        <v>46897</v>
      </c>
      <c r="V32" s="189">
        <v>46823</v>
      </c>
      <c r="W32" s="202">
        <v>74</v>
      </c>
      <c r="X32" s="190">
        <v>0</v>
      </c>
      <c r="Y32" s="202">
        <v>5842</v>
      </c>
      <c r="Z32" s="189">
        <v>5659</v>
      </c>
      <c r="AA32" s="202">
        <v>183</v>
      </c>
      <c r="AB32" s="251">
        <v>0</v>
      </c>
      <c r="AC32" s="783" t="s">
        <v>74</v>
      </c>
      <c r="AD32" s="193">
        <v>2624</v>
      </c>
      <c r="AE32" s="189">
        <v>2613</v>
      </c>
      <c r="AF32" s="202">
        <v>11</v>
      </c>
      <c r="AG32" s="190">
        <v>0</v>
      </c>
      <c r="AH32" s="202">
        <v>8006</v>
      </c>
      <c r="AI32" s="189">
        <v>7983</v>
      </c>
      <c r="AJ32" s="202">
        <v>23</v>
      </c>
      <c r="AK32" s="251">
        <v>0</v>
      </c>
      <c r="AL32" s="418"/>
    </row>
    <row r="33" spans="1:38" s="22" customFormat="1" ht="12.75" customHeight="1">
      <c r="A33" s="782"/>
      <c r="B33" s="381">
        <v>1</v>
      </c>
      <c r="C33" s="201">
        <v>0.98046999999999995</v>
      </c>
      <c r="D33" s="134">
        <v>1.8509999999999999E-2</v>
      </c>
      <c r="E33" s="134">
        <v>7.1000000000000002E-4</v>
      </c>
      <c r="F33" s="134">
        <v>3.1E-4</v>
      </c>
      <c r="G33" s="381">
        <v>1</v>
      </c>
      <c r="H33" s="201">
        <v>0.71655999999999997</v>
      </c>
      <c r="I33" s="134">
        <v>0.28344000000000003</v>
      </c>
      <c r="J33" s="134" t="s">
        <v>515</v>
      </c>
      <c r="K33" s="782"/>
      <c r="L33" s="381">
        <v>1</v>
      </c>
      <c r="M33" s="201">
        <v>0.95813000000000004</v>
      </c>
      <c r="N33" s="134">
        <v>3.381E-2</v>
      </c>
      <c r="O33" s="192">
        <v>8.0599999999999995E-3</v>
      </c>
      <c r="P33" s="348">
        <v>1</v>
      </c>
      <c r="Q33" s="201">
        <v>0.97340000000000004</v>
      </c>
      <c r="R33" s="134">
        <v>2.6599999999999999E-2</v>
      </c>
      <c r="S33" s="232" t="s">
        <v>515</v>
      </c>
      <c r="T33" s="782"/>
      <c r="U33" s="381">
        <v>1</v>
      </c>
      <c r="V33" s="201">
        <v>0.99841999999999997</v>
      </c>
      <c r="W33" s="134">
        <v>1.58E-3</v>
      </c>
      <c r="X33" s="192" t="s">
        <v>515</v>
      </c>
      <c r="Y33" s="348">
        <v>1</v>
      </c>
      <c r="Z33" s="201">
        <v>0.96867999999999999</v>
      </c>
      <c r="AA33" s="134">
        <v>3.1320000000000001E-2</v>
      </c>
      <c r="AB33" s="232" t="s">
        <v>515</v>
      </c>
      <c r="AC33" s="845"/>
      <c r="AD33" s="347">
        <v>1</v>
      </c>
      <c r="AE33" s="201">
        <v>0.99580999999999997</v>
      </c>
      <c r="AF33" s="134">
        <v>4.1900000000000001E-3</v>
      </c>
      <c r="AG33" s="192" t="s">
        <v>515</v>
      </c>
      <c r="AH33" s="348">
        <v>1</v>
      </c>
      <c r="AI33" s="201">
        <v>0.99712999999999996</v>
      </c>
      <c r="AJ33" s="134">
        <v>2.8700000000000002E-3</v>
      </c>
      <c r="AK33" s="232" t="s">
        <v>515</v>
      </c>
      <c r="AL33" s="418"/>
    </row>
    <row r="34" spans="1:38" s="22" customFormat="1" ht="12.75" customHeight="1">
      <c r="A34" s="782" t="s">
        <v>75</v>
      </c>
      <c r="B34" s="210">
        <v>327608</v>
      </c>
      <c r="C34" s="189">
        <v>322781</v>
      </c>
      <c r="D34" s="184">
        <v>3384</v>
      </c>
      <c r="E34" s="184">
        <v>734</v>
      </c>
      <c r="F34" s="184">
        <v>709</v>
      </c>
      <c r="G34" s="210">
        <v>9592</v>
      </c>
      <c r="H34" s="193">
        <v>7351</v>
      </c>
      <c r="I34" s="184">
        <v>1868</v>
      </c>
      <c r="J34" s="184">
        <v>373</v>
      </c>
      <c r="K34" s="782" t="s">
        <v>75</v>
      </c>
      <c r="L34" s="210">
        <v>36607</v>
      </c>
      <c r="M34" s="189">
        <v>35688</v>
      </c>
      <c r="N34" s="202">
        <v>600</v>
      </c>
      <c r="O34" s="190">
        <v>319</v>
      </c>
      <c r="P34" s="202">
        <v>57153</v>
      </c>
      <c r="Q34" s="189">
        <v>56616</v>
      </c>
      <c r="R34" s="202">
        <v>497</v>
      </c>
      <c r="S34" s="251">
        <v>40</v>
      </c>
      <c r="T34" s="782" t="s">
        <v>75</v>
      </c>
      <c r="U34" s="210">
        <v>178424</v>
      </c>
      <c r="V34" s="189">
        <v>178304</v>
      </c>
      <c r="W34" s="202">
        <v>118</v>
      </c>
      <c r="X34" s="190">
        <v>2</v>
      </c>
      <c r="Y34" s="202">
        <v>19947</v>
      </c>
      <c r="Z34" s="189">
        <v>19708</v>
      </c>
      <c r="AA34" s="202">
        <v>239</v>
      </c>
      <c r="AB34" s="251">
        <v>0</v>
      </c>
      <c r="AC34" s="783" t="s">
        <v>75</v>
      </c>
      <c r="AD34" s="193">
        <v>17675</v>
      </c>
      <c r="AE34" s="189">
        <v>17663</v>
      </c>
      <c r="AF34" s="202">
        <v>12</v>
      </c>
      <c r="AG34" s="190">
        <v>0</v>
      </c>
      <c r="AH34" s="202">
        <v>7501</v>
      </c>
      <c r="AI34" s="189">
        <v>7451</v>
      </c>
      <c r="AJ34" s="202">
        <v>50</v>
      </c>
      <c r="AK34" s="251">
        <v>0</v>
      </c>
      <c r="AL34" s="418"/>
    </row>
    <row r="35" spans="1:38" s="22" customFormat="1" ht="12.75" customHeight="1">
      <c r="A35" s="782"/>
      <c r="B35" s="381">
        <v>1</v>
      </c>
      <c r="C35" s="201">
        <v>0.98526999999999998</v>
      </c>
      <c r="D35" s="134">
        <v>1.0330000000000001E-2</v>
      </c>
      <c r="E35" s="134">
        <v>2.2399999999999998E-3</v>
      </c>
      <c r="F35" s="134">
        <v>2.16E-3</v>
      </c>
      <c r="G35" s="381">
        <v>1</v>
      </c>
      <c r="H35" s="201">
        <v>0.76637</v>
      </c>
      <c r="I35" s="134">
        <v>0.19475000000000001</v>
      </c>
      <c r="J35" s="134">
        <v>3.8890000000000001E-2</v>
      </c>
      <c r="K35" s="782"/>
      <c r="L35" s="381">
        <v>1</v>
      </c>
      <c r="M35" s="148">
        <v>0.97489999999999999</v>
      </c>
      <c r="N35" s="149">
        <v>1.6389999999999998E-2</v>
      </c>
      <c r="O35" s="150">
        <v>8.7100000000000007E-3</v>
      </c>
      <c r="P35" s="364">
        <v>1</v>
      </c>
      <c r="Q35" s="148">
        <v>0.99060000000000004</v>
      </c>
      <c r="R35" s="149">
        <v>8.6999999999999994E-3</v>
      </c>
      <c r="S35" s="151">
        <v>6.9999999999999999E-4</v>
      </c>
      <c r="T35" s="782"/>
      <c r="U35" s="381">
        <v>1</v>
      </c>
      <c r="V35" s="201">
        <v>0.99933000000000005</v>
      </c>
      <c r="W35" s="134">
        <v>6.6E-4</v>
      </c>
      <c r="X35" s="192">
        <v>1.0000000000000001E-5</v>
      </c>
      <c r="Y35" s="348">
        <v>1</v>
      </c>
      <c r="Z35" s="201">
        <v>0.98802000000000001</v>
      </c>
      <c r="AA35" s="134">
        <v>1.1979999999999999E-2</v>
      </c>
      <c r="AB35" s="232" t="s">
        <v>515</v>
      </c>
      <c r="AC35" s="845"/>
      <c r="AD35" s="347">
        <v>1</v>
      </c>
      <c r="AE35" s="201">
        <v>0.99931999999999999</v>
      </c>
      <c r="AF35" s="134">
        <v>6.8000000000000005E-4</v>
      </c>
      <c r="AG35" s="192" t="s">
        <v>515</v>
      </c>
      <c r="AH35" s="348">
        <v>1</v>
      </c>
      <c r="AI35" s="201">
        <v>0.99333000000000005</v>
      </c>
      <c r="AJ35" s="134">
        <v>6.6699999999999997E-3</v>
      </c>
      <c r="AK35" s="232" t="s">
        <v>515</v>
      </c>
      <c r="AL35" s="418"/>
    </row>
    <row r="36" spans="1:38" s="22" customFormat="1" ht="12.75" customHeight="1">
      <c r="A36" s="800" t="s">
        <v>76</v>
      </c>
      <c r="B36" s="210">
        <v>143619</v>
      </c>
      <c r="C36" s="189">
        <v>141670</v>
      </c>
      <c r="D36" s="184">
        <v>1715</v>
      </c>
      <c r="E36" s="184">
        <v>146</v>
      </c>
      <c r="F36" s="184">
        <v>88</v>
      </c>
      <c r="G36" s="210">
        <v>5038</v>
      </c>
      <c r="H36" s="193">
        <v>3780</v>
      </c>
      <c r="I36" s="184">
        <v>1124</v>
      </c>
      <c r="J36" s="184">
        <v>134</v>
      </c>
      <c r="K36" s="800" t="s">
        <v>76</v>
      </c>
      <c r="L36" s="210">
        <v>11536</v>
      </c>
      <c r="M36" s="193">
        <v>11331</v>
      </c>
      <c r="N36" s="184">
        <v>197</v>
      </c>
      <c r="O36" s="194">
        <v>8</v>
      </c>
      <c r="P36" s="184">
        <v>14519</v>
      </c>
      <c r="Q36" s="193">
        <v>14325</v>
      </c>
      <c r="R36" s="184">
        <v>190</v>
      </c>
      <c r="S36" s="228">
        <v>4</v>
      </c>
      <c r="T36" s="800" t="s">
        <v>76</v>
      </c>
      <c r="U36" s="210">
        <v>86625</v>
      </c>
      <c r="V36" s="193">
        <v>86538</v>
      </c>
      <c r="W36" s="184">
        <v>87</v>
      </c>
      <c r="X36" s="194">
        <v>0</v>
      </c>
      <c r="Y36" s="184">
        <v>5920</v>
      </c>
      <c r="Z36" s="193">
        <v>5827</v>
      </c>
      <c r="AA36" s="184">
        <v>93</v>
      </c>
      <c r="AB36" s="228">
        <v>0</v>
      </c>
      <c r="AC36" s="783" t="s">
        <v>76</v>
      </c>
      <c r="AD36" s="193">
        <v>12485</v>
      </c>
      <c r="AE36" s="193">
        <v>12469</v>
      </c>
      <c r="AF36" s="184">
        <v>16</v>
      </c>
      <c r="AG36" s="194">
        <v>0</v>
      </c>
      <c r="AH36" s="184">
        <v>7408</v>
      </c>
      <c r="AI36" s="193">
        <v>7400</v>
      </c>
      <c r="AJ36" s="184">
        <v>8</v>
      </c>
      <c r="AK36" s="228">
        <v>0</v>
      </c>
      <c r="AL36" s="418"/>
    </row>
    <row r="37" spans="1:38" s="22" customFormat="1" ht="12.75" customHeight="1" thickBot="1">
      <c r="A37" s="784"/>
      <c r="B37" s="383">
        <v>1</v>
      </c>
      <c r="C37" s="140">
        <v>0.98643000000000003</v>
      </c>
      <c r="D37" s="141">
        <v>1.1939999999999999E-2</v>
      </c>
      <c r="E37" s="141">
        <v>1.0200000000000001E-3</v>
      </c>
      <c r="F37" s="141">
        <v>6.0999999999999997E-4</v>
      </c>
      <c r="G37" s="383">
        <v>1</v>
      </c>
      <c r="H37" s="140">
        <v>0.75029999999999997</v>
      </c>
      <c r="I37" s="141">
        <v>0.22309999999999999</v>
      </c>
      <c r="J37" s="141">
        <v>2.6599999999999999E-2</v>
      </c>
      <c r="K37" s="1082"/>
      <c r="L37" s="562">
        <v>1</v>
      </c>
      <c r="M37" s="148">
        <v>0.98223000000000005</v>
      </c>
      <c r="N37" s="149">
        <v>1.7080000000000001E-2</v>
      </c>
      <c r="O37" s="150">
        <v>6.8999999999999997E-4</v>
      </c>
      <c r="P37" s="562">
        <v>1</v>
      </c>
      <c r="Q37" s="148">
        <v>0.98663999999999996</v>
      </c>
      <c r="R37" s="149">
        <v>1.3089999999999999E-2</v>
      </c>
      <c r="S37" s="151">
        <v>2.7999999999999998E-4</v>
      </c>
      <c r="T37" s="834"/>
      <c r="U37" s="384">
        <v>1</v>
      </c>
      <c r="V37" s="359">
        <v>0.999</v>
      </c>
      <c r="W37" s="357">
        <v>1E-3</v>
      </c>
      <c r="X37" s="358" t="s">
        <v>515</v>
      </c>
      <c r="Y37" s="384">
        <v>1</v>
      </c>
      <c r="Z37" s="359">
        <v>0.98429</v>
      </c>
      <c r="AA37" s="357">
        <v>1.5709999999999998E-2</v>
      </c>
      <c r="AB37" s="360" t="s">
        <v>515</v>
      </c>
      <c r="AC37" s="784"/>
      <c r="AD37" s="350">
        <v>1</v>
      </c>
      <c r="AE37" s="140">
        <v>0.99872000000000005</v>
      </c>
      <c r="AF37" s="141">
        <v>1.2800000000000001E-3</v>
      </c>
      <c r="AG37" s="196" t="s">
        <v>515</v>
      </c>
      <c r="AH37" s="351">
        <v>1</v>
      </c>
      <c r="AI37" s="140">
        <v>0.99892000000000003</v>
      </c>
      <c r="AJ37" s="141">
        <v>1.08E-3</v>
      </c>
      <c r="AK37" s="353" t="s">
        <v>515</v>
      </c>
      <c r="AL37" s="418"/>
    </row>
    <row r="38" spans="1:38" s="22" customFormat="1" ht="12.75" customHeight="1">
      <c r="A38" s="833" t="s">
        <v>85</v>
      </c>
      <c r="B38" s="198">
        <v>9338883</v>
      </c>
      <c r="C38" s="382">
        <v>9191411</v>
      </c>
      <c r="D38" s="183">
        <v>112189</v>
      </c>
      <c r="E38" s="183">
        <v>17568</v>
      </c>
      <c r="F38" s="183">
        <v>17715</v>
      </c>
      <c r="G38" s="198">
        <v>386539</v>
      </c>
      <c r="H38" s="382">
        <v>316871</v>
      </c>
      <c r="I38" s="183">
        <v>57833</v>
      </c>
      <c r="J38" s="183">
        <v>11835</v>
      </c>
      <c r="K38" s="833" t="s">
        <v>85</v>
      </c>
      <c r="L38" s="563">
        <v>714854</v>
      </c>
      <c r="M38" s="186">
        <v>691975</v>
      </c>
      <c r="N38" s="187">
        <v>18962</v>
      </c>
      <c r="O38" s="197">
        <v>3917</v>
      </c>
      <c r="P38" s="197">
        <v>1166726</v>
      </c>
      <c r="Q38" s="186">
        <v>1146913</v>
      </c>
      <c r="R38" s="187">
        <v>18111</v>
      </c>
      <c r="S38" s="237">
        <v>1702</v>
      </c>
      <c r="T38" s="1082" t="s">
        <v>85</v>
      </c>
      <c r="U38" s="198">
        <v>5309947</v>
      </c>
      <c r="V38" s="382">
        <v>5303720</v>
      </c>
      <c r="W38" s="183">
        <v>6167</v>
      </c>
      <c r="X38" s="244">
        <v>60</v>
      </c>
      <c r="Y38" s="244">
        <v>685078</v>
      </c>
      <c r="Z38" s="382">
        <v>675727</v>
      </c>
      <c r="AA38" s="183">
        <v>9320</v>
      </c>
      <c r="AB38" s="183">
        <v>31</v>
      </c>
      <c r="AC38" s="833" t="s">
        <v>85</v>
      </c>
      <c r="AD38" s="198">
        <v>736866</v>
      </c>
      <c r="AE38" s="382">
        <v>736379</v>
      </c>
      <c r="AF38" s="183">
        <v>476</v>
      </c>
      <c r="AG38" s="244">
        <v>11</v>
      </c>
      <c r="AH38" s="244">
        <v>321158</v>
      </c>
      <c r="AI38" s="382">
        <v>319826</v>
      </c>
      <c r="AJ38" s="183">
        <v>1320</v>
      </c>
      <c r="AK38" s="233">
        <v>12</v>
      </c>
      <c r="AL38" s="418"/>
    </row>
    <row r="39" spans="1:38" ht="12.75" customHeight="1" thickBot="1">
      <c r="A39" s="834"/>
      <c r="B39" s="384">
        <v>1</v>
      </c>
      <c r="C39" s="359">
        <v>0.98421000000000003</v>
      </c>
      <c r="D39" s="357">
        <v>1.201E-2</v>
      </c>
      <c r="E39" s="357">
        <v>1.8799999999999999E-3</v>
      </c>
      <c r="F39" s="357">
        <v>1.9E-3</v>
      </c>
      <c r="G39" s="384">
        <v>1</v>
      </c>
      <c r="H39" s="359">
        <v>0.81976000000000004</v>
      </c>
      <c r="I39" s="357">
        <v>0.14962</v>
      </c>
      <c r="J39" s="357">
        <v>3.0620000000000001E-2</v>
      </c>
      <c r="K39" s="834"/>
      <c r="L39" s="384">
        <v>1</v>
      </c>
      <c r="M39" s="357">
        <v>0.96799000000000002</v>
      </c>
      <c r="N39" s="357">
        <v>2.6530000000000001E-2</v>
      </c>
      <c r="O39" s="357">
        <v>5.4799999999999996E-3</v>
      </c>
      <c r="P39" s="384">
        <v>1</v>
      </c>
      <c r="Q39" s="357">
        <v>0.98302</v>
      </c>
      <c r="R39" s="357">
        <v>1.5520000000000001E-2</v>
      </c>
      <c r="S39" s="360">
        <v>1.4599999999999999E-3</v>
      </c>
      <c r="T39" s="834"/>
      <c r="U39" s="384">
        <v>1</v>
      </c>
      <c r="V39" s="357">
        <v>0.99883</v>
      </c>
      <c r="W39" s="357">
        <v>1.16E-3</v>
      </c>
      <c r="X39" s="357">
        <v>1.0000000000000001E-5</v>
      </c>
      <c r="Y39" s="384">
        <v>1</v>
      </c>
      <c r="Z39" s="357">
        <v>0.98634999999999995</v>
      </c>
      <c r="AA39" s="357">
        <v>1.3599999999999999E-2</v>
      </c>
      <c r="AB39" s="357">
        <v>5.0000000000000002E-5</v>
      </c>
      <c r="AC39" s="834"/>
      <c r="AD39" s="384">
        <v>1</v>
      </c>
      <c r="AE39" s="357">
        <v>0.99934000000000001</v>
      </c>
      <c r="AF39" s="357">
        <v>6.4999999999999997E-4</v>
      </c>
      <c r="AG39" s="357">
        <v>1.0000000000000001E-5</v>
      </c>
      <c r="AH39" s="384">
        <v>1</v>
      </c>
      <c r="AI39" s="357">
        <v>0.99585000000000001</v>
      </c>
      <c r="AJ39" s="357">
        <v>4.1099999999999999E-3</v>
      </c>
      <c r="AK39" s="360">
        <v>4.0000000000000003E-5</v>
      </c>
    </row>
    <row r="40" spans="1:38" s="416" customFormat="1" ht="12.75" customHeight="1">
      <c r="A40" s="674"/>
      <c r="B40" s="675"/>
      <c r="C40" s="676"/>
      <c r="D40" s="676"/>
      <c r="E40" s="676"/>
      <c r="F40" s="676"/>
      <c r="G40" s="675"/>
      <c r="H40" s="676"/>
      <c r="I40" s="676"/>
      <c r="J40" s="676"/>
      <c r="K40" s="674"/>
      <c r="L40" s="675"/>
      <c r="M40" s="676"/>
      <c r="N40" s="676"/>
      <c r="O40" s="676"/>
      <c r="P40" s="675"/>
      <c r="Q40" s="676"/>
      <c r="R40" s="676"/>
      <c r="S40" s="676"/>
      <c r="T40" s="674"/>
      <c r="U40" s="675"/>
      <c r="V40" s="676"/>
      <c r="W40" s="676"/>
      <c r="X40" s="676"/>
      <c r="Y40" s="675"/>
      <c r="Z40" s="676"/>
      <c r="AA40" s="676"/>
      <c r="AB40" s="676"/>
      <c r="AC40" s="674"/>
      <c r="AD40" s="675"/>
      <c r="AE40" s="676"/>
      <c r="AF40" s="676"/>
      <c r="AG40" s="676"/>
      <c r="AH40" s="675"/>
      <c r="AI40" s="676"/>
      <c r="AJ40" s="676"/>
      <c r="AK40" s="676"/>
    </row>
    <row r="41" spans="1:38" s="566" customFormat="1" ht="12.75" customHeight="1">
      <c r="A41" s="677" t="str">
        <f>"Anmerkungen. Datengrundlage: Volkshochschul-Statistik "&amp;Hilfswerte!B1&amp;"; Basis: "&amp;Tabelle1!$C$36&amp;" vhs."</f>
        <v>Anmerkungen. Datengrundlage: Volkshochschul-Statistik 2021; Basis: 843 vhs.</v>
      </c>
      <c r="B41" s="675"/>
      <c r="C41" s="676"/>
      <c r="D41" s="676"/>
      <c r="E41" s="676"/>
      <c r="F41" s="676"/>
      <c r="G41" s="675"/>
      <c r="H41" s="676"/>
      <c r="I41" s="676"/>
      <c r="J41" s="676"/>
      <c r="K41" s="677" t="str">
        <f>"Anmerkungen. Datengrundlage: Volkshochschul-Statistik "&amp;Hilfswerte!B1&amp;"; Basis: "&amp;Tabelle1!$C$36&amp;" vhs."</f>
        <v>Anmerkungen. Datengrundlage: Volkshochschul-Statistik 2021; Basis: 843 vhs.</v>
      </c>
      <c r="L41" s="675"/>
      <c r="M41" s="676"/>
      <c r="N41" s="676"/>
      <c r="O41" s="676"/>
      <c r="P41" s="675"/>
      <c r="Q41" s="676"/>
      <c r="R41" s="676"/>
      <c r="S41" s="676"/>
      <c r="T41" s="677" t="str">
        <f>"Anmerkungen. Datengrundlage: Volkshochschul-Statistik "&amp;Hilfswerte!B1&amp;"; Basis: "&amp;Tabelle1!$C$36&amp;" vhs."</f>
        <v>Anmerkungen. Datengrundlage: Volkshochschul-Statistik 2021; Basis: 843 vhs.</v>
      </c>
      <c r="U41" s="675"/>
      <c r="V41" s="676"/>
      <c r="W41" s="676"/>
      <c r="X41" s="676"/>
      <c r="Y41" s="675"/>
      <c r="Z41" s="676"/>
      <c r="AA41" s="676"/>
      <c r="AB41" s="676"/>
      <c r="AC41" s="677" t="str">
        <f>"Anmerkungen. Datengrundlage: Volkshochschul-Statistik "&amp;Hilfswerte!B1&amp;"; Basis: "&amp;Tabelle1!$C$36&amp;" vhs."</f>
        <v>Anmerkungen. Datengrundlage: Volkshochschul-Statistik 2021; Basis: 843 vhs.</v>
      </c>
      <c r="AD41" s="675"/>
      <c r="AE41" s="676"/>
      <c r="AF41" s="676"/>
      <c r="AG41" s="676"/>
      <c r="AH41" s="675"/>
      <c r="AI41" s="676"/>
      <c r="AJ41" s="676"/>
      <c r="AK41" s="676"/>
    </row>
    <row r="42" spans="1:38" s="566" customFormat="1" ht="11.25">
      <c r="A42" s="566" t="s">
        <v>468</v>
      </c>
      <c r="K42" s="566" t="s">
        <v>468</v>
      </c>
      <c r="T42" s="566" t="s">
        <v>468</v>
      </c>
      <c r="AC42" s="566" t="s">
        <v>468</v>
      </c>
      <c r="AH42" s="668"/>
      <c r="AI42" s="668"/>
      <c r="AJ42" s="668"/>
      <c r="AK42" s="668"/>
    </row>
    <row r="43" spans="1:38" s="566" customFormat="1" ht="11.25">
      <c r="A43" s="566" t="s">
        <v>469</v>
      </c>
      <c r="K43" s="566" t="s">
        <v>469</v>
      </c>
      <c r="T43" s="566" t="s">
        <v>469</v>
      </c>
      <c r="AC43" s="566" t="s">
        <v>469</v>
      </c>
      <c r="AH43" s="668"/>
      <c r="AI43" s="668"/>
      <c r="AJ43" s="668"/>
      <c r="AK43" s="668"/>
    </row>
    <row r="44" spans="1:38" s="416" customFormat="1">
      <c r="AH44" s="417"/>
      <c r="AI44" s="417"/>
      <c r="AJ44" s="417"/>
      <c r="AK44" s="417"/>
    </row>
    <row r="45" spans="1:38" s="416" customFormat="1">
      <c r="A45" s="574" t="s">
        <v>532</v>
      </c>
      <c r="B45" s="572"/>
      <c r="C45" s="572"/>
      <c r="K45" s="574" t="s">
        <v>532</v>
      </c>
      <c r="L45" s="572"/>
      <c r="M45" s="572"/>
      <c r="T45" s="574" t="s">
        <v>532</v>
      </c>
      <c r="U45" s="572"/>
      <c r="V45" s="572"/>
      <c r="AC45" s="574" t="s">
        <v>532</v>
      </c>
      <c r="AD45" s="572"/>
      <c r="AE45" s="572"/>
      <c r="AJ45" s="417"/>
      <c r="AK45" s="417"/>
    </row>
    <row r="46" spans="1:38" s="416" customFormat="1">
      <c r="A46" s="574" t="s">
        <v>533</v>
      </c>
      <c r="B46" s="572"/>
      <c r="C46" s="1170"/>
      <c r="E46" s="743" t="s">
        <v>528</v>
      </c>
      <c r="K46" s="574" t="s">
        <v>533</v>
      </c>
      <c r="L46" s="572"/>
      <c r="M46" s="1170"/>
      <c r="O46" s="743" t="s">
        <v>528</v>
      </c>
      <c r="T46" s="574" t="s">
        <v>533</v>
      </c>
      <c r="U46" s="572"/>
      <c r="V46" s="1170"/>
      <c r="X46" s="743" t="s">
        <v>528</v>
      </c>
      <c r="AC46" s="574" t="s">
        <v>533</v>
      </c>
      <c r="AD46" s="572"/>
      <c r="AE46" s="1170"/>
      <c r="AG46" s="743" t="s">
        <v>528</v>
      </c>
      <c r="AJ46" s="417"/>
      <c r="AK46" s="417"/>
    </row>
    <row r="47" spans="1:38" s="416" customFormat="1">
      <c r="A47" s="575"/>
      <c r="B47" s="572"/>
      <c r="C47" s="572"/>
      <c r="K47" s="575"/>
      <c r="L47" s="572"/>
      <c r="M47" s="572"/>
      <c r="T47" s="575"/>
      <c r="U47" s="572"/>
      <c r="V47" s="572"/>
      <c r="AC47" s="575"/>
      <c r="AD47" s="572"/>
      <c r="AE47" s="572"/>
      <c r="AJ47" s="417"/>
      <c r="AK47" s="417"/>
    </row>
    <row r="48" spans="1:38" s="416" customFormat="1">
      <c r="A48" s="1169" t="s">
        <v>535</v>
      </c>
      <c r="B48" s="1169"/>
      <c r="C48" s="1169"/>
      <c r="K48" s="1169" t="s">
        <v>535</v>
      </c>
      <c r="L48" s="1169"/>
      <c r="M48" s="1169"/>
      <c r="T48" s="1169" t="s">
        <v>535</v>
      </c>
      <c r="U48" s="1169"/>
      <c r="V48" s="1169"/>
      <c r="AC48" s="1169" t="s">
        <v>535</v>
      </c>
      <c r="AD48" s="1169"/>
      <c r="AE48" s="1169"/>
      <c r="AJ48" s="417"/>
      <c r="AK48" s="417"/>
    </row>
  </sheetData>
  <mergeCells count="96">
    <mergeCell ref="A38:A39"/>
    <mergeCell ref="K38:K39"/>
    <mergeCell ref="T38:T39"/>
    <mergeCell ref="AC38:AC39"/>
    <mergeCell ref="A34:A35"/>
    <mergeCell ref="K34:K35"/>
    <mergeCell ref="T34:T35"/>
    <mergeCell ref="AC34:AC35"/>
    <mergeCell ref="A36:A37"/>
    <mergeCell ref="K36:K37"/>
    <mergeCell ref="T36:T37"/>
    <mergeCell ref="AC36:AC37"/>
    <mergeCell ref="A30:A31"/>
    <mergeCell ref="K30:K31"/>
    <mergeCell ref="T30:T31"/>
    <mergeCell ref="AC30:AC31"/>
    <mergeCell ref="A32:A33"/>
    <mergeCell ref="K32:K33"/>
    <mergeCell ref="T32:T33"/>
    <mergeCell ref="AC32:AC33"/>
    <mergeCell ref="A26:A27"/>
    <mergeCell ref="K26:K27"/>
    <mergeCell ref="T26:T27"/>
    <mergeCell ref="AC26:AC27"/>
    <mergeCell ref="A28:A29"/>
    <mergeCell ref="K28:K29"/>
    <mergeCell ref="T28:T29"/>
    <mergeCell ref="AC28:AC29"/>
    <mergeCell ref="A22:A23"/>
    <mergeCell ref="K22:K23"/>
    <mergeCell ref="T22:T23"/>
    <mergeCell ref="AC22:AC23"/>
    <mergeCell ref="A24:A25"/>
    <mergeCell ref="K24:K25"/>
    <mergeCell ref="T24:T25"/>
    <mergeCell ref="AC24:AC25"/>
    <mergeCell ref="A18:A19"/>
    <mergeCell ref="K18:K19"/>
    <mergeCell ref="T18:T19"/>
    <mergeCell ref="AC18:AC19"/>
    <mergeCell ref="A20:A21"/>
    <mergeCell ref="K20:K21"/>
    <mergeCell ref="T20:T21"/>
    <mergeCell ref="AC20:AC21"/>
    <mergeCell ref="A14:A15"/>
    <mergeCell ref="K14:K15"/>
    <mergeCell ref="T14:T15"/>
    <mergeCell ref="AC14:AC15"/>
    <mergeCell ref="A16:A17"/>
    <mergeCell ref="K16:K17"/>
    <mergeCell ref="T16:T17"/>
    <mergeCell ref="AC16:AC17"/>
    <mergeCell ref="AC10:AC11"/>
    <mergeCell ref="A12:A13"/>
    <mergeCell ref="K12:K13"/>
    <mergeCell ref="T12:T13"/>
    <mergeCell ref="AC12:AC13"/>
    <mergeCell ref="A8:A9"/>
    <mergeCell ref="K8:K9"/>
    <mergeCell ref="T8:T9"/>
    <mergeCell ref="A10:A11"/>
    <mergeCell ref="K10:K11"/>
    <mergeCell ref="T10:T11"/>
    <mergeCell ref="A6:A7"/>
    <mergeCell ref="K6:K7"/>
    <mergeCell ref="T6:T7"/>
    <mergeCell ref="AC6:AC7"/>
    <mergeCell ref="C4:F4"/>
    <mergeCell ref="H4:J4"/>
    <mergeCell ref="M4:O4"/>
    <mergeCell ref="Q4:S4"/>
    <mergeCell ref="V4:X4"/>
    <mergeCell ref="AC8:AC9"/>
    <mergeCell ref="AE4:AG4"/>
    <mergeCell ref="AI4:AK4"/>
    <mergeCell ref="U3:X3"/>
    <mergeCell ref="Y3:AB3"/>
    <mergeCell ref="AD3:AG3"/>
    <mergeCell ref="AH3:AK3"/>
    <mergeCell ref="Z4:AB4"/>
    <mergeCell ref="A1:J1"/>
    <mergeCell ref="K1:S1"/>
    <mergeCell ref="T1:AB1"/>
    <mergeCell ref="AC1:AK1"/>
    <mergeCell ref="A2:A5"/>
    <mergeCell ref="B2:F3"/>
    <mergeCell ref="G2:J2"/>
    <mergeCell ref="K2:K5"/>
    <mergeCell ref="L2:S2"/>
    <mergeCell ref="T2:T5"/>
    <mergeCell ref="U2:AB2"/>
    <mergeCell ref="AC2:AC5"/>
    <mergeCell ref="AD2:AK2"/>
    <mergeCell ref="G3:J3"/>
    <mergeCell ref="L3:O3"/>
    <mergeCell ref="P3:S3"/>
  </mergeCells>
  <conditionalFormatting sqref="A7">
    <cfRule type="cellIs" dxfId="114" priority="72" stopIfTrue="1" operator="equal">
      <formula>1</formula>
    </cfRule>
    <cfRule type="cellIs" dxfId="113" priority="73" stopIfTrue="1" operator="lessThan">
      <formula>0.0005</formula>
    </cfRule>
  </conditionalFormatting>
  <conditionalFormatting sqref="A9 A11 A13 A15 A17 A19 A21 A23 A25 A27 A29 A31 A33 A35 A37">
    <cfRule type="cellIs" dxfId="112" priority="346" stopIfTrue="1" operator="equal">
      <formula>1</formula>
    </cfRule>
  </conditionalFormatting>
  <conditionalFormatting sqref="A9:J9 A11 A13 A15 A17 A19 A21 A23 A25 A27 A29 A31 A33 A35 A37">
    <cfRule type="cellIs" dxfId="111" priority="347" stopIfTrue="1" operator="lessThan">
      <formula>0.0005</formula>
    </cfRule>
  </conditionalFormatting>
  <conditionalFormatting sqref="A39:K41">
    <cfRule type="cellIs" dxfId="110" priority="280" stopIfTrue="1" operator="lessThan">
      <formula>0.0005</formula>
    </cfRule>
  </conditionalFormatting>
  <conditionalFormatting sqref="A36:IV36">
    <cfRule type="cellIs" dxfId="109" priority="23" stopIfTrue="1" operator="equal">
      <formula>0</formula>
    </cfRule>
  </conditionalFormatting>
  <conditionalFormatting sqref="A38:IV38">
    <cfRule type="cellIs" dxfId="108" priority="15" stopIfTrue="1" operator="equal">
      <formula>0</formula>
    </cfRule>
  </conditionalFormatting>
  <conditionalFormatting sqref="B6:J6">
    <cfRule type="cellIs" dxfId="107" priority="319" stopIfTrue="1" operator="equal">
      <formula>0</formula>
    </cfRule>
  </conditionalFormatting>
  <conditionalFormatting sqref="B8:J8">
    <cfRule type="cellIs" dxfId="106" priority="353" stopIfTrue="1" operator="equal">
      <formula>0</formula>
    </cfRule>
  </conditionalFormatting>
  <conditionalFormatting sqref="B11:J11">
    <cfRule type="cellIs" dxfId="105" priority="308" stopIfTrue="1" operator="lessThan">
      <formula>0.0005</formula>
    </cfRule>
  </conditionalFormatting>
  <conditionalFormatting sqref="B13:J13">
    <cfRule type="cellIs" dxfId="104" priority="306" stopIfTrue="1" operator="lessThan">
      <formula>0.0005</formula>
    </cfRule>
  </conditionalFormatting>
  <conditionalFormatting sqref="B15:J15">
    <cfRule type="cellIs" dxfId="103" priority="304" stopIfTrue="1" operator="lessThan">
      <formula>0.0005</formula>
    </cfRule>
  </conditionalFormatting>
  <conditionalFormatting sqref="B17:J17">
    <cfRule type="cellIs" dxfId="102" priority="302" stopIfTrue="1" operator="lessThan">
      <formula>0.0005</formula>
    </cfRule>
  </conditionalFormatting>
  <conditionalFormatting sqref="B19:J19">
    <cfRule type="cellIs" dxfId="101" priority="300" stopIfTrue="1" operator="lessThan">
      <formula>0.0005</formula>
    </cfRule>
  </conditionalFormatting>
  <conditionalFormatting sqref="B21:J21">
    <cfRule type="cellIs" dxfId="100" priority="298" stopIfTrue="1" operator="lessThan">
      <formula>0.0005</formula>
    </cfRule>
  </conditionalFormatting>
  <conditionalFormatting sqref="B23:J23">
    <cfRule type="cellIs" dxfId="99" priority="296" stopIfTrue="1" operator="lessThan">
      <formula>0.0005</formula>
    </cfRule>
  </conditionalFormatting>
  <conditionalFormatting sqref="B25:J25">
    <cfRule type="cellIs" dxfId="98" priority="294" stopIfTrue="1" operator="lessThan">
      <formula>0.0005</formula>
    </cfRule>
  </conditionalFormatting>
  <conditionalFormatting sqref="B27:J27">
    <cfRule type="cellIs" dxfId="97" priority="292" stopIfTrue="1" operator="lessThan">
      <formula>0.0005</formula>
    </cfRule>
  </conditionalFormatting>
  <conditionalFormatting sqref="B29:J29">
    <cfRule type="cellIs" dxfId="96" priority="290" stopIfTrue="1" operator="lessThan">
      <formula>0.0005</formula>
    </cfRule>
  </conditionalFormatting>
  <conditionalFormatting sqref="B31:J31">
    <cfRule type="cellIs" dxfId="95" priority="288" stopIfTrue="1" operator="lessThan">
      <formula>0.0005</formula>
    </cfRule>
  </conditionalFormatting>
  <conditionalFormatting sqref="B33:J33">
    <cfRule type="cellIs" dxfId="94" priority="286" stopIfTrue="1" operator="lessThan">
      <formula>0.0005</formula>
    </cfRule>
  </conditionalFormatting>
  <conditionalFormatting sqref="B35:J35">
    <cfRule type="cellIs" dxfId="93" priority="284" stopIfTrue="1" operator="lessThan">
      <formula>0.0005</formula>
    </cfRule>
  </conditionalFormatting>
  <conditionalFormatting sqref="B37:J37">
    <cfRule type="cellIs" dxfId="92" priority="282" stopIfTrue="1" operator="lessThan">
      <formula>0.0005</formula>
    </cfRule>
  </conditionalFormatting>
  <conditionalFormatting sqref="B7:K7">
    <cfRule type="cellIs" dxfId="91" priority="317" stopIfTrue="1" operator="lessThan">
      <formula>0.0005</formula>
    </cfRule>
  </conditionalFormatting>
  <conditionalFormatting sqref="K7">
    <cfRule type="cellIs" dxfId="90" priority="316" stopIfTrue="1" operator="equal">
      <formula>1</formula>
    </cfRule>
  </conditionalFormatting>
  <conditionalFormatting sqref="K9 K11 K13 K15 K17 K19 K21 K23 K25 K27 K29 K31 K33 K35 K37">
    <cfRule type="cellIs" dxfId="89" priority="343" stopIfTrue="1" operator="equal">
      <formula>1</formula>
    </cfRule>
    <cfRule type="cellIs" dxfId="88" priority="344" stopIfTrue="1" operator="lessThan">
      <formula>0.0005</formula>
    </cfRule>
  </conditionalFormatting>
  <conditionalFormatting sqref="L7">
    <cfRule type="cellIs" dxfId="87" priority="276" stopIfTrue="1" operator="lessThan">
      <formula>0.0005</formula>
    </cfRule>
  </conditionalFormatting>
  <conditionalFormatting sqref="L9">
    <cfRule type="cellIs" dxfId="86" priority="278" stopIfTrue="1" operator="lessThan">
      <formula>0.0005</formula>
    </cfRule>
  </conditionalFormatting>
  <conditionalFormatting sqref="L11">
    <cfRule type="cellIs" dxfId="85" priority="274" stopIfTrue="1" operator="lessThan">
      <formula>0.0005</formula>
    </cfRule>
  </conditionalFormatting>
  <conditionalFormatting sqref="L13">
    <cfRule type="cellIs" dxfId="84" priority="272" stopIfTrue="1" operator="lessThan">
      <formula>0.0005</formula>
    </cfRule>
  </conditionalFormatting>
  <conditionalFormatting sqref="L15">
    <cfRule type="cellIs" dxfId="83" priority="270" stopIfTrue="1" operator="lessThan">
      <formula>0.0005</formula>
    </cfRule>
  </conditionalFormatting>
  <conditionalFormatting sqref="L17">
    <cfRule type="cellIs" dxfId="82" priority="268" stopIfTrue="1" operator="lessThan">
      <formula>0.0005</formula>
    </cfRule>
  </conditionalFormatting>
  <conditionalFormatting sqref="L19">
    <cfRule type="cellIs" dxfId="81" priority="266" stopIfTrue="1" operator="lessThan">
      <formula>0.0005</formula>
    </cfRule>
  </conditionalFormatting>
  <conditionalFormatting sqref="L21">
    <cfRule type="cellIs" dxfId="80" priority="264" stopIfTrue="1" operator="lessThan">
      <formula>0.0005</formula>
    </cfRule>
  </conditionalFormatting>
  <conditionalFormatting sqref="L23">
    <cfRule type="cellIs" dxfId="79" priority="262" stopIfTrue="1" operator="lessThan">
      <formula>0.0005</formula>
    </cfRule>
  </conditionalFormatting>
  <conditionalFormatting sqref="L25">
    <cfRule type="cellIs" dxfId="78" priority="260" stopIfTrue="1" operator="lessThan">
      <formula>0.0005</formula>
    </cfRule>
  </conditionalFormatting>
  <conditionalFormatting sqref="L27">
    <cfRule type="cellIs" dxfId="77" priority="258" stopIfTrue="1" operator="lessThan">
      <formula>0.0005</formula>
    </cfRule>
  </conditionalFormatting>
  <conditionalFormatting sqref="L29">
    <cfRule type="cellIs" dxfId="76" priority="256" stopIfTrue="1" operator="lessThan">
      <formula>0.0005</formula>
    </cfRule>
  </conditionalFormatting>
  <conditionalFormatting sqref="L31">
    <cfRule type="cellIs" dxfId="75" priority="254" stopIfTrue="1" operator="lessThan">
      <formula>0.0005</formula>
    </cfRule>
  </conditionalFormatting>
  <conditionalFormatting sqref="L33">
    <cfRule type="cellIs" dxfId="74" priority="252" stopIfTrue="1" operator="lessThan">
      <formula>0.0005</formula>
    </cfRule>
  </conditionalFormatting>
  <conditionalFormatting sqref="L35">
    <cfRule type="cellIs" dxfId="73" priority="250" stopIfTrue="1" operator="lessThan">
      <formula>0.0005</formula>
    </cfRule>
  </conditionalFormatting>
  <conditionalFormatting sqref="L37">
    <cfRule type="cellIs" dxfId="72" priority="248" stopIfTrue="1" operator="lessThan">
      <formula>0.0005</formula>
    </cfRule>
  </conditionalFormatting>
  <conditionalFormatting sqref="L39">
    <cfRule type="cellIs" dxfId="71" priority="246" stopIfTrue="1" operator="lessThan">
      <formula>0.0005</formula>
    </cfRule>
  </conditionalFormatting>
  <conditionalFormatting sqref="L6:S6">
    <cfRule type="cellIs" dxfId="70" priority="33" stopIfTrue="1" operator="equal">
      <formula>0</formula>
    </cfRule>
  </conditionalFormatting>
  <conditionalFormatting sqref="L8:S8">
    <cfRule type="cellIs" dxfId="69" priority="7" stopIfTrue="1" operator="equal">
      <formula>0</formula>
    </cfRule>
  </conditionalFormatting>
  <conditionalFormatting sqref="L40:S41">
    <cfRule type="cellIs" dxfId="68" priority="212" stopIfTrue="1" operator="lessThan">
      <formula>0.0005</formula>
    </cfRule>
  </conditionalFormatting>
  <conditionalFormatting sqref="M7:S7 M35:S35 M37:S37 M39:S39">
    <cfRule type="cellIs" dxfId="67" priority="31" stopIfTrue="1" operator="equal">
      <formula>0</formula>
    </cfRule>
  </conditionalFormatting>
  <conditionalFormatting sqref="M9:S9 M11:S11 M13:S13 M15:S15 M17:S17 M19:S19 M21:S21 M23:S23 M25:S25 M27:S27 M29:S29 M31:S31 M33:S33">
    <cfRule type="cellIs" dxfId="66" priority="5" stopIfTrue="1" operator="equal">
      <formula>0</formula>
    </cfRule>
  </conditionalFormatting>
  <conditionalFormatting sqref="T7">
    <cfRule type="cellIs" dxfId="65" priority="314" stopIfTrue="1" operator="equal">
      <formula>1</formula>
    </cfRule>
    <cfRule type="cellIs" dxfId="64" priority="315" stopIfTrue="1" operator="lessThan">
      <formula>0.0005</formula>
    </cfRule>
  </conditionalFormatting>
  <conditionalFormatting sqref="T9 T11 T13 T15 T17 T19 T21 T23 T25 T27 T29 T31 T33 T35 T37">
    <cfRule type="cellIs" dxfId="63" priority="340" stopIfTrue="1" operator="equal">
      <formula>1</formula>
    </cfRule>
    <cfRule type="cellIs" dxfId="62" priority="341" stopIfTrue="1" operator="lessThan">
      <formula>0.0005</formula>
    </cfRule>
  </conditionalFormatting>
  <conditionalFormatting sqref="U7">
    <cfRule type="cellIs" dxfId="61" priority="208" stopIfTrue="1" operator="lessThan">
      <formula>0.0005</formula>
    </cfRule>
  </conditionalFormatting>
  <conditionalFormatting sqref="U9">
    <cfRule type="cellIs" dxfId="60" priority="210" stopIfTrue="1" operator="lessThan">
      <formula>0.0005</formula>
    </cfRule>
  </conditionalFormatting>
  <conditionalFormatting sqref="U11">
    <cfRule type="cellIs" dxfId="59" priority="206" stopIfTrue="1" operator="lessThan">
      <formula>0.0005</formula>
    </cfRule>
  </conditionalFormatting>
  <conditionalFormatting sqref="U13">
    <cfRule type="cellIs" dxfId="58" priority="204" stopIfTrue="1" operator="lessThan">
      <formula>0.0005</formula>
    </cfRule>
  </conditionalFormatting>
  <conditionalFormatting sqref="U15">
    <cfRule type="cellIs" dxfId="57" priority="202" stopIfTrue="1" operator="lessThan">
      <formula>0.0005</formula>
    </cfRule>
  </conditionalFormatting>
  <conditionalFormatting sqref="U17">
    <cfRule type="cellIs" dxfId="56" priority="200" stopIfTrue="1" operator="lessThan">
      <formula>0.0005</formula>
    </cfRule>
  </conditionalFormatting>
  <conditionalFormatting sqref="U19">
    <cfRule type="cellIs" dxfId="55" priority="198" stopIfTrue="1" operator="lessThan">
      <formula>0.0005</formula>
    </cfRule>
  </conditionalFormatting>
  <conditionalFormatting sqref="U21">
    <cfRule type="cellIs" dxfId="54" priority="196" stopIfTrue="1" operator="lessThan">
      <formula>0.0005</formula>
    </cfRule>
  </conditionalFormatting>
  <conditionalFormatting sqref="U23">
    <cfRule type="cellIs" dxfId="53" priority="194" stopIfTrue="1" operator="lessThan">
      <formula>0.0005</formula>
    </cfRule>
  </conditionalFormatting>
  <conditionalFormatting sqref="U25">
    <cfRule type="cellIs" dxfId="52" priority="192" stopIfTrue="1" operator="lessThan">
      <formula>0.0005</formula>
    </cfRule>
  </conditionalFormatting>
  <conditionalFormatting sqref="U27">
    <cfRule type="cellIs" dxfId="51" priority="190" stopIfTrue="1" operator="lessThan">
      <formula>0.0005</formula>
    </cfRule>
  </conditionalFormatting>
  <conditionalFormatting sqref="U29">
    <cfRule type="cellIs" dxfId="50" priority="188" stopIfTrue="1" operator="lessThan">
      <formula>0.0005</formula>
    </cfRule>
  </conditionalFormatting>
  <conditionalFormatting sqref="U31">
    <cfRule type="cellIs" dxfId="49" priority="186" stopIfTrue="1" operator="lessThan">
      <formula>0.0005</formula>
    </cfRule>
  </conditionalFormatting>
  <conditionalFormatting sqref="U33">
    <cfRule type="cellIs" dxfId="48" priority="184" stopIfTrue="1" operator="lessThan">
      <formula>0.0005</formula>
    </cfRule>
  </conditionalFormatting>
  <conditionalFormatting sqref="U35">
    <cfRule type="cellIs" dxfId="47" priority="182" stopIfTrue="1" operator="lessThan">
      <formula>0.0005</formula>
    </cfRule>
  </conditionalFormatting>
  <conditionalFormatting sqref="U37">
    <cfRule type="cellIs" dxfId="46" priority="180" stopIfTrue="1" operator="lessThan">
      <formula>0.0005</formula>
    </cfRule>
  </conditionalFormatting>
  <conditionalFormatting sqref="U39">
    <cfRule type="cellIs" dxfId="45" priority="178" stopIfTrue="1" operator="lessThan">
      <formula>0.0005</formula>
    </cfRule>
  </conditionalFormatting>
  <conditionalFormatting sqref="U6:AB6 U8:AB8">
    <cfRule type="cellIs" dxfId="44" priority="37" stopIfTrue="1" operator="equal">
      <formula>0</formula>
    </cfRule>
  </conditionalFormatting>
  <conditionalFormatting sqref="U40:AB41">
    <cfRule type="cellIs" dxfId="43" priority="144" stopIfTrue="1" operator="lessThan">
      <formula>0.0005</formula>
    </cfRule>
  </conditionalFormatting>
  <conditionalFormatting sqref="V7:AB7 V9:AB9">
    <cfRule type="cellIs" dxfId="42" priority="35" stopIfTrue="1" operator="equal">
      <formula>0</formula>
    </cfRule>
  </conditionalFormatting>
  <conditionalFormatting sqref="V11:AB11 V13:AB13 V15:AB15 V17:AB17 V19:AB19 V21:AB21 V23:AB23 V25:AB25 V27:AB27 V29:AB29 V31:AB31 V33:AB33 V35:AB35">
    <cfRule type="cellIs" dxfId="41" priority="9" stopIfTrue="1" operator="equal">
      <formula>0</formula>
    </cfRule>
  </conditionalFormatting>
  <conditionalFormatting sqref="V37:AB37 V39:AB39">
    <cfRule type="cellIs" dxfId="40" priority="17" stopIfTrue="1" operator="equal">
      <formula>0</formula>
    </cfRule>
  </conditionalFormatting>
  <conditionalFormatting sqref="AC7">
    <cfRule type="cellIs" dxfId="39" priority="312" stopIfTrue="1" operator="equal">
      <formula>1</formula>
    </cfRule>
    <cfRule type="cellIs" dxfId="38" priority="313" stopIfTrue="1" operator="lessThan">
      <formula>0.0005</formula>
    </cfRule>
  </conditionalFormatting>
  <conditionalFormatting sqref="AC9 AC11 AC13 AC15 AC17 AC19 AC21 AC23 AC25 AC27 AC29 AC31 AC33 AC35 AC37">
    <cfRule type="cellIs" dxfId="37" priority="337" stopIfTrue="1" operator="equal">
      <formula>1</formula>
    </cfRule>
    <cfRule type="cellIs" dxfId="36" priority="338" stopIfTrue="1" operator="lessThan">
      <formula>0.0005</formula>
    </cfRule>
  </conditionalFormatting>
  <conditionalFormatting sqref="AD7">
    <cfRule type="cellIs" dxfId="35" priority="140" stopIfTrue="1" operator="lessThan">
      <formula>0.0005</formula>
    </cfRule>
  </conditionalFormatting>
  <conditionalFormatting sqref="AD8:AD9">
    <cfRule type="cellIs" dxfId="34" priority="71" stopIfTrue="1" operator="equal">
      <formula>0</formula>
    </cfRule>
  </conditionalFormatting>
  <conditionalFormatting sqref="AD9">
    <cfRule type="cellIs" dxfId="33" priority="142" stopIfTrue="1" operator="lessThan">
      <formula>0.0005</formula>
    </cfRule>
  </conditionalFormatting>
  <conditionalFormatting sqref="AD11">
    <cfRule type="cellIs" dxfId="32" priority="138" stopIfTrue="1" operator="lessThan">
      <formula>0.0005</formula>
    </cfRule>
  </conditionalFormatting>
  <conditionalFormatting sqref="AD13">
    <cfRule type="cellIs" dxfId="31" priority="136" stopIfTrue="1" operator="lessThan">
      <formula>0.0005</formula>
    </cfRule>
  </conditionalFormatting>
  <conditionalFormatting sqref="AD15">
    <cfRule type="cellIs" dxfId="30" priority="134" stopIfTrue="1" operator="lessThan">
      <formula>0.0005</formula>
    </cfRule>
  </conditionalFormatting>
  <conditionalFormatting sqref="AD17">
    <cfRule type="cellIs" dxfId="29" priority="132" stopIfTrue="1" operator="lessThan">
      <formula>0.0005</formula>
    </cfRule>
  </conditionalFormatting>
  <conditionalFormatting sqref="AD19">
    <cfRule type="cellIs" dxfId="28" priority="130" stopIfTrue="1" operator="lessThan">
      <formula>0.0005</formula>
    </cfRule>
  </conditionalFormatting>
  <conditionalFormatting sqref="AD21">
    <cfRule type="cellIs" dxfId="27" priority="128" stopIfTrue="1" operator="lessThan">
      <formula>0.0005</formula>
    </cfRule>
  </conditionalFormatting>
  <conditionalFormatting sqref="AD23">
    <cfRule type="cellIs" dxfId="26" priority="126" stopIfTrue="1" operator="lessThan">
      <formula>0.0005</formula>
    </cfRule>
  </conditionalFormatting>
  <conditionalFormatting sqref="AD25">
    <cfRule type="cellIs" dxfId="25" priority="124" stopIfTrue="1" operator="lessThan">
      <formula>0.0005</formula>
    </cfRule>
  </conditionalFormatting>
  <conditionalFormatting sqref="AD27">
    <cfRule type="cellIs" dxfId="24" priority="122" stopIfTrue="1" operator="lessThan">
      <formula>0.0005</formula>
    </cfRule>
  </conditionalFormatting>
  <conditionalFormatting sqref="AD29">
    <cfRule type="cellIs" dxfId="23" priority="120" stopIfTrue="1" operator="lessThan">
      <formula>0.0005</formula>
    </cfRule>
  </conditionalFormatting>
  <conditionalFormatting sqref="AD31">
    <cfRule type="cellIs" dxfId="22" priority="118" stopIfTrue="1" operator="lessThan">
      <formula>0.0005</formula>
    </cfRule>
  </conditionalFormatting>
  <conditionalFormatting sqref="AD33">
    <cfRule type="cellIs" dxfId="21" priority="116" stopIfTrue="1" operator="lessThan">
      <formula>0.0005</formula>
    </cfRule>
  </conditionalFormatting>
  <conditionalFormatting sqref="AD35">
    <cfRule type="cellIs" dxfId="20" priority="114" stopIfTrue="1" operator="lessThan">
      <formula>0.0005</formula>
    </cfRule>
  </conditionalFormatting>
  <conditionalFormatting sqref="AD37">
    <cfRule type="cellIs" dxfId="19" priority="112" stopIfTrue="1" operator="lessThan">
      <formula>0.0005</formula>
    </cfRule>
  </conditionalFormatting>
  <conditionalFormatting sqref="AD39">
    <cfRule type="cellIs" dxfId="18" priority="110" stopIfTrue="1" operator="lessThan">
      <formula>0.0005</formula>
    </cfRule>
  </conditionalFormatting>
  <conditionalFormatting sqref="AD40:AK41">
    <cfRule type="cellIs" dxfId="17" priority="76" stopIfTrue="1" operator="lessThan">
      <formula>0.0005</formula>
    </cfRule>
  </conditionalFormatting>
  <conditionalFormatting sqref="AD6:IV6">
    <cfRule type="cellIs" dxfId="16" priority="29" stopIfTrue="1" operator="equal">
      <formula>0</formula>
    </cfRule>
  </conditionalFormatting>
  <conditionalFormatting sqref="AE7:AK7">
    <cfRule type="cellIs" dxfId="15" priority="27" stopIfTrue="1" operator="equal">
      <formula>0</formula>
    </cfRule>
  </conditionalFormatting>
  <conditionalFormatting sqref="AE9:AK9 AE11:AK11 AE13:AK13 AE15:AK15 AE17:AK17 AE19:AK19 AE21:AK21 AE23:AK23 AE25:AK25 AE27:AK27 AE29:AK29 AE31:AK31 AE33:AK33 AE35:AK35">
    <cfRule type="cellIs" dxfId="14" priority="1" stopIfTrue="1" operator="equal">
      <formula>0</formula>
    </cfRule>
  </conditionalFormatting>
  <conditionalFormatting sqref="AE37:AK37 AE39:AK39">
    <cfRule type="cellIs" dxfId="13" priority="13" stopIfTrue="1" operator="equal">
      <formula>0</formula>
    </cfRule>
  </conditionalFormatting>
  <conditionalFormatting sqref="AE8:IV8 A10:IV10 A12:IV12 A14:IV14 A16:IV16 A18:IV18 A20:IV20 A22:IV22 A24:IV24 A26:IV26 A28:IV28 A30:IV30 A32:IV32 A34:IV34">
    <cfRule type="cellIs" dxfId="12" priority="3" stopIfTrue="1" operator="equal">
      <formula>0</formula>
    </cfRule>
  </conditionalFormatting>
  <conditionalFormatting sqref="AL7:IV7 AL9:IV9 AL11:IV11 AL13:IV13 AL15:IV15 AL17:IV17 AL19:IV19 AL21:IV21 AL23:IV23 AL25:IV25 AL27:IV27 AL29:IV29 AL31:IV31 AL33:IV33 AL35:IV35 AL37:IV37 T39:T41 AC39:AC41 AL39:IV41">
    <cfRule type="cellIs" dxfId="11" priority="352" stopIfTrue="1" operator="lessThan">
      <formula>0.0005</formula>
    </cfRule>
  </conditionalFormatting>
  <hyperlinks>
    <hyperlink ref="E46" r:id="rId1" xr:uid="{FDD16322-EAA9-431E-9ECC-4DD638A22B79}"/>
    <hyperlink ref="A48" r:id="rId2" display="Publikation und Tabellen stehen unter der Lizenz CC BY-SA DEED 4.0." xr:uid="{B52D852A-B2DD-4640-841B-802351CC63ED}"/>
    <hyperlink ref="O46" r:id="rId3" xr:uid="{DBE722DA-DC9C-4D1B-9CBE-1CD33C5F696A}"/>
    <hyperlink ref="K48" r:id="rId4" display="Publikation und Tabellen stehen unter der Lizenz CC BY-SA DEED 4.0." xr:uid="{542206DD-426D-4193-85EB-CA2B0E83C0F3}"/>
    <hyperlink ref="X46" r:id="rId5" xr:uid="{BB863C48-17BB-459B-8F80-7C4588B0CF39}"/>
    <hyperlink ref="T48" r:id="rId6" display="Publikation und Tabellen stehen unter der Lizenz CC BY-SA DEED 4.0." xr:uid="{10BFF10C-7928-4252-AA28-4CE81F5EAFB5}"/>
    <hyperlink ref="AG46" r:id="rId7" xr:uid="{5F912451-1D1B-40F2-BFC8-2DF6A0ECFF71}"/>
    <hyperlink ref="AC48" r:id="rId8" display="Publikation und Tabellen stehen unter der Lizenz CC BY-SA DEED 4.0." xr:uid="{79893D8F-E62B-46F8-AC36-7BFADFE476BA}"/>
  </hyperlinks>
  <pageMargins left="0.78740157480314965" right="0.78740157480314965" top="0.98425196850393704" bottom="0.98425196850393704" header="0.51181102362204722" footer="0.51181102362204722"/>
  <pageSetup paperSize="9" scale="89" fitToWidth="2" fitToHeight="2" orientation="portrait" r:id="rId9"/>
  <headerFooter scaleWithDoc="0" alignWithMargins="0"/>
  <colBreaks count="3" manualBreakCount="3">
    <brk id="10" max="1048575" man="1"/>
    <brk id="19" max="1048575" man="1"/>
    <brk id="28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1B851-DCF7-43C5-A502-9E248A18AADE}">
  <dimension ref="A1:W28"/>
  <sheetViews>
    <sheetView view="pageBreakPreview" topLeftCell="A4" zoomScaleNormal="90" zoomScaleSheetLayoutView="100" workbookViewId="0">
      <selection activeCell="A25" sqref="A25:G28"/>
    </sheetView>
  </sheetViews>
  <sheetFormatPr baseColWidth="10" defaultRowHeight="12.75"/>
  <cols>
    <col min="1" max="1" width="5.5703125" style="20" customWidth="1"/>
    <col min="2" max="2" width="8.140625" style="20" customWidth="1"/>
    <col min="3" max="3" width="7.28515625" style="20" customWidth="1"/>
    <col min="4" max="4" width="8.140625" style="20" customWidth="1"/>
    <col min="5" max="5" width="7.28515625" style="20" customWidth="1"/>
    <col min="6" max="6" width="8.140625" style="20" customWidth="1"/>
    <col min="7" max="7" width="7.28515625" style="20" customWidth="1"/>
    <col min="8" max="8" width="8.140625" style="20" customWidth="1"/>
    <col min="9" max="9" width="7.28515625" style="20" customWidth="1"/>
    <col min="10" max="10" width="8.140625" style="20" customWidth="1"/>
    <col min="11" max="11" width="7.28515625" style="20" customWidth="1"/>
    <col min="12" max="12" width="8.140625" style="20" customWidth="1"/>
    <col min="13" max="13" width="7.28515625" style="20" customWidth="1"/>
    <col min="14" max="14" width="8.140625" style="20" customWidth="1"/>
    <col min="15" max="15" width="7.28515625" style="20" customWidth="1"/>
    <col min="16" max="16" width="8.140625" style="20" customWidth="1"/>
    <col min="17" max="17" width="7.28515625" style="20" customWidth="1"/>
    <col min="18" max="18" width="2.7109375" style="416" customWidth="1"/>
    <col min="19" max="16384" width="11.42578125" style="20"/>
  </cols>
  <sheetData>
    <row r="1" spans="1:23" s="19" customFormat="1" ht="39.950000000000003" customHeight="1" thickBot="1">
      <c r="A1" s="785" t="str">
        <f>"Tabelle 29: Durchschnittliche Unterrichtsstunden und Belegungen pro Kurs nach Ländern und Programmbereichen " &amp;Hilfswerte!B1</f>
        <v>Tabelle 29: Durchschnittliche Unterrichtsstunden und Belegungen pro Kurs nach Ländern und Programmbereichen 2021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  <c r="R1" s="577"/>
    </row>
    <row r="2" spans="1:23" s="19" customFormat="1" ht="14.25" customHeight="1">
      <c r="A2" s="801" t="s">
        <v>12</v>
      </c>
      <c r="B2" s="795" t="s">
        <v>24</v>
      </c>
      <c r="C2" s="886"/>
      <c r="D2" s="859" t="s">
        <v>290</v>
      </c>
      <c r="E2" s="793"/>
      <c r="F2" s="793"/>
      <c r="G2" s="793"/>
      <c r="H2" s="793"/>
      <c r="I2" s="793"/>
      <c r="J2" s="793"/>
      <c r="K2" s="793"/>
      <c r="L2" s="793"/>
      <c r="M2" s="793"/>
      <c r="N2" s="793"/>
      <c r="O2" s="793"/>
      <c r="P2" s="793"/>
      <c r="Q2" s="794"/>
      <c r="R2" s="577"/>
    </row>
    <row r="3" spans="1:23" s="42" customFormat="1" ht="79.5" customHeight="1">
      <c r="A3" s="802"/>
      <c r="B3" s="848"/>
      <c r="C3" s="888"/>
      <c r="D3" s="866" t="s">
        <v>1</v>
      </c>
      <c r="E3" s="790"/>
      <c r="F3" s="866" t="s">
        <v>2</v>
      </c>
      <c r="G3" s="790"/>
      <c r="H3" s="866" t="s">
        <v>19</v>
      </c>
      <c r="I3" s="791"/>
      <c r="J3" s="853" t="s">
        <v>20</v>
      </c>
      <c r="K3" s="853"/>
      <c r="L3" s="853" t="s">
        <v>387</v>
      </c>
      <c r="M3" s="853"/>
      <c r="N3" s="853" t="s">
        <v>38</v>
      </c>
      <c r="O3" s="853"/>
      <c r="P3" s="866" t="s">
        <v>39</v>
      </c>
      <c r="Q3" s="792"/>
      <c r="R3" s="589"/>
      <c r="S3" s="19"/>
      <c r="T3" s="19"/>
      <c r="U3" s="19"/>
      <c r="V3" s="19"/>
      <c r="W3" s="19"/>
    </row>
    <row r="4" spans="1:23" ht="61.5" customHeight="1">
      <c r="A4" s="803"/>
      <c r="B4" s="614" t="s">
        <v>501</v>
      </c>
      <c r="C4" s="607" t="s">
        <v>375</v>
      </c>
      <c r="D4" s="614" t="s">
        <v>501</v>
      </c>
      <c r="E4" s="671" t="s">
        <v>375</v>
      </c>
      <c r="F4" s="614" t="s">
        <v>501</v>
      </c>
      <c r="G4" s="671" t="s">
        <v>375</v>
      </c>
      <c r="H4" s="614" t="s">
        <v>501</v>
      </c>
      <c r="I4" s="671" t="s">
        <v>375</v>
      </c>
      <c r="J4" s="614" t="s">
        <v>501</v>
      </c>
      <c r="K4" s="671" t="s">
        <v>375</v>
      </c>
      <c r="L4" s="614" t="s">
        <v>501</v>
      </c>
      <c r="M4" s="671" t="s">
        <v>375</v>
      </c>
      <c r="N4" s="614" t="s">
        <v>501</v>
      </c>
      <c r="O4" s="671" t="s">
        <v>375</v>
      </c>
      <c r="P4" s="614" t="s">
        <v>501</v>
      </c>
      <c r="Q4" s="672" t="s">
        <v>375</v>
      </c>
      <c r="S4" s="19"/>
      <c r="T4" s="19"/>
      <c r="U4" s="19"/>
      <c r="V4" s="19"/>
      <c r="W4" s="19"/>
    </row>
    <row r="5" spans="1:23" s="22" customFormat="1" ht="24.95" customHeight="1">
      <c r="A5" s="80" t="s">
        <v>61</v>
      </c>
      <c r="B5" s="385">
        <v>26.79167</v>
      </c>
      <c r="C5" s="386">
        <v>8.6317799999999991</v>
      </c>
      <c r="D5" s="385">
        <v>12.57438</v>
      </c>
      <c r="E5" s="386">
        <v>11.218590000000001</v>
      </c>
      <c r="F5" s="385">
        <v>14.75972</v>
      </c>
      <c r="G5" s="386">
        <v>7.8512700000000004</v>
      </c>
      <c r="H5" s="385">
        <v>12.59925</v>
      </c>
      <c r="I5" s="386">
        <v>9.1614299999999993</v>
      </c>
      <c r="J5" s="385">
        <v>45.724330000000002</v>
      </c>
      <c r="K5" s="386">
        <v>8.43764</v>
      </c>
      <c r="L5" s="385">
        <v>19.54899</v>
      </c>
      <c r="M5" s="386">
        <v>6.4669499999999998</v>
      </c>
      <c r="N5" s="385">
        <v>164.80538999999999</v>
      </c>
      <c r="O5" s="386">
        <v>9.0501799999999992</v>
      </c>
      <c r="P5" s="385">
        <v>37.810459999999999</v>
      </c>
      <c r="Q5" s="387">
        <v>6.6819199999999999</v>
      </c>
      <c r="R5" s="418"/>
      <c r="S5" s="19"/>
      <c r="T5" s="19"/>
      <c r="U5" s="19"/>
      <c r="V5" s="19"/>
      <c r="W5" s="19"/>
    </row>
    <row r="6" spans="1:23" s="22" customFormat="1" ht="24.95" customHeight="1">
      <c r="A6" s="260" t="s">
        <v>62</v>
      </c>
      <c r="B6" s="388">
        <v>23.053750000000001</v>
      </c>
      <c r="C6" s="389">
        <v>8.5751899999999992</v>
      </c>
      <c r="D6" s="388">
        <v>15.55589</v>
      </c>
      <c r="E6" s="389">
        <v>13.24086</v>
      </c>
      <c r="F6" s="388">
        <v>14.353</v>
      </c>
      <c r="G6" s="389">
        <v>7.7013699999999998</v>
      </c>
      <c r="H6" s="388">
        <v>11.723269999999999</v>
      </c>
      <c r="I6" s="389">
        <v>9.3093900000000005</v>
      </c>
      <c r="J6" s="388">
        <v>38.075749999999999</v>
      </c>
      <c r="K6" s="389">
        <v>7.5956400000000004</v>
      </c>
      <c r="L6" s="388">
        <v>30.92248</v>
      </c>
      <c r="M6" s="389">
        <v>5.9379299999999997</v>
      </c>
      <c r="N6" s="388">
        <v>74.280699999999996</v>
      </c>
      <c r="O6" s="391">
        <v>6.6831800000000001</v>
      </c>
      <c r="P6" s="389">
        <v>90.077370000000002</v>
      </c>
      <c r="Q6" s="390">
        <v>9.0386799999999994</v>
      </c>
      <c r="R6" s="418"/>
      <c r="S6" s="19"/>
      <c r="T6" s="19"/>
      <c r="U6" s="19"/>
      <c r="V6" s="19"/>
      <c r="W6" s="19"/>
    </row>
    <row r="7" spans="1:23" ht="24.95" customHeight="1">
      <c r="A7" s="260" t="s">
        <v>63</v>
      </c>
      <c r="B7" s="388">
        <v>41.400790000000001</v>
      </c>
      <c r="C7" s="389">
        <v>7.4053399999999998</v>
      </c>
      <c r="D7" s="388">
        <v>14.90147</v>
      </c>
      <c r="E7" s="389">
        <v>11.505879999999999</v>
      </c>
      <c r="F7" s="388">
        <v>21.242149999999999</v>
      </c>
      <c r="G7" s="389">
        <v>6.4192799999999997</v>
      </c>
      <c r="H7" s="388">
        <v>15.116669999999999</v>
      </c>
      <c r="I7" s="389">
        <v>6.8808400000000001</v>
      </c>
      <c r="J7" s="388">
        <v>56.739060000000002</v>
      </c>
      <c r="K7" s="389">
        <v>7.7267200000000003</v>
      </c>
      <c r="L7" s="388">
        <v>31.43112</v>
      </c>
      <c r="M7" s="389">
        <v>6.0858800000000004</v>
      </c>
      <c r="N7" s="388">
        <v>192.3</v>
      </c>
      <c r="O7" s="391">
        <v>7.38</v>
      </c>
      <c r="P7" s="389">
        <v>59.887270000000001</v>
      </c>
      <c r="Q7" s="390">
        <v>6.0763600000000002</v>
      </c>
    </row>
    <row r="8" spans="1:23" ht="24.95" customHeight="1">
      <c r="A8" s="260" t="s">
        <v>64</v>
      </c>
      <c r="B8" s="388">
        <v>30.17709</v>
      </c>
      <c r="C8" s="389">
        <v>7.1708600000000002</v>
      </c>
      <c r="D8" s="388">
        <v>9.51905</v>
      </c>
      <c r="E8" s="389">
        <v>7.6809500000000002</v>
      </c>
      <c r="F8" s="388">
        <v>16.99896</v>
      </c>
      <c r="G8" s="389">
        <v>6.2284499999999996</v>
      </c>
      <c r="H8" s="388">
        <v>15.12388</v>
      </c>
      <c r="I8" s="389">
        <v>8.5334699999999994</v>
      </c>
      <c r="J8" s="388">
        <v>42.024810000000002</v>
      </c>
      <c r="K8" s="389">
        <v>7.0035400000000001</v>
      </c>
      <c r="L8" s="388">
        <v>18.120429999999999</v>
      </c>
      <c r="M8" s="389">
        <v>6.2731199999999996</v>
      </c>
      <c r="N8" s="388">
        <v>486.52940999999998</v>
      </c>
      <c r="O8" s="391">
        <v>14.911759999999999</v>
      </c>
      <c r="P8" s="389">
        <v>46.682169999999999</v>
      </c>
      <c r="Q8" s="390">
        <v>6.1938000000000004</v>
      </c>
    </row>
    <row r="9" spans="1:23" ht="24.95" customHeight="1">
      <c r="A9" s="260" t="s">
        <v>65</v>
      </c>
      <c r="B9" s="388">
        <v>46.902259999999998</v>
      </c>
      <c r="C9" s="389">
        <v>9.0559899999999995</v>
      </c>
      <c r="D9" s="388">
        <v>21.334620000000001</v>
      </c>
      <c r="E9" s="389">
        <v>10.85</v>
      </c>
      <c r="F9" s="388">
        <v>20.801169999999999</v>
      </c>
      <c r="G9" s="389">
        <v>8.2485400000000002</v>
      </c>
      <c r="H9" s="388">
        <v>19.430150000000001</v>
      </c>
      <c r="I9" s="389">
        <v>8.1985299999999999</v>
      </c>
      <c r="J9" s="388">
        <v>73.678700000000006</v>
      </c>
      <c r="K9" s="389">
        <v>9.4400499999999994</v>
      </c>
      <c r="L9" s="388">
        <v>25.412769999999998</v>
      </c>
      <c r="M9" s="389">
        <v>6.9702099999999998</v>
      </c>
      <c r="N9" s="388">
        <v>172.21053000000001</v>
      </c>
      <c r="O9" s="391">
        <v>10.63158</v>
      </c>
      <c r="P9" s="389">
        <v>102.30612000000001</v>
      </c>
      <c r="Q9" s="390">
        <v>12.591839999999999</v>
      </c>
    </row>
    <row r="10" spans="1:23" ht="24.95" customHeight="1">
      <c r="A10" s="260" t="s">
        <v>66</v>
      </c>
      <c r="B10" s="388">
        <v>27.444410000000001</v>
      </c>
      <c r="C10" s="389">
        <v>9.78965</v>
      </c>
      <c r="D10" s="388">
        <v>8.7960499999999993</v>
      </c>
      <c r="E10" s="389">
        <v>11.870609999999999</v>
      </c>
      <c r="F10" s="388">
        <v>15.43754</v>
      </c>
      <c r="G10" s="389">
        <v>8.4349799999999995</v>
      </c>
      <c r="H10" s="388">
        <v>12.25</v>
      </c>
      <c r="I10" s="389">
        <v>9.6892200000000006</v>
      </c>
      <c r="J10" s="388">
        <v>41.621310000000001</v>
      </c>
      <c r="K10" s="389">
        <v>10.80555</v>
      </c>
      <c r="L10" s="388">
        <v>13.69144</v>
      </c>
      <c r="M10" s="389">
        <v>7.67882</v>
      </c>
      <c r="N10" s="388" t="s">
        <v>515</v>
      </c>
      <c r="O10" s="391" t="s">
        <v>515</v>
      </c>
      <c r="P10" s="389">
        <v>190.91428999999999</v>
      </c>
      <c r="Q10" s="390">
        <v>9.4142899999999994</v>
      </c>
    </row>
    <row r="11" spans="1:23" ht="24.95" customHeight="1">
      <c r="A11" s="260" t="s">
        <v>67</v>
      </c>
      <c r="B11" s="388">
        <v>35.357599999999998</v>
      </c>
      <c r="C11" s="389">
        <v>8.3103099999999994</v>
      </c>
      <c r="D11" s="388">
        <v>12.02617</v>
      </c>
      <c r="E11" s="389">
        <v>10.761710000000001</v>
      </c>
      <c r="F11" s="388">
        <v>15.43768</v>
      </c>
      <c r="G11" s="389">
        <v>6.0324900000000001</v>
      </c>
      <c r="H11" s="388">
        <v>14.00502</v>
      </c>
      <c r="I11" s="389">
        <v>9.1746700000000008</v>
      </c>
      <c r="J11" s="388">
        <v>60.123269999999998</v>
      </c>
      <c r="K11" s="389">
        <v>8.5627600000000008</v>
      </c>
      <c r="L11" s="388">
        <v>23.349450000000001</v>
      </c>
      <c r="M11" s="389">
        <v>6.9151800000000003</v>
      </c>
      <c r="N11" s="388">
        <v>212.53226000000001</v>
      </c>
      <c r="O11" s="391">
        <v>10.274190000000001</v>
      </c>
      <c r="P11" s="389">
        <v>115.72203</v>
      </c>
      <c r="Q11" s="390">
        <v>10.12881</v>
      </c>
    </row>
    <row r="12" spans="1:23" ht="24.95" customHeight="1">
      <c r="A12" s="260" t="s">
        <v>68</v>
      </c>
      <c r="B12" s="388">
        <v>40.328519999999997</v>
      </c>
      <c r="C12" s="389">
        <v>9.6864899999999992</v>
      </c>
      <c r="D12" s="388">
        <v>12.440989999999999</v>
      </c>
      <c r="E12" s="389">
        <v>13.90062</v>
      </c>
      <c r="F12" s="388">
        <v>19.252310000000001</v>
      </c>
      <c r="G12" s="389">
        <v>8.6553799999999992</v>
      </c>
      <c r="H12" s="388">
        <v>14.380660000000001</v>
      </c>
      <c r="I12" s="389">
        <v>9.9629600000000007</v>
      </c>
      <c r="J12" s="388">
        <v>42.837789999999998</v>
      </c>
      <c r="K12" s="389">
        <v>9.1832100000000008</v>
      </c>
      <c r="L12" s="388">
        <v>15.5473</v>
      </c>
      <c r="M12" s="389">
        <v>7.4459499999999998</v>
      </c>
      <c r="N12" s="388">
        <v>305.30768999999998</v>
      </c>
      <c r="O12" s="391">
        <v>12.02885</v>
      </c>
      <c r="P12" s="389">
        <v>15.725490000000001</v>
      </c>
      <c r="Q12" s="390">
        <v>7.2156900000000004</v>
      </c>
    </row>
    <row r="13" spans="1:23" ht="24.95" customHeight="1">
      <c r="A13" s="260" t="s">
        <v>69</v>
      </c>
      <c r="B13" s="388">
        <v>46.820729999999998</v>
      </c>
      <c r="C13" s="389">
        <v>8.9428900000000002</v>
      </c>
      <c r="D13" s="388">
        <v>22.39659</v>
      </c>
      <c r="E13" s="389">
        <v>10.906980000000001</v>
      </c>
      <c r="F13" s="388">
        <v>15.48616</v>
      </c>
      <c r="G13" s="389">
        <v>8.2360799999999994</v>
      </c>
      <c r="H13" s="388">
        <v>14.30335</v>
      </c>
      <c r="I13" s="389">
        <v>8.8529300000000006</v>
      </c>
      <c r="J13" s="388">
        <v>67.228620000000006</v>
      </c>
      <c r="K13" s="389">
        <v>9.2587200000000003</v>
      </c>
      <c r="L13" s="388">
        <v>50.743259999999999</v>
      </c>
      <c r="M13" s="389">
        <v>7.9138000000000002</v>
      </c>
      <c r="N13" s="388">
        <v>237.05417</v>
      </c>
      <c r="O13" s="391">
        <v>7.4202000000000004</v>
      </c>
      <c r="P13" s="389">
        <v>132.5641</v>
      </c>
      <c r="Q13" s="390">
        <v>6.8496499999999996</v>
      </c>
    </row>
    <row r="14" spans="1:23" ht="24.95" customHeight="1">
      <c r="A14" s="260" t="s">
        <v>70</v>
      </c>
      <c r="B14" s="388">
        <v>35.27552</v>
      </c>
      <c r="C14" s="389">
        <v>8.9458599999999997</v>
      </c>
      <c r="D14" s="388">
        <v>13.043710000000001</v>
      </c>
      <c r="E14" s="389">
        <v>11.86886</v>
      </c>
      <c r="F14" s="388">
        <v>16.35961</v>
      </c>
      <c r="G14" s="389">
        <v>8.1893999999999991</v>
      </c>
      <c r="H14" s="388">
        <v>13.409219999999999</v>
      </c>
      <c r="I14" s="389">
        <v>9.4343500000000002</v>
      </c>
      <c r="J14" s="388">
        <v>50.206479999999999</v>
      </c>
      <c r="K14" s="389">
        <v>8.9446999999999992</v>
      </c>
      <c r="L14" s="388">
        <v>27.884429999999998</v>
      </c>
      <c r="M14" s="389">
        <v>6.3296299999999999</v>
      </c>
      <c r="N14" s="388">
        <v>187.14950999999999</v>
      </c>
      <c r="O14" s="391">
        <v>11.98155</v>
      </c>
      <c r="P14" s="389">
        <v>46.381239999999998</v>
      </c>
      <c r="Q14" s="390">
        <v>8.0299399999999999</v>
      </c>
    </row>
    <row r="15" spans="1:23" ht="24.95" customHeight="1">
      <c r="A15" s="260" t="s">
        <v>71</v>
      </c>
      <c r="B15" s="388">
        <v>32.10774</v>
      </c>
      <c r="C15" s="389">
        <v>8.9385600000000007</v>
      </c>
      <c r="D15" s="388">
        <v>28.20823</v>
      </c>
      <c r="E15" s="389">
        <v>13.814909999999999</v>
      </c>
      <c r="F15" s="388">
        <v>18.73077</v>
      </c>
      <c r="G15" s="389">
        <v>7.8885300000000003</v>
      </c>
      <c r="H15" s="388">
        <v>12.227589999999999</v>
      </c>
      <c r="I15" s="389">
        <v>9.4577200000000001</v>
      </c>
      <c r="J15" s="388">
        <v>52.032859999999999</v>
      </c>
      <c r="K15" s="389">
        <v>8.5699699999999996</v>
      </c>
      <c r="L15" s="388">
        <v>20.717600000000001</v>
      </c>
      <c r="M15" s="389">
        <v>7.5174099999999999</v>
      </c>
      <c r="N15" s="388">
        <v>38.083199999999998</v>
      </c>
      <c r="O15" s="391">
        <v>8.3684600000000007</v>
      </c>
      <c r="P15" s="389">
        <v>48.23</v>
      </c>
      <c r="Q15" s="390">
        <v>8.25</v>
      </c>
    </row>
    <row r="16" spans="1:23" ht="24.95" customHeight="1">
      <c r="A16" s="260" t="s">
        <v>72</v>
      </c>
      <c r="B16" s="388">
        <v>24.10538</v>
      </c>
      <c r="C16" s="389">
        <v>8.0687599999999993</v>
      </c>
      <c r="D16" s="388">
        <v>15.316459999999999</v>
      </c>
      <c r="E16" s="389">
        <v>16.45992</v>
      </c>
      <c r="F16" s="388">
        <v>18.34281</v>
      </c>
      <c r="G16" s="389">
        <v>8.4245099999999997</v>
      </c>
      <c r="H16" s="388">
        <v>12.31062</v>
      </c>
      <c r="I16" s="389">
        <v>9.6663700000000006</v>
      </c>
      <c r="J16" s="388">
        <v>41.568109999999997</v>
      </c>
      <c r="K16" s="389">
        <v>7.7043299999999997</v>
      </c>
      <c r="L16" s="388">
        <v>16.70504</v>
      </c>
      <c r="M16" s="389">
        <v>6.0755400000000002</v>
      </c>
      <c r="N16" s="388">
        <v>17.015440000000002</v>
      </c>
      <c r="O16" s="391">
        <v>5.7341300000000004</v>
      </c>
      <c r="P16" s="389">
        <v>33.251179999999998</v>
      </c>
      <c r="Q16" s="390">
        <v>7.3412300000000004</v>
      </c>
    </row>
    <row r="17" spans="1:17" ht="24.95" customHeight="1">
      <c r="A17" s="260" t="s">
        <v>73</v>
      </c>
      <c r="B17" s="388">
        <v>26.485530000000001</v>
      </c>
      <c r="C17" s="389">
        <v>8.8388600000000004</v>
      </c>
      <c r="D17" s="388">
        <v>11.20241</v>
      </c>
      <c r="E17" s="389">
        <v>12.732530000000001</v>
      </c>
      <c r="F17" s="388">
        <v>13.98044</v>
      </c>
      <c r="G17" s="389">
        <v>7.7627100000000002</v>
      </c>
      <c r="H17" s="388">
        <v>10.656980000000001</v>
      </c>
      <c r="I17" s="389">
        <v>9.3598400000000002</v>
      </c>
      <c r="J17" s="388">
        <v>46.65672</v>
      </c>
      <c r="K17" s="389">
        <v>8.7531700000000008</v>
      </c>
      <c r="L17" s="388">
        <v>20.807279999999999</v>
      </c>
      <c r="M17" s="389">
        <v>5.8629600000000002</v>
      </c>
      <c r="N17" s="388">
        <v>13.16667</v>
      </c>
      <c r="O17" s="391">
        <v>6.8333300000000001</v>
      </c>
      <c r="P17" s="389">
        <v>29.430890000000002</v>
      </c>
      <c r="Q17" s="390">
        <v>7.2032499999999997</v>
      </c>
    </row>
    <row r="18" spans="1:17" ht="24.95" customHeight="1">
      <c r="A18" s="260" t="s">
        <v>74</v>
      </c>
      <c r="B18" s="388">
        <v>26.186820000000001</v>
      </c>
      <c r="C18" s="389">
        <v>8.5825300000000002</v>
      </c>
      <c r="D18" s="388">
        <v>10.65089</v>
      </c>
      <c r="E18" s="389">
        <v>11.751480000000001</v>
      </c>
      <c r="F18" s="388">
        <v>15.40127</v>
      </c>
      <c r="G18" s="389">
        <v>8.6624199999999991</v>
      </c>
      <c r="H18" s="388">
        <v>12.258100000000001</v>
      </c>
      <c r="I18" s="389">
        <v>8.8643699999999992</v>
      </c>
      <c r="J18" s="388">
        <v>41.881039999999999</v>
      </c>
      <c r="K18" s="389">
        <v>8.6296999999999997</v>
      </c>
      <c r="L18" s="388">
        <v>17.358899999999998</v>
      </c>
      <c r="M18" s="389">
        <v>6.2147199999999998</v>
      </c>
      <c r="N18" s="388">
        <v>45.842109999999998</v>
      </c>
      <c r="O18" s="391">
        <v>7.2456100000000001</v>
      </c>
      <c r="P18" s="389">
        <v>90.715909999999994</v>
      </c>
      <c r="Q18" s="390">
        <v>7.9431799999999999</v>
      </c>
    </row>
    <row r="19" spans="1:17" ht="24.95" customHeight="1">
      <c r="A19" s="260" t="s">
        <v>75</v>
      </c>
      <c r="B19" s="388">
        <v>29.063659999999999</v>
      </c>
      <c r="C19" s="389">
        <v>8.4000500000000002</v>
      </c>
      <c r="D19" s="388">
        <v>11.63133</v>
      </c>
      <c r="E19" s="389">
        <v>9.2594899999999996</v>
      </c>
      <c r="F19" s="388">
        <v>20.882390000000001</v>
      </c>
      <c r="G19" s="389">
        <v>7.3873600000000001</v>
      </c>
      <c r="H19" s="388">
        <v>13.95514</v>
      </c>
      <c r="I19" s="389">
        <v>8.8466799999999992</v>
      </c>
      <c r="J19" s="388">
        <v>51.757330000000003</v>
      </c>
      <c r="K19" s="389">
        <v>8.7332400000000003</v>
      </c>
      <c r="L19" s="388">
        <v>20.089700000000001</v>
      </c>
      <c r="M19" s="389">
        <v>7.2211999999999996</v>
      </c>
      <c r="N19" s="388">
        <v>304.53447999999997</v>
      </c>
      <c r="O19" s="391">
        <v>11.68966</v>
      </c>
      <c r="P19" s="389">
        <v>33.263390000000001</v>
      </c>
      <c r="Q19" s="390">
        <v>4.7991099999999998</v>
      </c>
    </row>
    <row r="20" spans="1:17" ht="24.95" customHeight="1">
      <c r="A20" s="268" t="s">
        <v>76</v>
      </c>
      <c r="B20" s="388">
        <v>37.87968</v>
      </c>
      <c r="C20" s="389">
        <v>8.9173799999999996</v>
      </c>
      <c r="D20" s="388">
        <v>15</v>
      </c>
      <c r="E20" s="389">
        <v>15.642860000000001</v>
      </c>
      <c r="F20" s="388">
        <v>18.791039999999999</v>
      </c>
      <c r="G20" s="389">
        <v>7.8756199999999996</v>
      </c>
      <c r="H20" s="388">
        <v>13.655860000000001</v>
      </c>
      <c r="I20" s="389">
        <v>9.1887500000000006</v>
      </c>
      <c r="J20" s="388">
        <v>62.43723</v>
      </c>
      <c r="K20" s="389">
        <v>8.8513699999999993</v>
      </c>
      <c r="L20" s="388">
        <v>20.663119999999999</v>
      </c>
      <c r="M20" s="389">
        <v>5.8581599999999998</v>
      </c>
      <c r="N20" s="388">
        <v>188.92424</v>
      </c>
      <c r="O20" s="391">
        <v>6.5606099999999996</v>
      </c>
      <c r="P20" s="389">
        <v>72.549019999999999</v>
      </c>
      <c r="Q20" s="390">
        <v>6.5490199999999996</v>
      </c>
    </row>
    <row r="21" spans="1:17" ht="24.95" customHeight="1" thickBot="1">
      <c r="A21" s="261" t="s">
        <v>85</v>
      </c>
      <c r="B21" s="536">
        <v>31.035080000000001</v>
      </c>
      <c r="C21" s="537">
        <v>8.6225400000000008</v>
      </c>
      <c r="D21" s="538">
        <v>15.484310000000001</v>
      </c>
      <c r="E21" s="539">
        <v>11.88082</v>
      </c>
      <c r="F21" s="538">
        <v>15.93164</v>
      </c>
      <c r="G21" s="539">
        <v>7.65815</v>
      </c>
      <c r="H21" s="538">
        <v>12.770149999999999</v>
      </c>
      <c r="I21" s="539">
        <v>9.1634499999999992</v>
      </c>
      <c r="J21" s="538">
        <v>49.347949999999997</v>
      </c>
      <c r="K21" s="539">
        <v>8.4435099999999998</v>
      </c>
      <c r="L21" s="538">
        <v>27.647269999999999</v>
      </c>
      <c r="M21" s="539">
        <v>6.6743600000000001</v>
      </c>
      <c r="N21" s="538">
        <v>115.36566000000001</v>
      </c>
      <c r="O21" s="540">
        <v>8.3122399999999992</v>
      </c>
      <c r="P21" s="537">
        <v>77.029380000000003</v>
      </c>
      <c r="Q21" s="541">
        <v>7.5310699999999997</v>
      </c>
    </row>
    <row r="22" spans="1:17" s="416" customFormat="1"/>
    <row r="23" spans="1:17" s="566" customFormat="1" ht="11.25">
      <c r="A23" s="566" t="str">
        <f>'Tabelle 1.1'!A38</f>
        <v>Anmerkungen. Datengrundlage: Volkshochschul-Statistik 2021; Basis: 843 vhs.</v>
      </c>
    </row>
    <row r="24" spans="1:17" s="416" customFormat="1"/>
    <row r="25" spans="1:17" s="416" customFormat="1">
      <c r="A25" s="574" t="s">
        <v>532</v>
      </c>
      <c r="B25" s="572"/>
      <c r="C25" s="572"/>
    </row>
    <row r="26" spans="1:17" s="416" customFormat="1">
      <c r="A26" s="574" t="s">
        <v>533</v>
      </c>
      <c r="B26" s="572"/>
      <c r="C26" s="1170"/>
      <c r="E26" s="743"/>
      <c r="G26" s="743" t="s">
        <v>528</v>
      </c>
    </row>
    <row r="27" spans="1:17" s="416" customFormat="1">
      <c r="A27" s="575"/>
      <c r="B27" s="572"/>
      <c r="C27" s="572"/>
    </row>
    <row r="28" spans="1:17" s="416" customFormat="1">
      <c r="A28" s="1169" t="s">
        <v>535</v>
      </c>
      <c r="B28" s="1169"/>
      <c r="C28" s="1169"/>
    </row>
  </sheetData>
  <mergeCells count="11">
    <mergeCell ref="F3:G3"/>
    <mergeCell ref="H3:I3"/>
    <mergeCell ref="J3:K3"/>
    <mergeCell ref="L3:M3"/>
    <mergeCell ref="A1:Q1"/>
    <mergeCell ref="D2:Q2"/>
    <mergeCell ref="N3:O3"/>
    <mergeCell ref="P3:Q3"/>
    <mergeCell ref="A2:A4"/>
    <mergeCell ref="B2:C3"/>
    <mergeCell ref="D3:E3"/>
  </mergeCells>
  <conditionalFormatting sqref="A5 A7:A21">
    <cfRule type="cellIs" dxfId="10" priority="3" stopIfTrue="1" operator="equal">
      <formula>0</formula>
    </cfRule>
  </conditionalFormatting>
  <hyperlinks>
    <hyperlink ref="G26" r:id="rId1" xr:uid="{53C67961-BB1E-438F-B101-2A0BA08F4119}"/>
    <hyperlink ref="A28" r:id="rId2" display="Publikation und Tabellen stehen unter der Lizenz CC BY-SA DEED 4.0." xr:uid="{D93A7DD8-CFF7-463B-8D38-74FD2AA8F2D9}"/>
  </hyperlinks>
  <pageMargins left="0.78740157480314965" right="0.78740157480314965" top="0.98425196850393704" bottom="0.98425196850393704" header="0.51181102362204722" footer="0.51181102362204722"/>
  <pageSetup paperSize="9" scale="61" orientation="portrait" r:id="rId3"/>
  <headerFooter scaleWithDoc="0" alignWithMargins="0"/>
  <legacyDrawingHF r:id="rId4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4BA6-8825-46F6-95AF-ECB2A6FD172D}">
  <dimension ref="A1:L37"/>
  <sheetViews>
    <sheetView view="pageBreakPreview" zoomScaleNormal="100" zoomScaleSheetLayoutView="100" workbookViewId="0">
      <selection sqref="A1:I1"/>
    </sheetView>
  </sheetViews>
  <sheetFormatPr baseColWidth="10" defaultRowHeight="12.75"/>
  <cols>
    <col min="1" max="1" width="16.85546875" style="20" customWidth="1"/>
    <col min="2" max="2" width="17.85546875" style="20" customWidth="1"/>
    <col min="3" max="3" width="16.42578125" style="20" customWidth="1"/>
    <col min="4" max="4" width="18.85546875" style="20" customWidth="1"/>
    <col min="5" max="5" width="20.28515625" style="20" customWidth="1"/>
    <col min="6" max="7" width="20.7109375" style="20" customWidth="1"/>
    <col min="8" max="8" width="21.5703125" style="20" customWidth="1"/>
    <col min="9" max="9" width="20.7109375" style="20" customWidth="1"/>
    <col min="10" max="10" width="2.7109375" style="416" customWidth="1"/>
    <col min="11" max="16384" width="11.42578125" style="20"/>
  </cols>
  <sheetData>
    <row r="1" spans="1:12" ht="39.950000000000003" customHeight="1" thickBot="1">
      <c r="A1" s="785" t="str">
        <f>"Tabelle 30: Strukturdaten " &amp;Hilfswerte!B1</f>
        <v>Tabelle 30: Strukturdaten 2021</v>
      </c>
      <c r="B1" s="785"/>
      <c r="C1" s="785"/>
      <c r="D1" s="785"/>
      <c r="E1" s="785"/>
      <c r="F1" s="785"/>
      <c r="G1" s="785"/>
      <c r="H1" s="785"/>
      <c r="I1" s="785"/>
      <c r="J1" s="585"/>
      <c r="K1" s="36"/>
      <c r="L1" s="36"/>
    </row>
    <row r="2" spans="1:12" ht="27" customHeight="1">
      <c r="A2" s="684"/>
      <c r="B2" s="796" t="s">
        <v>319</v>
      </c>
      <c r="C2" s="796"/>
      <c r="D2" s="796"/>
      <c r="E2" s="796"/>
      <c r="F2" s="795" t="s">
        <v>320</v>
      </c>
      <c r="G2" s="796"/>
      <c r="H2" s="796"/>
      <c r="I2" s="882"/>
    </row>
    <row r="3" spans="1:12" ht="132" customHeight="1">
      <c r="A3" s="685" t="s">
        <v>12</v>
      </c>
      <c r="B3" s="686" t="s">
        <v>321</v>
      </c>
      <c r="C3" s="686" t="s">
        <v>322</v>
      </c>
      <c r="D3" s="686" t="s">
        <v>323</v>
      </c>
      <c r="E3" s="687" t="s">
        <v>324</v>
      </c>
      <c r="F3" s="686" t="s">
        <v>325</v>
      </c>
      <c r="G3" s="686" t="s">
        <v>430</v>
      </c>
      <c r="H3" s="686" t="s">
        <v>326</v>
      </c>
      <c r="I3" s="688" t="s">
        <v>429</v>
      </c>
    </row>
    <row r="4" spans="1:12" ht="24.95" customHeight="1">
      <c r="A4" s="268" t="s">
        <v>61</v>
      </c>
      <c r="B4" s="394">
        <v>17.138829999999999</v>
      </c>
      <c r="C4" s="394">
        <v>11.67183</v>
      </c>
      <c r="D4" s="394">
        <v>2.4550900000000002</v>
      </c>
      <c r="E4" s="394">
        <v>5.5039400000000001</v>
      </c>
      <c r="F4" s="548">
        <v>146.4162</v>
      </c>
      <c r="G4" s="542">
        <v>99.484300000000005</v>
      </c>
      <c r="H4" s="542">
        <v>148.53144</v>
      </c>
      <c r="I4" s="543">
        <v>101.59953</v>
      </c>
    </row>
    <row r="5" spans="1:12" ht="24.95" customHeight="1">
      <c r="A5" s="392" t="s">
        <v>62</v>
      </c>
      <c r="B5" s="394">
        <v>15.23565</v>
      </c>
      <c r="C5" s="394">
        <v>10.90099</v>
      </c>
      <c r="D5" s="394">
        <v>1.81891</v>
      </c>
      <c r="E5" s="394">
        <v>6.2081299999999997</v>
      </c>
      <c r="F5" s="548">
        <v>123.2902</v>
      </c>
      <c r="G5" s="542">
        <v>102.5818</v>
      </c>
      <c r="H5" s="542">
        <v>126.12229000000001</v>
      </c>
      <c r="I5" s="543">
        <v>105.4139</v>
      </c>
    </row>
    <row r="6" spans="1:12" ht="24.95" customHeight="1">
      <c r="A6" s="392" t="s">
        <v>63</v>
      </c>
      <c r="B6" s="394">
        <v>15.30345</v>
      </c>
      <c r="C6" s="394">
        <v>12.396380000000001</v>
      </c>
      <c r="D6" s="394">
        <v>8.0502900000000004</v>
      </c>
      <c r="E6" s="394" t="s">
        <v>515</v>
      </c>
      <c r="F6" s="548">
        <v>171.29390000000001</v>
      </c>
      <c r="G6" s="542">
        <v>129.26050000000001</v>
      </c>
      <c r="H6" s="542">
        <v>171.96994000000001</v>
      </c>
      <c r="I6" s="543">
        <v>129.93655999999999</v>
      </c>
    </row>
    <row r="7" spans="1:12" ht="24.95" customHeight="1">
      <c r="A7" s="392" t="s">
        <v>64</v>
      </c>
      <c r="B7" s="395">
        <v>6.0088299999999997</v>
      </c>
      <c r="C7" s="395">
        <v>5.0290800000000004</v>
      </c>
      <c r="D7" s="395">
        <v>1.1646799999999999</v>
      </c>
      <c r="E7" s="395">
        <v>2.71645</v>
      </c>
      <c r="F7" s="548">
        <v>53.592300000000002</v>
      </c>
      <c r="G7" s="542">
        <v>45.411200000000001</v>
      </c>
      <c r="H7" s="542">
        <v>54.774050000000003</v>
      </c>
      <c r="I7" s="543">
        <v>46.592919999999999</v>
      </c>
    </row>
    <row r="8" spans="1:12" ht="24.95" customHeight="1">
      <c r="A8" s="392" t="s">
        <v>65</v>
      </c>
      <c r="B8" s="395">
        <v>19.040109999999999</v>
      </c>
      <c r="C8" s="395">
        <v>14.44694</v>
      </c>
      <c r="D8" s="395">
        <v>0.15409999999999999</v>
      </c>
      <c r="E8" s="395">
        <v>8.9832699999999992</v>
      </c>
      <c r="F8" s="548">
        <v>140.404</v>
      </c>
      <c r="G8" s="542">
        <v>98.538499999999999</v>
      </c>
      <c r="H8" s="542">
        <v>142.35366999999999</v>
      </c>
      <c r="I8" s="543">
        <v>100.48814</v>
      </c>
    </row>
    <row r="9" spans="1:12" ht="24.95" customHeight="1">
      <c r="A9" s="392" t="s">
        <v>66</v>
      </c>
      <c r="B9" s="395">
        <v>11.560779999999999</v>
      </c>
      <c r="C9" s="395">
        <v>8.4527699999999992</v>
      </c>
      <c r="D9" s="395">
        <v>6.0675499999999998</v>
      </c>
      <c r="E9" s="395" t="s">
        <v>515</v>
      </c>
      <c r="F9" s="548">
        <v>95.008399999999995</v>
      </c>
      <c r="G9" s="542">
        <v>58.957799999999999</v>
      </c>
      <c r="H9" s="542">
        <v>95.016509999999997</v>
      </c>
      <c r="I9" s="543">
        <v>58.965879999999999</v>
      </c>
    </row>
    <row r="10" spans="1:12" ht="24.95" customHeight="1">
      <c r="A10" s="392" t="s">
        <v>67</v>
      </c>
      <c r="B10" s="395">
        <v>15.612679999999999</v>
      </c>
      <c r="C10" s="395">
        <v>12.37716</v>
      </c>
      <c r="D10" s="395">
        <v>1.02389</v>
      </c>
      <c r="E10" s="395">
        <v>6.7209199999999996</v>
      </c>
      <c r="F10" s="548">
        <v>120.223</v>
      </c>
      <c r="G10" s="542">
        <v>68.026300000000006</v>
      </c>
      <c r="H10" s="542">
        <v>121.32565</v>
      </c>
      <c r="I10" s="543">
        <v>69.128929999999997</v>
      </c>
    </row>
    <row r="11" spans="1:12" ht="24.95" customHeight="1">
      <c r="A11" s="392" t="s">
        <v>68</v>
      </c>
      <c r="B11" s="395">
        <v>6.3508199999999997</v>
      </c>
      <c r="C11" s="395">
        <v>5.6599899999999996</v>
      </c>
      <c r="D11" s="395">
        <v>1.64438</v>
      </c>
      <c r="E11" s="395">
        <v>3.41168</v>
      </c>
      <c r="F11" s="548">
        <v>45.0411</v>
      </c>
      <c r="G11" s="542">
        <v>37.920900000000003</v>
      </c>
      <c r="H11" s="542">
        <v>45.47007</v>
      </c>
      <c r="I11" s="543">
        <v>38.349890000000002</v>
      </c>
    </row>
    <row r="12" spans="1:12" ht="24.95" customHeight="1">
      <c r="A12" s="392" t="s">
        <v>69</v>
      </c>
      <c r="B12" s="395">
        <v>25.03595</v>
      </c>
      <c r="C12" s="395">
        <v>18.400010000000002</v>
      </c>
      <c r="D12" s="395">
        <v>2.8428</v>
      </c>
      <c r="E12" s="395">
        <v>4.8464799999999997</v>
      </c>
      <c r="F12" s="548">
        <v>156.01599999999999</v>
      </c>
      <c r="G12" s="542">
        <v>107.49930000000001</v>
      </c>
      <c r="H12" s="542">
        <v>156.91153</v>
      </c>
      <c r="I12" s="543">
        <v>108.39476999999999</v>
      </c>
    </row>
    <row r="13" spans="1:12" ht="24.95" customHeight="1">
      <c r="A13" s="392" t="s">
        <v>70</v>
      </c>
      <c r="B13" s="395">
        <v>14.34802</v>
      </c>
      <c r="C13" s="395">
        <v>11.91306</v>
      </c>
      <c r="D13" s="395">
        <v>3.57396</v>
      </c>
      <c r="E13" s="395">
        <v>5.2451299999999996</v>
      </c>
      <c r="F13" s="548">
        <v>86.439499999999995</v>
      </c>
      <c r="G13" s="542">
        <v>61.566099999999999</v>
      </c>
      <c r="H13" s="542">
        <v>88.044290000000004</v>
      </c>
      <c r="I13" s="543">
        <v>63.170929999999998</v>
      </c>
    </row>
    <row r="14" spans="1:12" ht="24.95" customHeight="1">
      <c r="A14" s="392" t="s">
        <v>71</v>
      </c>
      <c r="B14" s="395">
        <v>10.74399</v>
      </c>
      <c r="C14" s="395">
        <v>7.5744600000000002</v>
      </c>
      <c r="D14" s="395">
        <v>1.50644</v>
      </c>
      <c r="E14" s="395">
        <v>2.92997</v>
      </c>
      <c r="F14" s="548">
        <v>109.1465</v>
      </c>
      <c r="G14" s="542">
        <v>77.698099999999997</v>
      </c>
      <c r="H14" s="542">
        <v>110.44114999999999</v>
      </c>
      <c r="I14" s="543">
        <v>78.992710000000002</v>
      </c>
    </row>
    <row r="15" spans="1:12" ht="24.95" customHeight="1">
      <c r="A15" s="392" t="s">
        <v>72</v>
      </c>
      <c r="B15" s="395">
        <v>12.93933</v>
      </c>
      <c r="C15" s="395">
        <v>9.9847999999999999</v>
      </c>
      <c r="D15" s="395">
        <v>2.1298300000000001</v>
      </c>
      <c r="E15" s="395">
        <v>4.2906500000000003</v>
      </c>
      <c r="F15" s="548">
        <v>125.7705</v>
      </c>
      <c r="G15" s="542">
        <v>97.344399999999993</v>
      </c>
      <c r="H15" s="542">
        <v>128.83654000000001</v>
      </c>
      <c r="I15" s="543">
        <v>100.41047</v>
      </c>
    </row>
    <row r="16" spans="1:12" ht="24.95" customHeight="1">
      <c r="A16" s="392" t="s">
        <v>73</v>
      </c>
      <c r="B16" s="395">
        <v>7.0033599999999998</v>
      </c>
      <c r="C16" s="395">
        <v>5.1892500000000004</v>
      </c>
      <c r="D16" s="395">
        <v>1.6044799999999999</v>
      </c>
      <c r="E16" s="395">
        <v>2.2955399999999999</v>
      </c>
      <c r="F16" s="548">
        <v>40.391500000000001</v>
      </c>
      <c r="G16" s="542">
        <v>31.500299999999999</v>
      </c>
      <c r="H16" s="542">
        <v>41.064680000000003</v>
      </c>
      <c r="I16" s="543">
        <v>32.173499999999997</v>
      </c>
    </row>
    <row r="17" spans="1:9" ht="24.95" customHeight="1">
      <c r="A17" s="392" t="s">
        <v>74</v>
      </c>
      <c r="B17" s="395">
        <v>6.0919400000000001</v>
      </c>
      <c r="C17" s="395">
        <v>4.8712799999999996</v>
      </c>
      <c r="D17" s="395">
        <v>0.82042000000000004</v>
      </c>
      <c r="E17" s="395">
        <v>2.8577400000000002</v>
      </c>
      <c r="F17" s="548">
        <v>38.631500000000003</v>
      </c>
      <c r="G17" s="542">
        <v>32.515000000000001</v>
      </c>
      <c r="H17" s="542">
        <v>39.388559999999998</v>
      </c>
      <c r="I17" s="543">
        <v>33.272129999999997</v>
      </c>
    </row>
    <row r="18" spans="1:9" ht="24.95" customHeight="1">
      <c r="A18" s="392" t="s">
        <v>75</v>
      </c>
      <c r="B18" s="395">
        <v>15.081009999999999</v>
      </c>
      <c r="C18" s="395">
        <v>10.354810000000001</v>
      </c>
      <c r="D18" s="395">
        <v>0.52054</v>
      </c>
      <c r="E18" s="395">
        <v>6.1436200000000003</v>
      </c>
      <c r="F18" s="548">
        <v>110.88800000000001</v>
      </c>
      <c r="G18" s="542">
        <v>83.718800000000002</v>
      </c>
      <c r="H18" s="542">
        <v>112.30266</v>
      </c>
      <c r="I18" s="543">
        <v>85.133510000000001</v>
      </c>
    </row>
    <row r="19" spans="1:9" ht="24.95" customHeight="1">
      <c r="A19" s="393" t="s">
        <v>76</v>
      </c>
      <c r="B19" s="396">
        <v>8.9942100000000007</v>
      </c>
      <c r="C19" s="396">
        <v>7.7092499999999999</v>
      </c>
      <c r="D19" s="396">
        <v>2.7149399999999999</v>
      </c>
      <c r="E19" s="396">
        <v>2.5894300000000001</v>
      </c>
      <c r="F19" s="549">
        <v>66.817999999999998</v>
      </c>
      <c r="G19" s="544">
        <v>53.955300000000001</v>
      </c>
      <c r="H19" s="544">
        <v>67.695729999999998</v>
      </c>
      <c r="I19" s="545">
        <v>54.833019999999998</v>
      </c>
    </row>
    <row r="20" spans="1:9" ht="24.95" customHeight="1" thickBot="1">
      <c r="A20" s="378" t="s">
        <v>85</v>
      </c>
      <c r="B20" s="397">
        <v>14.714969999999999</v>
      </c>
      <c r="C20" s="397">
        <v>11.103579999999999</v>
      </c>
      <c r="D20" s="397">
        <v>2.5819100000000001</v>
      </c>
      <c r="E20" s="397">
        <v>4.7071300000000003</v>
      </c>
      <c r="F20" s="550">
        <v>110.5334</v>
      </c>
      <c r="G20" s="546">
        <v>79.868700000000004</v>
      </c>
      <c r="H20" s="546">
        <v>112.09386000000001</v>
      </c>
      <c r="I20" s="547">
        <v>81.429169999999999</v>
      </c>
    </row>
    <row r="21" spans="1:9" s="416" customFormat="1">
      <c r="A21" s="689"/>
      <c r="F21" s="690"/>
      <c r="G21" s="690"/>
      <c r="H21" s="690"/>
      <c r="I21" s="690"/>
    </row>
    <row r="22" spans="1:9" s="566" customFormat="1" ht="11.25">
      <c r="A22" s="691" t="str">
        <f>"Anmerkungen. Datengrundlage: Volkshochschul-Statistik "&amp;Hilfswerte!B1&amp;"; Basis: "&amp;Tabelle1!$C$36&amp;" vhs."</f>
        <v>Anmerkungen. Datengrundlage: Volkshochschul-Statistik 2021; Basis: 843 vhs.</v>
      </c>
      <c r="F22" s="692"/>
      <c r="G22" s="692"/>
      <c r="H22" s="692"/>
      <c r="I22" s="692"/>
    </row>
    <row r="23" spans="1:9" s="416" customFormat="1">
      <c r="A23" s="689"/>
    </row>
    <row r="24" spans="1:9" s="416" customFormat="1">
      <c r="A24" s="574" t="s">
        <v>532</v>
      </c>
      <c r="B24" s="572"/>
      <c r="C24" s="572"/>
    </row>
    <row r="25" spans="1:9" s="416" customFormat="1">
      <c r="A25" s="574" t="s">
        <v>533</v>
      </c>
      <c r="B25" s="572"/>
      <c r="C25" s="1170"/>
      <c r="D25" s="743" t="s">
        <v>528</v>
      </c>
    </row>
    <row r="26" spans="1:9" s="416" customFormat="1">
      <c r="A26" s="575"/>
      <c r="B26" s="572"/>
      <c r="C26" s="572"/>
    </row>
    <row r="27" spans="1:9" s="416" customFormat="1">
      <c r="A27" s="1169" t="s">
        <v>535</v>
      </c>
      <c r="B27" s="1169"/>
      <c r="C27" s="1169"/>
    </row>
    <row r="28" spans="1:9">
      <c r="A28" s="24"/>
    </row>
    <row r="29" spans="1:9">
      <c r="A29" s="24"/>
    </row>
    <row r="30" spans="1:9">
      <c r="A30" s="24"/>
    </row>
    <row r="31" spans="1:9">
      <c r="A31" s="24"/>
    </row>
    <row r="32" spans="1:9">
      <c r="A32" s="24"/>
    </row>
    <row r="33" spans="1:1">
      <c r="A33" s="24"/>
    </row>
    <row r="34" spans="1:1">
      <c r="A34" s="24"/>
    </row>
    <row r="35" spans="1:1">
      <c r="A35" s="24"/>
    </row>
    <row r="36" spans="1:1">
      <c r="A36" s="24"/>
    </row>
    <row r="37" spans="1:1">
      <c r="A37" s="24"/>
    </row>
  </sheetData>
  <mergeCells count="3">
    <mergeCell ref="B2:E2"/>
    <mergeCell ref="F2:I2"/>
    <mergeCell ref="A1:I1"/>
  </mergeCells>
  <conditionalFormatting sqref="A21 A23 A29 A31 A33 A35">
    <cfRule type="cellIs" dxfId="9" priority="146" stopIfTrue="1" operator="equal">
      <formula>1</formula>
    </cfRule>
    <cfRule type="cellIs" dxfId="8" priority="147" stopIfTrue="1" operator="lessThan">
      <formula>0.0005</formula>
    </cfRule>
  </conditionalFormatting>
  <conditionalFormatting sqref="A22 A28 A30 A32 A34 A36">
    <cfRule type="cellIs" dxfId="7" priority="149" stopIfTrue="1" operator="equal">
      <formula>0</formula>
    </cfRule>
  </conditionalFormatting>
  <conditionalFormatting sqref="A37">
    <cfRule type="cellIs" dxfId="6" priority="148" stopIfTrue="1" operator="lessThan">
      <formula>0.0005</formula>
    </cfRule>
  </conditionalFormatting>
  <conditionalFormatting sqref="A4:I20">
    <cfRule type="cellIs" dxfId="5" priority="1" stopIfTrue="1" operator="equal">
      <formula>0</formula>
    </cfRule>
  </conditionalFormatting>
  <hyperlinks>
    <hyperlink ref="D25" r:id="rId1" xr:uid="{8FBAF978-32D4-474F-B22C-11863ECB6391}"/>
    <hyperlink ref="A27" r:id="rId2" display="Publikation und Tabellen stehen unter der Lizenz CC BY-SA DEED 4.0." xr:uid="{EC6921CD-85CD-40B0-B309-20C3B9567510}"/>
  </hyperlinks>
  <pageMargins left="0.7" right="0.7" top="0.78740157499999996" bottom="0.78740157499999996" header="0.3" footer="0.3"/>
  <pageSetup paperSize="9" scale="69" orientation="landscape"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DC90F-973F-40F5-92AD-95912127EFFA}">
  <dimension ref="A1:K27"/>
  <sheetViews>
    <sheetView view="pageBreakPreview" zoomScaleNormal="100" zoomScaleSheetLayoutView="100" workbookViewId="0">
      <selection activeCell="A23" sqref="A23:F26"/>
    </sheetView>
  </sheetViews>
  <sheetFormatPr baseColWidth="10" defaultRowHeight="12.75"/>
  <cols>
    <col min="1" max="1" width="15.28515625" style="9" customWidth="1"/>
    <col min="2" max="2" width="6.85546875" style="9" customWidth="1"/>
    <col min="3" max="3" width="7.7109375" style="9" customWidth="1"/>
    <col min="4" max="4" width="9.140625" style="9" customWidth="1"/>
    <col min="5" max="5" width="3.28515625" style="572" customWidth="1"/>
    <col min="6" max="6" width="23.7109375" style="9" customWidth="1"/>
    <col min="7" max="7" width="6.85546875" style="9" customWidth="1"/>
    <col min="8" max="8" width="7.7109375" style="9" customWidth="1"/>
    <col min="9" max="9" width="10.28515625" style="9" customWidth="1"/>
    <col min="10" max="10" width="2.7109375" style="572" customWidth="1"/>
    <col min="11" max="16384" width="11.42578125" style="9"/>
  </cols>
  <sheetData>
    <row r="1" spans="1:11" s="3" customFormat="1" ht="39.950000000000003" customHeight="1" thickBot="1">
      <c r="A1" s="779" t="str">
        <f>"Tabelle 31: Veränderungen gegenüber dem Vorjahr bei Kursen nach Ländern und Programmbereichen " &amp;Hilfswerte!B1</f>
        <v>Tabelle 31: Veränderungen gegenüber dem Vorjahr bei Kursen nach Ländern und Programmbereichen 2021</v>
      </c>
      <c r="B1" s="779"/>
      <c r="C1" s="779"/>
      <c r="D1" s="779"/>
      <c r="E1" s="779"/>
      <c r="F1" s="779"/>
      <c r="G1" s="779"/>
      <c r="H1" s="779"/>
      <c r="I1" s="779"/>
      <c r="J1" s="567"/>
    </row>
    <row r="2" spans="1:11" s="398" customFormat="1" ht="39" customHeight="1">
      <c r="A2" s="597" t="s">
        <v>12</v>
      </c>
      <c r="B2" s="695" t="s">
        <v>16</v>
      </c>
      <c r="C2" s="695" t="s">
        <v>17</v>
      </c>
      <c r="D2" s="696" t="s">
        <v>18</v>
      </c>
      <c r="E2" s="693"/>
      <c r="F2" s="697" t="s">
        <v>255</v>
      </c>
      <c r="G2" s="695" t="s">
        <v>16</v>
      </c>
      <c r="H2" s="695" t="s">
        <v>17</v>
      </c>
      <c r="I2" s="696" t="s">
        <v>18</v>
      </c>
      <c r="J2" s="693"/>
      <c r="K2" s="399"/>
    </row>
    <row r="3" spans="1:11" s="400" customFormat="1" ht="36" customHeight="1">
      <c r="A3" s="401" t="s">
        <v>61</v>
      </c>
      <c r="B3" s="551">
        <v>-0.26424999999999998</v>
      </c>
      <c r="C3" s="552">
        <v>-4.0960000000000003E-2</v>
      </c>
      <c r="D3" s="553">
        <v>-0.32031999999999999</v>
      </c>
      <c r="E3" s="694"/>
      <c r="F3" s="379" t="s">
        <v>89</v>
      </c>
      <c r="G3" s="201">
        <v>-4.761E-2</v>
      </c>
      <c r="H3" s="134">
        <v>4.2470000000000001E-2</v>
      </c>
      <c r="I3" s="232">
        <v>-0.10559</v>
      </c>
      <c r="J3" s="694"/>
    </row>
    <row r="4" spans="1:11" s="400" customFormat="1" ht="36" customHeight="1">
      <c r="A4" s="401" t="s">
        <v>62</v>
      </c>
      <c r="B4" s="551">
        <v>-0.16974</v>
      </c>
      <c r="C4" s="552">
        <v>6.2539999999999998E-2</v>
      </c>
      <c r="D4" s="553">
        <v>-0.24801999999999999</v>
      </c>
      <c r="E4" s="694"/>
      <c r="F4" s="376" t="s">
        <v>113</v>
      </c>
      <c r="G4" s="201">
        <v>-0.23493</v>
      </c>
      <c r="H4" s="134">
        <v>-0.13227</v>
      </c>
      <c r="I4" s="232">
        <v>-0.30418000000000001</v>
      </c>
      <c r="J4" s="694"/>
    </row>
    <row r="5" spans="1:11" s="400" customFormat="1" ht="36" customHeight="1">
      <c r="A5" s="402" t="s">
        <v>63</v>
      </c>
      <c r="B5" s="551">
        <v>-1.1089999999999999E-2</v>
      </c>
      <c r="C5" s="552">
        <v>8.1369999999999998E-2</v>
      </c>
      <c r="D5" s="553">
        <v>-0.14856</v>
      </c>
      <c r="E5" s="694"/>
      <c r="F5" s="376" t="s">
        <v>19</v>
      </c>
      <c r="G5" s="201">
        <v>-0.30042000000000002</v>
      </c>
      <c r="H5" s="134">
        <v>-7.1669999999999998E-2</v>
      </c>
      <c r="I5" s="232">
        <v>-0.3886</v>
      </c>
      <c r="J5" s="694"/>
    </row>
    <row r="6" spans="1:11" s="400" customFormat="1" ht="36" customHeight="1">
      <c r="A6" s="402" t="s">
        <v>64</v>
      </c>
      <c r="B6" s="551">
        <v>-0.24096999999999999</v>
      </c>
      <c r="C6" s="552">
        <v>-9.4560000000000005E-2</v>
      </c>
      <c r="D6" s="553">
        <v>-0.35442000000000001</v>
      </c>
      <c r="E6" s="694"/>
      <c r="F6" s="376" t="s">
        <v>20</v>
      </c>
      <c r="G6" s="201">
        <v>-0.23352999999999999</v>
      </c>
      <c r="H6" s="134">
        <v>-6.2059999999999997E-2</v>
      </c>
      <c r="I6" s="232">
        <v>-0.29460999999999998</v>
      </c>
      <c r="J6" s="694"/>
    </row>
    <row r="7" spans="1:11" s="400" customFormat="1" ht="36" customHeight="1">
      <c r="A7" s="402" t="s">
        <v>65</v>
      </c>
      <c r="B7" s="551">
        <v>-0.12504999999999999</v>
      </c>
      <c r="C7" s="552">
        <v>0.10512000000000001</v>
      </c>
      <c r="D7" s="553">
        <v>-0.20748</v>
      </c>
      <c r="E7" s="694"/>
      <c r="F7" s="376" t="s">
        <v>387</v>
      </c>
      <c r="G7" s="201">
        <v>-0.16733999999999999</v>
      </c>
      <c r="H7" s="134">
        <v>-0.12520000000000001</v>
      </c>
      <c r="I7" s="232">
        <v>-0.20760000000000001</v>
      </c>
      <c r="J7" s="694"/>
    </row>
    <row r="8" spans="1:11" s="400" customFormat="1" ht="36" customHeight="1">
      <c r="A8" s="402" t="s">
        <v>66</v>
      </c>
      <c r="B8" s="551">
        <v>-6.855E-2</v>
      </c>
      <c r="C8" s="552">
        <v>7.1620000000000003E-2</v>
      </c>
      <c r="D8" s="553">
        <v>-8.5610000000000006E-2</v>
      </c>
      <c r="E8" s="694"/>
      <c r="F8" s="380" t="s">
        <v>398</v>
      </c>
      <c r="G8" s="201">
        <v>0.36914999999999998</v>
      </c>
      <c r="H8" s="134">
        <v>9.5640000000000003E-2</v>
      </c>
      <c r="I8" s="232">
        <v>0.31602999999999998</v>
      </c>
      <c r="J8" s="694"/>
    </row>
    <row r="9" spans="1:11" s="400" customFormat="1" ht="36" customHeight="1" thickBot="1">
      <c r="A9" s="402" t="s">
        <v>67</v>
      </c>
      <c r="B9" s="551">
        <v>-0.19161</v>
      </c>
      <c r="C9" s="552">
        <v>3.1280000000000002E-2</v>
      </c>
      <c r="D9" s="553">
        <v>-0.26867999999999997</v>
      </c>
      <c r="E9" s="694"/>
      <c r="F9" s="81" t="s">
        <v>39</v>
      </c>
      <c r="G9" s="359">
        <v>-8.8069999999999996E-2</v>
      </c>
      <c r="H9" s="357">
        <v>8.7970000000000007E-2</v>
      </c>
      <c r="I9" s="360">
        <v>-0.11072</v>
      </c>
      <c r="J9" s="694"/>
    </row>
    <row r="10" spans="1:11" s="400" customFormat="1" ht="36" customHeight="1">
      <c r="A10" s="402" t="s">
        <v>68</v>
      </c>
      <c r="B10" s="551">
        <v>-0.41628999999999999</v>
      </c>
      <c r="C10" s="552">
        <v>-9.6560000000000007E-2</v>
      </c>
      <c r="D10" s="553">
        <v>-0.44294</v>
      </c>
      <c r="E10" s="694"/>
      <c r="F10" s="694"/>
      <c r="G10" s="694"/>
      <c r="H10" s="694"/>
      <c r="I10" s="694"/>
      <c r="J10" s="694"/>
    </row>
    <row r="11" spans="1:11" s="400" customFormat="1" ht="36" customHeight="1">
      <c r="A11" s="402" t="s">
        <v>69</v>
      </c>
      <c r="B11" s="551">
        <v>-0.29953000000000002</v>
      </c>
      <c r="C11" s="552">
        <v>-0.16353000000000001</v>
      </c>
      <c r="D11" s="553">
        <v>-0.35615000000000002</v>
      </c>
      <c r="E11" s="694"/>
      <c r="F11" s="694"/>
      <c r="G11" s="694"/>
      <c r="H11" s="694"/>
      <c r="I11" s="694"/>
      <c r="J11" s="694"/>
    </row>
    <row r="12" spans="1:11" s="400" customFormat="1" ht="36" customHeight="1">
      <c r="A12" s="402" t="s">
        <v>70</v>
      </c>
      <c r="B12" s="551">
        <v>-0.28066000000000002</v>
      </c>
      <c r="C12" s="552">
        <v>-9.9739999999999995E-2</v>
      </c>
      <c r="D12" s="553">
        <v>-0.36875999999999998</v>
      </c>
      <c r="E12" s="694"/>
      <c r="F12" s="694"/>
      <c r="G12" s="694"/>
      <c r="H12" s="694"/>
      <c r="I12" s="694"/>
      <c r="J12" s="694"/>
    </row>
    <row r="13" spans="1:11" s="400" customFormat="1" ht="36" customHeight="1">
      <c r="A13" s="402" t="s">
        <v>71</v>
      </c>
      <c r="B13" s="551">
        <v>-0.20297000000000001</v>
      </c>
      <c r="C13" s="552">
        <v>-9.1829999999999995E-2</v>
      </c>
      <c r="D13" s="553">
        <v>-0.25135999999999997</v>
      </c>
      <c r="E13" s="694"/>
      <c r="F13" s="694"/>
      <c r="G13" s="694"/>
      <c r="H13" s="694"/>
      <c r="I13" s="694"/>
      <c r="J13" s="694"/>
    </row>
    <row r="14" spans="1:11" s="400" customFormat="1" ht="36" customHeight="1">
      <c r="A14" s="402" t="s">
        <v>72</v>
      </c>
      <c r="B14" s="551">
        <v>0.11269999999999999</v>
      </c>
      <c r="C14" s="552">
        <v>0.31172</v>
      </c>
      <c r="D14" s="553">
        <v>0.10152</v>
      </c>
      <c r="E14" s="694"/>
      <c r="F14" s="694"/>
      <c r="G14" s="694"/>
      <c r="H14" s="694"/>
      <c r="I14" s="694"/>
      <c r="J14" s="694"/>
    </row>
    <row r="15" spans="1:11" s="400" customFormat="1" ht="36" customHeight="1">
      <c r="A15" s="402" t="s">
        <v>73</v>
      </c>
      <c r="B15" s="551">
        <v>-0.38284000000000001</v>
      </c>
      <c r="C15" s="552">
        <v>-0.29137999999999997</v>
      </c>
      <c r="D15" s="553">
        <v>-0.41173999999999999</v>
      </c>
      <c r="E15" s="694"/>
      <c r="F15" s="694"/>
      <c r="G15" s="694"/>
      <c r="H15" s="694"/>
      <c r="I15" s="694"/>
      <c r="J15" s="694"/>
    </row>
    <row r="16" spans="1:11" s="400" customFormat="1" ht="36" customHeight="1">
      <c r="A16" s="402" t="s">
        <v>74</v>
      </c>
      <c r="B16" s="551">
        <v>-0.34440999999999999</v>
      </c>
      <c r="C16" s="552">
        <v>-0.29553000000000001</v>
      </c>
      <c r="D16" s="553">
        <v>-0.40555999999999998</v>
      </c>
      <c r="E16" s="694"/>
      <c r="F16" s="694"/>
      <c r="G16" s="694"/>
      <c r="H16" s="694"/>
      <c r="I16" s="694"/>
      <c r="J16" s="694"/>
    </row>
    <row r="17" spans="1:10" s="400" customFormat="1" ht="36" customHeight="1">
      <c r="A17" s="402" t="s">
        <v>75</v>
      </c>
      <c r="B17" s="551">
        <v>-0.31723000000000001</v>
      </c>
      <c r="C17" s="552">
        <v>-0.17715</v>
      </c>
      <c r="D17" s="553">
        <v>-0.38977000000000001</v>
      </c>
      <c r="E17" s="694"/>
      <c r="F17" s="694"/>
      <c r="G17" s="694"/>
      <c r="H17" s="694"/>
      <c r="I17" s="694"/>
      <c r="J17" s="694"/>
    </row>
    <row r="18" spans="1:10" s="400" customFormat="1" ht="36" customHeight="1">
      <c r="A18" s="402" t="s">
        <v>76</v>
      </c>
      <c r="B18" s="554">
        <v>-0.36319000000000001</v>
      </c>
      <c r="C18" s="555">
        <v>-0.17385999999999999</v>
      </c>
      <c r="D18" s="556">
        <v>-0.38834999999999997</v>
      </c>
      <c r="E18" s="694"/>
      <c r="F18" s="694"/>
      <c r="G18" s="694"/>
      <c r="H18" s="694"/>
      <c r="I18" s="694"/>
      <c r="J18" s="694"/>
    </row>
    <row r="19" spans="1:10" s="400" customFormat="1" ht="36" customHeight="1" thickBot="1">
      <c r="A19" s="377" t="s">
        <v>85</v>
      </c>
      <c r="B19" s="557">
        <v>-0.2316</v>
      </c>
      <c r="C19" s="558">
        <v>-5.5359999999999999E-2</v>
      </c>
      <c r="D19" s="559">
        <v>-0.30299999999999999</v>
      </c>
      <c r="E19" s="694"/>
      <c r="F19" s="694"/>
      <c r="G19" s="694"/>
      <c r="H19" s="694"/>
      <c r="I19" s="694"/>
      <c r="J19" s="694"/>
    </row>
    <row r="20" spans="1:10">
      <c r="A20" s="572"/>
      <c r="B20" s="572"/>
      <c r="C20" s="572"/>
      <c r="D20" s="572"/>
      <c r="F20" s="572"/>
      <c r="G20" s="572"/>
      <c r="H20" s="572"/>
      <c r="I20" s="572"/>
    </row>
    <row r="21" spans="1:10" s="564" customFormat="1" ht="11.25">
      <c r="A21" s="574" t="str">
        <f>"Anmerkungen. Datengrundlage: Volkshochschul-Statistik "&amp;Hilfswerte!B1&amp;"; Basis: "&amp;Tabelle1!$C$36&amp;" vhs."</f>
        <v>Anmerkungen. Datengrundlage: Volkshochschul-Statistik 2021; Basis: 843 vhs.</v>
      </c>
      <c r="B21" s="574"/>
      <c r="C21" s="574"/>
      <c r="D21" s="574"/>
      <c r="E21" s="574"/>
      <c r="F21" s="574"/>
      <c r="G21" s="574"/>
      <c r="H21" s="574"/>
      <c r="I21" s="574"/>
      <c r="J21" s="574"/>
    </row>
    <row r="22" spans="1:10">
      <c r="A22" s="572"/>
      <c r="B22" s="572"/>
      <c r="C22" s="572"/>
      <c r="D22" s="572"/>
      <c r="F22" s="572"/>
      <c r="G22" s="572"/>
      <c r="H22" s="572"/>
      <c r="I22" s="572"/>
    </row>
    <row r="23" spans="1:10">
      <c r="A23" s="574" t="s">
        <v>532</v>
      </c>
      <c r="B23" s="572"/>
      <c r="C23" s="572"/>
      <c r="D23" s="416"/>
      <c r="E23" s="416"/>
      <c r="F23" s="572"/>
      <c r="G23" s="572"/>
      <c r="H23" s="572"/>
      <c r="I23" s="572"/>
    </row>
    <row r="24" spans="1:10">
      <c r="A24" s="574" t="s">
        <v>533</v>
      </c>
      <c r="B24" s="572"/>
      <c r="C24" s="1170"/>
      <c r="D24" s="416"/>
      <c r="E24" s="743" t="s">
        <v>528</v>
      </c>
      <c r="F24" s="572"/>
      <c r="G24" s="572"/>
      <c r="H24" s="572"/>
      <c r="I24" s="572"/>
    </row>
    <row r="25" spans="1:10">
      <c r="A25" s="575"/>
      <c r="B25" s="572"/>
      <c r="C25" s="572"/>
      <c r="D25" s="416"/>
      <c r="E25" s="416"/>
      <c r="F25" s="572"/>
      <c r="G25" s="572"/>
      <c r="H25" s="572"/>
      <c r="I25" s="572"/>
    </row>
    <row r="26" spans="1:10">
      <c r="A26" s="1169" t="s">
        <v>535</v>
      </c>
      <c r="B26" s="1169"/>
      <c r="C26" s="1169"/>
      <c r="D26" s="416"/>
      <c r="E26" s="416"/>
      <c r="F26" s="572"/>
      <c r="G26" s="572"/>
      <c r="H26" s="572"/>
      <c r="I26" s="572"/>
    </row>
    <row r="27" spans="1:10" ht="26.25" customHeight="1"/>
  </sheetData>
  <mergeCells count="1">
    <mergeCell ref="A1:I1"/>
  </mergeCells>
  <conditionalFormatting sqref="B3:D19">
    <cfRule type="cellIs" dxfId="4" priority="22" stopIfTrue="1" operator="equal">
      <formula>0</formula>
    </cfRule>
  </conditionalFormatting>
  <conditionalFormatting sqref="G3:I9">
    <cfRule type="cellIs" dxfId="3" priority="1" stopIfTrue="1" operator="equal">
      <formula>0</formula>
    </cfRule>
  </conditionalFormatting>
  <conditionalFormatting sqref="K2">
    <cfRule type="cellIs" dxfId="2" priority="81" stopIfTrue="1" operator="equal">
      <formula>1</formula>
    </cfRule>
    <cfRule type="cellIs" dxfId="1" priority="82" stopIfTrue="1" operator="lessThan">
      <formula>0.0005</formula>
    </cfRule>
  </conditionalFormatting>
  <hyperlinks>
    <hyperlink ref="E24" r:id="rId1" xr:uid="{E17CE0F0-2D94-400F-B7B1-1A4A7CDEF2A0}"/>
    <hyperlink ref="A26" r:id="rId2" display="Publikation und Tabellen stehen unter der Lizenz CC BY-SA DEED 4.0." xr:uid="{C9259876-8F77-40DC-9400-14EFF95B9495}"/>
  </hyperlinks>
  <pageMargins left="0.78740157480314965" right="0.78740157480314965" top="0.98425196850393704" bottom="0.98425196850393704" header="0.51181102362204722" footer="0.51181102362204722"/>
  <pageSetup paperSize="9" scale="76" orientation="portrait" r:id="rId3"/>
  <headerFooter scaleWithDoc="0" alignWithMargins="0"/>
  <legacyDrawingHF r:id="rId4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C544F-B1BF-4A6E-8AC6-B52D0BD47A7C}">
  <dimension ref="A1:AA34"/>
  <sheetViews>
    <sheetView view="pageBreakPreview" zoomScaleNormal="100" zoomScaleSheetLayoutView="100" workbookViewId="0">
      <selection activeCell="S31" sqref="S31:X34"/>
    </sheetView>
  </sheetViews>
  <sheetFormatPr baseColWidth="10" defaultRowHeight="12.75"/>
  <cols>
    <col min="10" max="10" width="12.28515625" customWidth="1"/>
    <col min="11" max="11" width="12.7109375" customWidth="1"/>
    <col min="20" max="20" width="12.28515625" customWidth="1"/>
    <col min="21" max="21" width="12.7109375" customWidth="1"/>
    <col min="22" max="25" width="11.42578125" style="576"/>
    <col min="26" max="26" width="2.5703125" style="576" customWidth="1"/>
    <col min="27" max="27" width="11.42578125" style="576"/>
  </cols>
  <sheetData>
    <row r="1" spans="1:22" s="576" customFormat="1" ht="39.950000000000003" customHeight="1" thickBot="1">
      <c r="A1" s="1090" t="str">
        <f>"Tabelle 32: Zeitreihen I (Finanzierung) ab " &amp;A6</f>
        <v>Tabelle 32: Zeitreihen I (Finanzierung) ab 2018</v>
      </c>
      <c r="B1" s="1090"/>
      <c r="C1" s="1090"/>
      <c r="D1" s="1090"/>
      <c r="E1" s="1090"/>
      <c r="F1" s="1090"/>
      <c r="G1" s="1090"/>
      <c r="H1" s="1090"/>
      <c r="I1" s="1090"/>
      <c r="J1" s="1090"/>
      <c r="K1" s="1090"/>
    </row>
    <row r="2" spans="1:22" ht="18.75" customHeight="1">
      <c r="A2" s="1101" t="s">
        <v>329</v>
      </c>
      <c r="B2" s="1091" t="s">
        <v>327</v>
      </c>
      <c r="C2" s="1091"/>
      <c r="D2" s="1091"/>
      <c r="E2" s="1091"/>
      <c r="F2" s="1091"/>
      <c r="G2" s="1091"/>
      <c r="H2" s="1091"/>
      <c r="I2" s="1091"/>
      <c r="J2" s="1091"/>
      <c r="K2" s="1091"/>
      <c r="L2" s="1092" t="s">
        <v>328</v>
      </c>
      <c r="M2" s="1091"/>
      <c r="N2" s="1091"/>
      <c r="O2" s="1091"/>
      <c r="P2" s="1091"/>
      <c r="Q2" s="1091"/>
      <c r="R2" s="1091"/>
      <c r="S2" s="1091"/>
      <c r="T2" s="1091"/>
      <c r="U2" s="1093"/>
    </row>
    <row r="3" spans="1:22" ht="42.75" customHeight="1">
      <c r="A3" s="1102"/>
      <c r="B3" s="1094" t="s">
        <v>414</v>
      </c>
      <c r="C3" s="1095"/>
      <c r="D3" s="1095"/>
      <c r="E3" s="1095"/>
      <c r="F3" s="1095"/>
      <c r="G3" s="1095"/>
      <c r="H3" s="1096"/>
      <c r="I3" s="1097" t="s">
        <v>415</v>
      </c>
      <c r="J3" s="1098"/>
      <c r="K3" s="1098"/>
      <c r="L3" s="1099" t="s">
        <v>330</v>
      </c>
      <c r="M3" s="1098"/>
      <c r="N3" s="1098"/>
      <c r="O3" s="1098"/>
      <c r="P3" s="1098"/>
      <c r="Q3" s="1098"/>
      <c r="R3" s="1100"/>
      <c r="S3" s="1097" t="s">
        <v>415</v>
      </c>
      <c r="T3" s="1098"/>
      <c r="U3" s="1100"/>
    </row>
    <row r="4" spans="1:22" ht="33.75" customHeight="1">
      <c r="A4" s="1102"/>
      <c r="B4" s="1085" t="s">
        <v>24</v>
      </c>
      <c r="C4" s="1085" t="s">
        <v>413</v>
      </c>
      <c r="D4" s="1083" t="s">
        <v>452</v>
      </c>
      <c r="E4" s="1087"/>
      <c r="F4" s="1087"/>
      <c r="G4" s="1085" t="s">
        <v>331</v>
      </c>
      <c r="H4" s="1083" t="s">
        <v>453</v>
      </c>
      <c r="I4" s="1088" t="s">
        <v>24</v>
      </c>
      <c r="J4" s="1085" t="s">
        <v>332</v>
      </c>
      <c r="K4" s="1083" t="s">
        <v>381</v>
      </c>
      <c r="L4" s="1085" t="s">
        <v>24</v>
      </c>
      <c r="M4" s="1085" t="s">
        <v>413</v>
      </c>
      <c r="N4" s="1083" t="s">
        <v>452</v>
      </c>
      <c r="O4" s="1087"/>
      <c r="P4" s="1087"/>
      <c r="Q4" s="1085" t="s">
        <v>331</v>
      </c>
      <c r="R4" s="1083" t="s">
        <v>453</v>
      </c>
      <c r="S4" s="1088" t="s">
        <v>24</v>
      </c>
      <c r="T4" s="1085" t="s">
        <v>332</v>
      </c>
      <c r="U4" s="1104" t="s">
        <v>381</v>
      </c>
    </row>
    <row r="5" spans="1:22" ht="36" customHeight="1" thickBot="1">
      <c r="A5" s="1103"/>
      <c r="B5" s="1086"/>
      <c r="C5" s="1086"/>
      <c r="D5" s="699" t="s">
        <v>24</v>
      </c>
      <c r="E5" s="699" t="s">
        <v>440</v>
      </c>
      <c r="F5" s="700" t="s">
        <v>333</v>
      </c>
      <c r="G5" s="1086"/>
      <c r="H5" s="1084"/>
      <c r="I5" s="1089"/>
      <c r="J5" s="1086"/>
      <c r="K5" s="1084"/>
      <c r="L5" s="1086"/>
      <c r="M5" s="1086"/>
      <c r="N5" s="699" t="s">
        <v>24</v>
      </c>
      <c r="O5" s="699" t="s">
        <v>334</v>
      </c>
      <c r="P5" s="700" t="s">
        <v>335</v>
      </c>
      <c r="Q5" s="1086"/>
      <c r="R5" s="1084"/>
      <c r="S5" s="1089"/>
      <c r="T5" s="1086"/>
      <c r="U5" s="1105"/>
    </row>
    <row r="6" spans="1:22">
      <c r="A6" s="1">
        <v>2018</v>
      </c>
      <c r="B6" s="75">
        <v>1371257.453</v>
      </c>
      <c r="C6" s="75">
        <v>418376.91700000002</v>
      </c>
      <c r="D6" s="75">
        <v>456397.87900000002</v>
      </c>
      <c r="E6" s="75">
        <v>298257.57400000002</v>
      </c>
      <c r="F6" s="75">
        <v>158140.30499999999</v>
      </c>
      <c r="G6" s="75">
        <v>438386.01699999999</v>
      </c>
      <c r="H6" s="75">
        <v>58096.639999999999</v>
      </c>
      <c r="I6" s="75">
        <v>1352921.4909999999</v>
      </c>
      <c r="J6" s="75">
        <v>554158.95299999998</v>
      </c>
      <c r="K6" s="75">
        <v>456696.18599999999</v>
      </c>
      <c r="L6" s="405">
        <v>1</v>
      </c>
      <c r="M6" s="406">
        <v>0.30509999999999998</v>
      </c>
      <c r="N6" s="406">
        <v>0.33283000000000001</v>
      </c>
      <c r="O6" s="406">
        <v>0.21751000000000001</v>
      </c>
      <c r="P6" s="406">
        <v>0.11533</v>
      </c>
      <c r="Q6" s="406">
        <v>0.31969999999999998</v>
      </c>
      <c r="R6" s="406">
        <v>4.2369999999999998E-2</v>
      </c>
      <c r="S6" s="405">
        <v>1</v>
      </c>
      <c r="T6" s="406">
        <v>0.40960000000000002</v>
      </c>
      <c r="U6" s="406">
        <v>0.33756000000000003</v>
      </c>
      <c r="V6" s="698"/>
    </row>
    <row r="7" spans="1:22">
      <c r="A7" s="1">
        <v>2019</v>
      </c>
      <c r="B7" s="75">
        <v>1379071.297</v>
      </c>
      <c r="C7" s="75">
        <v>416687.81800000003</v>
      </c>
      <c r="D7" s="75">
        <v>488239.20600000001</v>
      </c>
      <c r="E7" s="75">
        <v>322960.49800000002</v>
      </c>
      <c r="F7" s="75">
        <v>165278.70800000001</v>
      </c>
      <c r="G7" s="75">
        <v>415818.29599999997</v>
      </c>
      <c r="H7" s="75">
        <v>58325.976999999999</v>
      </c>
      <c r="I7" s="75">
        <v>1379680.081</v>
      </c>
      <c r="J7" s="75">
        <v>582236.38899999997</v>
      </c>
      <c r="K7" s="75">
        <v>450617.05499999999</v>
      </c>
      <c r="L7" s="405">
        <v>1</v>
      </c>
      <c r="M7" s="406">
        <v>0.30214999999999997</v>
      </c>
      <c r="N7" s="406">
        <v>0.35403000000000001</v>
      </c>
      <c r="O7" s="406">
        <v>0.23419000000000001</v>
      </c>
      <c r="P7" s="406">
        <v>0.11985</v>
      </c>
      <c r="Q7" s="406">
        <v>0.30152000000000001</v>
      </c>
      <c r="R7" s="406">
        <v>4.2290000000000001E-2</v>
      </c>
      <c r="S7" s="405">
        <v>1</v>
      </c>
      <c r="T7" s="406">
        <v>0.42201</v>
      </c>
      <c r="U7" s="406">
        <v>0.32661000000000001</v>
      </c>
      <c r="V7" s="698"/>
    </row>
    <row r="8" spans="1:22">
      <c r="A8" s="1">
        <v>2020</v>
      </c>
      <c r="B8" s="75">
        <v>1249915.307</v>
      </c>
      <c r="C8" s="75">
        <v>228041.13200000001</v>
      </c>
      <c r="D8" s="75">
        <v>572430.79700000002</v>
      </c>
      <c r="E8" s="75">
        <v>362901.59600000002</v>
      </c>
      <c r="F8" s="75">
        <v>209529.201</v>
      </c>
      <c r="G8" s="75">
        <v>342027.86099999998</v>
      </c>
      <c r="H8" s="75">
        <v>107415.51700000001</v>
      </c>
      <c r="I8" s="75">
        <v>1249886.2239999999</v>
      </c>
      <c r="J8" s="75">
        <v>601409.71900000004</v>
      </c>
      <c r="K8" s="75">
        <v>327880.00300000003</v>
      </c>
      <c r="L8" s="405">
        <v>1</v>
      </c>
      <c r="M8" s="406">
        <v>0.18245</v>
      </c>
      <c r="N8" s="406">
        <v>0.45798</v>
      </c>
      <c r="O8" s="406">
        <v>0.29033999999999999</v>
      </c>
      <c r="P8" s="406">
        <v>0.16763</v>
      </c>
      <c r="Q8" s="406">
        <v>0.27363999999999999</v>
      </c>
      <c r="R8" s="406">
        <v>8.5940000000000003E-2</v>
      </c>
      <c r="S8" s="405">
        <v>1</v>
      </c>
      <c r="T8" s="406">
        <v>0.48116999999999999</v>
      </c>
      <c r="U8" s="406">
        <v>0.26233000000000001</v>
      </c>
      <c r="V8" s="698"/>
    </row>
    <row r="9" spans="1:22">
      <c r="A9" s="1">
        <v>2021</v>
      </c>
      <c r="B9" s="75">
        <v>1223623.5689999999</v>
      </c>
      <c r="C9" s="75">
        <v>188809.72099999999</v>
      </c>
      <c r="D9" s="75">
        <v>606120.30500000005</v>
      </c>
      <c r="E9" s="75">
        <v>391421.723</v>
      </c>
      <c r="F9" s="75">
        <v>214698.58199999999</v>
      </c>
      <c r="G9" s="75">
        <v>333054.79399999999</v>
      </c>
      <c r="H9" s="75">
        <v>95638.748999999996</v>
      </c>
      <c r="I9" s="75">
        <v>1218808.0390000001</v>
      </c>
      <c r="J9" s="75">
        <v>603518.21900000004</v>
      </c>
      <c r="K9" s="75">
        <v>299140.8</v>
      </c>
      <c r="L9" s="405">
        <v>1</v>
      </c>
      <c r="M9" s="406">
        <v>0.15429999999999999</v>
      </c>
      <c r="N9" s="406">
        <v>0.49535000000000001</v>
      </c>
      <c r="O9" s="406">
        <v>0.31989000000000001</v>
      </c>
      <c r="P9" s="406">
        <v>0.17546</v>
      </c>
      <c r="Q9" s="406">
        <v>0.27218999999999999</v>
      </c>
      <c r="R9" s="406">
        <v>7.8159999999999993E-2</v>
      </c>
      <c r="S9" s="405">
        <v>1</v>
      </c>
      <c r="T9" s="406">
        <v>0.49517</v>
      </c>
      <c r="U9" s="406">
        <v>0.24543999999999999</v>
      </c>
      <c r="V9" s="698"/>
    </row>
    <row r="10" spans="1:22">
      <c r="A10" s="1" t="s">
        <v>516</v>
      </c>
      <c r="B10" s="75" t="s">
        <v>516</v>
      </c>
      <c r="C10" s="75" t="s">
        <v>516</v>
      </c>
      <c r="D10" s="75" t="s">
        <v>516</v>
      </c>
      <c r="E10" s="75" t="s">
        <v>516</v>
      </c>
      <c r="F10" s="75" t="s">
        <v>516</v>
      </c>
      <c r="G10" s="75" t="s">
        <v>516</v>
      </c>
      <c r="H10" s="75" t="s">
        <v>516</v>
      </c>
      <c r="I10" s="75" t="s">
        <v>516</v>
      </c>
      <c r="J10" s="75" t="s">
        <v>516</v>
      </c>
      <c r="K10" s="75" t="s">
        <v>516</v>
      </c>
      <c r="L10" s="405" t="s">
        <v>516</v>
      </c>
      <c r="M10" s="406" t="s">
        <v>516</v>
      </c>
      <c r="N10" s="406" t="s">
        <v>516</v>
      </c>
      <c r="O10" s="406" t="s">
        <v>516</v>
      </c>
      <c r="P10" s="406" t="s">
        <v>516</v>
      </c>
      <c r="Q10" s="406" t="s">
        <v>516</v>
      </c>
      <c r="R10" s="406" t="s">
        <v>516</v>
      </c>
      <c r="S10" s="405" t="s">
        <v>516</v>
      </c>
      <c r="T10" s="406" t="s">
        <v>516</v>
      </c>
      <c r="U10" s="406" t="s">
        <v>516</v>
      </c>
      <c r="V10" s="698"/>
    </row>
    <row r="11" spans="1:22">
      <c r="A11" s="1" t="s">
        <v>516</v>
      </c>
      <c r="B11" s="75" t="s">
        <v>516</v>
      </c>
      <c r="C11" s="75" t="s">
        <v>516</v>
      </c>
      <c r="D11" s="75" t="s">
        <v>516</v>
      </c>
      <c r="E11" s="75" t="s">
        <v>516</v>
      </c>
      <c r="F11" s="75" t="s">
        <v>516</v>
      </c>
      <c r="G11" s="75" t="s">
        <v>516</v>
      </c>
      <c r="H11" s="75" t="s">
        <v>516</v>
      </c>
      <c r="I11" s="75" t="s">
        <v>516</v>
      </c>
      <c r="J11" s="75" t="s">
        <v>516</v>
      </c>
      <c r="K11" s="75" t="s">
        <v>516</v>
      </c>
      <c r="L11" s="405" t="s">
        <v>516</v>
      </c>
      <c r="M11" s="406" t="s">
        <v>516</v>
      </c>
      <c r="N11" s="406" t="s">
        <v>516</v>
      </c>
      <c r="O11" s="406" t="s">
        <v>516</v>
      </c>
      <c r="P11" s="406" t="s">
        <v>516</v>
      </c>
      <c r="Q11" s="406" t="s">
        <v>516</v>
      </c>
      <c r="R11" s="406" t="s">
        <v>516</v>
      </c>
      <c r="S11" s="405" t="s">
        <v>516</v>
      </c>
      <c r="T11" s="406" t="s">
        <v>516</v>
      </c>
      <c r="U11" s="406" t="s">
        <v>516</v>
      </c>
      <c r="V11" s="698"/>
    </row>
    <row r="12" spans="1:22">
      <c r="A12" s="1" t="s">
        <v>516</v>
      </c>
      <c r="B12" s="75" t="s">
        <v>516</v>
      </c>
      <c r="C12" s="75" t="s">
        <v>516</v>
      </c>
      <c r="D12" s="75" t="s">
        <v>516</v>
      </c>
      <c r="E12" s="75" t="s">
        <v>516</v>
      </c>
      <c r="F12" s="75" t="s">
        <v>516</v>
      </c>
      <c r="G12" s="75" t="s">
        <v>516</v>
      </c>
      <c r="H12" s="75" t="s">
        <v>516</v>
      </c>
      <c r="I12" s="75" t="s">
        <v>516</v>
      </c>
      <c r="J12" s="75" t="s">
        <v>516</v>
      </c>
      <c r="K12" s="75" t="s">
        <v>516</v>
      </c>
      <c r="L12" s="405" t="s">
        <v>516</v>
      </c>
      <c r="M12" s="406" t="s">
        <v>516</v>
      </c>
      <c r="N12" s="406" t="s">
        <v>516</v>
      </c>
      <c r="O12" s="406" t="s">
        <v>516</v>
      </c>
      <c r="P12" s="406" t="s">
        <v>516</v>
      </c>
      <c r="Q12" s="406" t="s">
        <v>516</v>
      </c>
      <c r="R12" s="406" t="s">
        <v>516</v>
      </c>
      <c r="S12" s="405" t="s">
        <v>516</v>
      </c>
      <c r="T12" s="406" t="s">
        <v>516</v>
      </c>
      <c r="U12" s="406" t="s">
        <v>516</v>
      </c>
      <c r="V12" s="698"/>
    </row>
    <row r="13" spans="1:22">
      <c r="A13" s="1" t="s">
        <v>516</v>
      </c>
      <c r="B13" s="75" t="s">
        <v>516</v>
      </c>
      <c r="C13" s="75" t="s">
        <v>516</v>
      </c>
      <c r="D13" s="75" t="s">
        <v>516</v>
      </c>
      <c r="E13" s="75" t="s">
        <v>516</v>
      </c>
      <c r="F13" s="75" t="s">
        <v>516</v>
      </c>
      <c r="G13" s="75" t="s">
        <v>516</v>
      </c>
      <c r="H13" s="75" t="s">
        <v>516</v>
      </c>
      <c r="I13" s="75" t="s">
        <v>516</v>
      </c>
      <c r="J13" s="75" t="s">
        <v>516</v>
      </c>
      <c r="K13" s="75" t="s">
        <v>516</v>
      </c>
      <c r="L13" s="405" t="s">
        <v>516</v>
      </c>
      <c r="M13" s="406" t="s">
        <v>516</v>
      </c>
      <c r="N13" s="406" t="s">
        <v>516</v>
      </c>
      <c r="O13" s="406" t="s">
        <v>516</v>
      </c>
      <c r="P13" s="406" t="s">
        <v>516</v>
      </c>
      <c r="Q13" s="406" t="s">
        <v>516</v>
      </c>
      <c r="R13" s="406" t="s">
        <v>516</v>
      </c>
      <c r="S13" s="405" t="s">
        <v>516</v>
      </c>
      <c r="T13" s="406" t="s">
        <v>516</v>
      </c>
      <c r="U13" s="406" t="s">
        <v>516</v>
      </c>
      <c r="V13" s="698"/>
    </row>
    <row r="14" spans="1:22">
      <c r="A14" s="1" t="s">
        <v>516</v>
      </c>
      <c r="B14" s="75" t="s">
        <v>516</v>
      </c>
      <c r="C14" s="75" t="s">
        <v>516</v>
      </c>
      <c r="D14" s="75" t="s">
        <v>516</v>
      </c>
      <c r="E14" s="75" t="s">
        <v>516</v>
      </c>
      <c r="F14" s="75" t="s">
        <v>516</v>
      </c>
      <c r="G14" s="75" t="s">
        <v>516</v>
      </c>
      <c r="H14" s="75" t="s">
        <v>516</v>
      </c>
      <c r="I14" s="75" t="s">
        <v>516</v>
      </c>
      <c r="J14" s="75" t="s">
        <v>516</v>
      </c>
      <c r="K14" s="75" t="s">
        <v>516</v>
      </c>
      <c r="L14" s="405" t="s">
        <v>516</v>
      </c>
      <c r="M14" s="406" t="s">
        <v>516</v>
      </c>
      <c r="N14" s="406" t="s">
        <v>516</v>
      </c>
      <c r="O14" s="406" t="s">
        <v>516</v>
      </c>
      <c r="P14" s="406" t="s">
        <v>516</v>
      </c>
      <c r="Q14" s="406" t="s">
        <v>516</v>
      </c>
      <c r="R14" s="406" t="s">
        <v>516</v>
      </c>
      <c r="S14" s="405" t="s">
        <v>516</v>
      </c>
      <c r="T14" s="406" t="s">
        <v>516</v>
      </c>
      <c r="U14" s="406" t="s">
        <v>516</v>
      </c>
      <c r="V14" s="698"/>
    </row>
    <row r="15" spans="1:22">
      <c r="A15" s="1" t="s">
        <v>516</v>
      </c>
      <c r="B15" s="75" t="s">
        <v>516</v>
      </c>
      <c r="C15" s="75" t="s">
        <v>516</v>
      </c>
      <c r="D15" s="75" t="s">
        <v>516</v>
      </c>
      <c r="E15" s="75" t="s">
        <v>516</v>
      </c>
      <c r="F15" s="75" t="s">
        <v>516</v>
      </c>
      <c r="G15" s="75" t="s">
        <v>516</v>
      </c>
      <c r="H15" s="75" t="s">
        <v>516</v>
      </c>
      <c r="I15" s="75" t="s">
        <v>516</v>
      </c>
      <c r="J15" s="75" t="s">
        <v>516</v>
      </c>
      <c r="K15" s="75" t="s">
        <v>516</v>
      </c>
      <c r="L15" s="405" t="s">
        <v>516</v>
      </c>
      <c r="M15" s="406" t="s">
        <v>516</v>
      </c>
      <c r="N15" s="406" t="s">
        <v>516</v>
      </c>
      <c r="O15" s="406" t="s">
        <v>516</v>
      </c>
      <c r="P15" s="406" t="s">
        <v>516</v>
      </c>
      <c r="Q15" s="406" t="s">
        <v>516</v>
      </c>
      <c r="R15" s="406" t="s">
        <v>516</v>
      </c>
      <c r="S15" s="405" t="s">
        <v>516</v>
      </c>
      <c r="T15" s="406" t="s">
        <v>516</v>
      </c>
      <c r="U15" s="406" t="s">
        <v>516</v>
      </c>
      <c r="V15" s="698"/>
    </row>
    <row r="16" spans="1:22">
      <c r="A16" s="1" t="s">
        <v>516</v>
      </c>
      <c r="B16" s="75" t="s">
        <v>516</v>
      </c>
      <c r="C16" s="75" t="s">
        <v>516</v>
      </c>
      <c r="D16" s="75" t="s">
        <v>516</v>
      </c>
      <c r="E16" s="75" t="s">
        <v>516</v>
      </c>
      <c r="F16" s="75" t="s">
        <v>516</v>
      </c>
      <c r="G16" s="75" t="s">
        <v>516</v>
      </c>
      <c r="H16" s="75" t="s">
        <v>516</v>
      </c>
      <c r="I16" s="75" t="s">
        <v>516</v>
      </c>
      <c r="J16" s="75" t="s">
        <v>516</v>
      </c>
      <c r="K16" s="75" t="s">
        <v>516</v>
      </c>
      <c r="L16" s="405" t="s">
        <v>516</v>
      </c>
      <c r="M16" s="406" t="s">
        <v>516</v>
      </c>
      <c r="N16" s="406" t="s">
        <v>516</v>
      </c>
      <c r="O16" s="406" t="s">
        <v>516</v>
      </c>
      <c r="P16" s="406" t="s">
        <v>516</v>
      </c>
      <c r="Q16" s="406" t="s">
        <v>516</v>
      </c>
      <c r="R16" s="406" t="s">
        <v>516</v>
      </c>
      <c r="S16" s="405" t="s">
        <v>516</v>
      </c>
      <c r="T16" s="406" t="s">
        <v>516</v>
      </c>
      <c r="U16" s="406" t="s">
        <v>516</v>
      </c>
      <c r="V16" s="698"/>
    </row>
    <row r="17" spans="1:24">
      <c r="A17" s="1" t="s">
        <v>516</v>
      </c>
      <c r="B17" s="75" t="s">
        <v>516</v>
      </c>
      <c r="C17" s="75" t="s">
        <v>516</v>
      </c>
      <c r="D17" s="75" t="s">
        <v>516</v>
      </c>
      <c r="E17" s="75" t="s">
        <v>516</v>
      </c>
      <c r="F17" s="75" t="s">
        <v>516</v>
      </c>
      <c r="G17" s="75" t="s">
        <v>516</v>
      </c>
      <c r="H17" s="75" t="s">
        <v>516</v>
      </c>
      <c r="I17" s="75" t="s">
        <v>516</v>
      </c>
      <c r="J17" s="75" t="s">
        <v>516</v>
      </c>
      <c r="K17" s="75" t="s">
        <v>516</v>
      </c>
      <c r="L17" s="405" t="s">
        <v>516</v>
      </c>
      <c r="M17" s="406" t="s">
        <v>516</v>
      </c>
      <c r="N17" s="406" t="s">
        <v>516</v>
      </c>
      <c r="O17" s="406" t="s">
        <v>516</v>
      </c>
      <c r="P17" s="406" t="s">
        <v>516</v>
      </c>
      <c r="Q17" s="406" t="s">
        <v>516</v>
      </c>
      <c r="R17" s="406" t="s">
        <v>516</v>
      </c>
      <c r="S17" s="405" t="s">
        <v>516</v>
      </c>
      <c r="T17" s="406" t="s">
        <v>516</v>
      </c>
      <c r="U17" s="406" t="s">
        <v>516</v>
      </c>
      <c r="V17" s="698"/>
    </row>
    <row r="18" spans="1:24">
      <c r="A18" s="1" t="s">
        <v>516</v>
      </c>
      <c r="B18" s="75" t="s">
        <v>516</v>
      </c>
      <c r="C18" s="75" t="s">
        <v>516</v>
      </c>
      <c r="D18" s="75" t="s">
        <v>516</v>
      </c>
      <c r="E18" s="75" t="s">
        <v>516</v>
      </c>
      <c r="F18" s="75" t="s">
        <v>516</v>
      </c>
      <c r="G18" s="75" t="s">
        <v>516</v>
      </c>
      <c r="H18" s="75" t="s">
        <v>516</v>
      </c>
      <c r="I18" s="75" t="s">
        <v>516</v>
      </c>
      <c r="J18" s="75" t="s">
        <v>516</v>
      </c>
      <c r="K18" s="75" t="s">
        <v>516</v>
      </c>
      <c r="L18" s="405" t="s">
        <v>516</v>
      </c>
      <c r="M18" s="406" t="s">
        <v>516</v>
      </c>
      <c r="N18" s="406" t="s">
        <v>516</v>
      </c>
      <c r="O18" s="406" t="s">
        <v>516</v>
      </c>
      <c r="P18" s="406" t="s">
        <v>516</v>
      </c>
      <c r="Q18" s="406" t="s">
        <v>516</v>
      </c>
      <c r="R18" s="406" t="s">
        <v>516</v>
      </c>
      <c r="S18" s="405" t="s">
        <v>516</v>
      </c>
      <c r="T18" s="406" t="s">
        <v>516</v>
      </c>
      <c r="U18" s="406" t="s">
        <v>516</v>
      </c>
      <c r="V18" s="698"/>
    </row>
    <row r="19" spans="1:24">
      <c r="A19" s="1" t="s">
        <v>516</v>
      </c>
      <c r="B19" s="75" t="s">
        <v>516</v>
      </c>
      <c r="C19" s="75" t="s">
        <v>516</v>
      </c>
      <c r="D19" s="75" t="s">
        <v>516</v>
      </c>
      <c r="E19" s="75" t="s">
        <v>516</v>
      </c>
      <c r="F19" s="75" t="s">
        <v>516</v>
      </c>
      <c r="G19" s="75" t="s">
        <v>516</v>
      </c>
      <c r="H19" s="75" t="s">
        <v>516</v>
      </c>
      <c r="I19" s="75" t="s">
        <v>516</v>
      </c>
      <c r="J19" s="75" t="s">
        <v>516</v>
      </c>
      <c r="K19" s="75" t="s">
        <v>516</v>
      </c>
      <c r="L19" s="405" t="s">
        <v>516</v>
      </c>
      <c r="M19" s="406" t="s">
        <v>516</v>
      </c>
      <c r="N19" s="406" t="s">
        <v>516</v>
      </c>
      <c r="O19" s="406" t="s">
        <v>516</v>
      </c>
      <c r="P19" s="406" t="s">
        <v>516</v>
      </c>
      <c r="Q19" s="406" t="s">
        <v>516</v>
      </c>
      <c r="R19" s="406" t="s">
        <v>516</v>
      </c>
      <c r="S19" s="405" t="s">
        <v>516</v>
      </c>
      <c r="T19" s="406" t="s">
        <v>516</v>
      </c>
      <c r="U19" s="406" t="s">
        <v>516</v>
      </c>
      <c r="V19" s="698"/>
    </row>
    <row r="20" spans="1:24">
      <c r="A20" s="1" t="s">
        <v>516</v>
      </c>
      <c r="B20" s="75" t="s">
        <v>516</v>
      </c>
      <c r="C20" s="75" t="s">
        <v>516</v>
      </c>
      <c r="D20" s="75" t="s">
        <v>516</v>
      </c>
      <c r="E20" s="75" t="s">
        <v>516</v>
      </c>
      <c r="F20" s="75" t="s">
        <v>516</v>
      </c>
      <c r="G20" s="75" t="s">
        <v>516</v>
      </c>
      <c r="H20" s="75" t="s">
        <v>516</v>
      </c>
      <c r="I20" s="75" t="s">
        <v>516</v>
      </c>
      <c r="J20" s="75" t="s">
        <v>516</v>
      </c>
      <c r="K20" s="75" t="s">
        <v>516</v>
      </c>
      <c r="L20" s="405" t="s">
        <v>516</v>
      </c>
      <c r="M20" s="406" t="s">
        <v>516</v>
      </c>
      <c r="N20" s="406" t="s">
        <v>516</v>
      </c>
      <c r="O20" s="406" t="s">
        <v>516</v>
      </c>
      <c r="P20" s="406" t="s">
        <v>516</v>
      </c>
      <c r="Q20" s="406" t="s">
        <v>516</v>
      </c>
      <c r="R20" s="406" t="s">
        <v>516</v>
      </c>
      <c r="S20" s="405" t="s">
        <v>516</v>
      </c>
      <c r="T20" s="406" t="s">
        <v>516</v>
      </c>
      <c r="U20" s="406" t="s">
        <v>516</v>
      </c>
      <c r="V20" s="698"/>
    </row>
    <row r="21" spans="1:24">
      <c r="A21" s="1" t="s">
        <v>516</v>
      </c>
      <c r="B21" s="75" t="s">
        <v>516</v>
      </c>
      <c r="C21" s="75" t="s">
        <v>516</v>
      </c>
      <c r="D21" s="75" t="s">
        <v>516</v>
      </c>
      <c r="E21" s="75" t="s">
        <v>516</v>
      </c>
      <c r="F21" s="75" t="s">
        <v>516</v>
      </c>
      <c r="G21" s="75" t="s">
        <v>516</v>
      </c>
      <c r="H21" s="75" t="s">
        <v>516</v>
      </c>
      <c r="I21" s="75" t="s">
        <v>516</v>
      </c>
      <c r="J21" s="75" t="s">
        <v>516</v>
      </c>
      <c r="K21" s="75" t="s">
        <v>516</v>
      </c>
      <c r="L21" s="405" t="s">
        <v>516</v>
      </c>
      <c r="M21" s="406" t="s">
        <v>516</v>
      </c>
      <c r="N21" s="406" t="s">
        <v>516</v>
      </c>
      <c r="O21" s="406" t="s">
        <v>516</v>
      </c>
      <c r="P21" s="406" t="s">
        <v>516</v>
      </c>
      <c r="Q21" s="406" t="s">
        <v>516</v>
      </c>
      <c r="R21" s="406" t="s">
        <v>516</v>
      </c>
      <c r="S21" s="405" t="s">
        <v>516</v>
      </c>
      <c r="T21" s="406" t="s">
        <v>516</v>
      </c>
      <c r="U21" s="406" t="s">
        <v>516</v>
      </c>
      <c r="V21" s="698"/>
    </row>
    <row r="22" spans="1:24">
      <c r="A22" s="1" t="s">
        <v>516</v>
      </c>
      <c r="B22" s="75" t="s">
        <v>516</v>
      </c>
      <c r="C22" s="75" t="s">
        <v>516</v>
      </c>
      <c r="D22" s="75" t="s">
        <v>516</v>
      </c>
      <c r="E22" s="75" t="s">
        <v>516</v>
      </c>
      <c r="F22" s="75" t="s">
        <v>516</v>
      </c>
      <c r="G22" s="75" t="s">
        <v>516</v>
      </c>
      <c r="H22" s="75" t="s">
        <v>516</v>
      </c>
      <c r="I22" s="75" t="s">
        <v>516</v>
      </c>
      <c r="J22" s="75" t="s">
        <v>516</v>
      </c>
      <c r="K22" s="75" t="s">
        <v>516</v>
      </c>
      <c r="L22" s="405" t="s">
        <v>516</v>
      </c>
      <c r="M22" s="406" t="s">
        <v>516</v>
      </c>
      <c r="N22" s="406" t="s">
        <v>516</v>
      </c>
      <c r="O22" s="406" t="s">
        <v>516</v>
      </c>
      <c r="P22" s="406" t="s">
        <v>516</v>
      </c>
      <c r="Q22" s="406" t="s">
        <v>516</v>
      </c>
      <c r="R22" s="406" t="s">
        <v>516</v>
      </c>
      <c r="S22" s="405" t="s">
        <v>516</v>
      </c>
      <c r="T22" s="406" t="s">
        <v>516</v>
      </c>
      <c r="U22" s="406" t="s">
        <v>516</v>
      </c>
      <c r="V22" s="698"/>
    </row>
    <row r="23" spans="1:24">
      <c r="A23" s="1" t="s">
        <v>516</v>
      </c>
      <c r="B23" s="75" t="s">
        <v>516</v>
      </c>
      <c r="C23" s="75" t="s">
        <v>516</v>
      </c>
      <c r="D23" s="75" t="s">
        <v>516</v>
      </c>
      <c r="E23" s="75" t="s">
        <v>516</v>
      </c>
      <c r="F23" s="75" t="s">
        <v>516</v>
      </c>
      <c r="G23" s="75" t="s">
        <v>516</v>
      </c>
      <c r="H23" s="75" t="s">
        <v>516</v>
      </c>
      <c r="I23" s="75" t="s">
        <v>516</v>
      </c>
      <c r="J23" s="75" t="s">
        <v>516</v>
      </c>
      <c r="K23" s="75" t="s">
        <v>516</v>
      </c>
      <c r="L23" s="405" t="s">
        <v>516</v>
      </c>
      <c r="M23" s="406" t="s">
        <v>516</v>
      </c>
      <c r="N23" s="406" t="s">
        <v>516</v>
      </c>
      <c r="O23" s="406" t="s">
        <v>516</v>
      </c>
      <c r="P23" s="406" t="s">
        <v>516</v>
      </c>
      <c r="Q23" s="406" t="s">
        <v>516</v>
      </c>
      <c r="R23" s="406" t="s">
        <v>516</v>
      </c>
      <c r="S23" s="405" t="s">
        <v>516</v>
      </c>
      <c r="T23" s="406" t="s">
        <v>516</v>
      </c>
      <c r="U23" s="406" t="s">
        <v>516</v>
      </c>
      <c r="V23" s="698"/>
    </row>
    <row r="24" spans="1:24">
      <c r="A24" s="1" t="s">
        <v>516</v>
      </c>
      <c r="B24" s="75" t="s">
        <v>516</v>
      </c>
      <c r="C24" s="75" t="s">
        <v>516</v>
      </c>
      <c r="D24" s="75" t="s">
        <v>516</v>
      </c>
      <c r="E24" s="75" t="s">
        <v>516</v>
      </c>
      <c r="F24" s="75" t="s">
        <v>516</v>
      </c>
      <c r="G24" s="75" t="s">
        <v>516</v>
      </c>
      <c r="H24" s="75" t="s">
        <v>516</v>
      </c>
      <c r="I24" s="75" t="s">
        <v>516</v>
      </c>
      <c r="J24" s="75" t="s">
        <v>516</v>
      </c>
      <c r="K24" s="75" t="s">
        <v>516</v>
      </c>
      <c r="L24" s="405" t="s">
        <v>516</v>
      </c>
      <c r="M24" s="406" t="s">
        <v>516</v>
      </c>
      <c r="N24" s="406" t="s">
        <v>516</v>
      </c>
      <c r="O24" s="406" t="s">
        <v>516</v>
      </c>
      <c r="P24" s="406" t="s">
        <v>516</v>
      </c>
      <c r="Q24" s="406" t="s">
        <v>516</v>
      </c>
      <c r="R24" s="406" t="s">
        <v>516</v>
      </c>
      <c r="S24" s="405" t="s">
        <v>516</v>
      </c>
      <c r="T24" s="406" t="s">
        <v>516</v>
      </c>
      <c r="U24" s="406" t="s">
        <v>516</v>
      </c>
      <c r="V24" s="698"/>
    </row>
    <row r="25" spans="1:24">
      <c r="A25" s="1" t="s">
        <v>516</v>
      </c>
      <c r="B25" s="75" t="s">
        <v>516</v>
      </c>
      <c r="C25" s="75" t="s">
        <v>516</v>
      </c>
      <c r="D25" s="75" t="s">
        <v>516</v>
      </c>
      <c r="E25" s="75" t="s">
        <v>516</v>
      </c>
      <c r="F25" s="75" t="s">
        <v>516</v>
      </c>
      <c r="G25" s="75" t="s">
        <v>516</v>
      </c>
      <c r="H25" s="75" t="s">
        <v>516</v>
      </c>
      <c r="I25" s="75" t="s">
        <v>516</v>
      </c>
      <c r="J25" s="75" t="s">
        <v>516</v>
      </c>
      <c r="K25" s="75" t="s">
        <v>516</v>
      </c>
      <c r="L25" s="405" t="s">
        <v>516</v>
      </c>
      <c r="M25" s="406" t="s">
        <v>516</v>
      </c>
      <c r="N25" s="406" t="s">
        <v>516</v>
      </c>
      <c r="O25" s="406" t="s">
        <v>516</v>
      </c>
      <c r="P25" s="406" t="s">
        <v>516</v>
      </c>
      <c r="Q25" s="406" t="s">
        <v>516</v>
      </c>
      <c r="R25" s="406" t="s">
        <v>516</v>
      </c>
      <c r="S25" s="405" t="s">
        <v>516</v>
      </c>
      <c r="T25" s="406" t="s">
        <v>516</v>
      </c>
      <c r="U25" s="406" t="s">
        <v>516</v>
      </c>
      <c r="V25" s="698"/>
    </row>
    <row r="26" spans="1:24">
      <c r="A26" s="1" t="s">
        <v>516</v>
      </c>
      <c r="B26" s="75" t="s">
        <v>516</v>
      </c>
      <c r="C26" s="75" t="s">
        <v>516</v>
      </c>
      <c r="D26" s="75" t="s">
        <v>516</v>
      </c>
      <c r="E26" s="75" t="s">
        <v>516</v>
      </c>
      <c r="F26" s="75" t="s">
        <v>516</v>
      </c>
      <c r="G26" s="75" t="s">
        <v>516</v>
      </c>
      <c r="H26" s="75" t="s">
        <v>516</v>
      </c>
      <c r="I26" s="75" t="s">
        <v>516</v>
      </c>
      <c r="J26" s="75" t="s">
        <v>516</v>
      </c>
      <c r="K26" s="75" t="s">
        <v>516</v>
      </c>
      <c r="L26" s="405" t="s">
        <v>516</v>
      </c>
      <c r="M26" s="406" t="s">
        <v>516</v>
      </c>
      <c r="N26" s="406" t="s">
        <v>516</v>
      </c>
      <c r="O26" s="406" t="s">
        <v>516</v>
      </c>
      <c r="P26" s="406" t="s">
        <v>516</v>
      </c>
      <c r="Q26" s="406" t="s">
        <v>516</v>
      </c>
      <c r="R26" s="406" t="s">
        <v>516</v>
      </c>
      <c r="S26" s="405" t="s">
        <v>516</v>
      </c>
      <c r="T26" s="406" t="s">
        <v>516</v>
      </c>
      <c r="U26" s="406" t="s">
        <v>516</v>
      </c>
      <c r="V26" s="698"/>
    </row>
    <row r="27" spans="1:24">
      <c r="A27" s="1" t="s">
        <v>516</v>
      </c>
      <c r="B27" s="75" t="s">
        <v>516</v>
      </c>
      <c r="C27" s="75" t="s">
        <v>516</v>
      </c>
      <c r="D27" s="75" t="s">
        <v>516</v>
      </c>
      <c r="E27" s="75" t="s">
        <v>516</v>
      </c>
      <c r="F27" s="75" t="s">
        <v>516</v>
      </c>
      <c r="G27" s="75" t="s">
        <v>516</v>
      </c>
      <c r="H27" s="75" t="s">
        <v>516</v>
      </c>
      <c r="I27" s="75" t="s">
        <v>516</v>
      </c>
      <c r="J27" s="75" t="s">
        <v>516</v>
      </c>
      <c r="K27" s="75" t="s">
        <v>516</v>
      </c>
      <c r="L27" s="405" t="s">
        <v>516</v>
      </c>
      <c r="M27" s="406" t="s">
        <v>516</v>
      </c>
      <c r="N27" s="406" t="s">
        <v>516</v>
      </c>
      <c r="O27" s="406" t="s">
        <v>516</v>
      </c>
      <c r="P27" s="406" t="s">
        <v>516</v>
      </c>
      <c r="Q27" s="406" t="s">
        <v>516</v>
      </c>
      <c r="R27" s="406" t="s">
        <v>516</v>
      </c>
      <c r="S27" s="405" t="s">
        <v>516</v>
      </c>
      <c r="T27" s="406" t="s">
        <v>516</v>
      </c>
      <c r="U27" s="406" t="s">
        <v>516</v>
      </c>
      <c r="V27" s="698"/>
    </row>
    <row r="29" spans="1:24" s="574" customFormat="1" ht="11.25">
      <c r="A29" s="574" t="str">
        <f>"Anmerkungen. Datengrundlage: Volkshochschul-Statistik "&amp;Hilfswerte!B1&amp;"; Basis: "&amp;Tabelle1!$C$36&amp;" vhs."</f>
        <v>Anmerkungen. Datengrundlage: Volkshochschul-Statistik 2021; Basis: 843 vhs.</v>
      </c>
      <c r="I29" s="574" t="str">
        <f>"Anmerkungen. Datengrundlage: Volkshochschul-Statistik "&amp;Hilfswerte!B1&amp;"; Basis: "&amp;Tabelle1!$C$36&amp;" vhs."</f>
        <v>Anmerkungen. Datengrundlage: Volkshochschul-Statistik 2021; Basis: 843 vhs.</v>
      </c>
      <c r="S29" s="574" t="str">
        <f>"Anmerkungen. Datengrundlage: Volkshochschul-Statistik "&amp;Hilfswerte!B1&amp;"; Basis: "&amp;Tabelle1!$C$36&amp;" vhs."</f>
        <v>Anmerkungen. Datengrundlage: Volkshochschul-Statistik 2021; Basis: 843 vhs.</v>
      </c>
    </row>
    <row r="30" spans="1:24" s="576" customFormat="1"/>
    <row r="31" spans="1:24" s="576" customFormat="1">
      <c r="A31" s="574" t="s">
        <v>532</v>
      </c>
      <c r="B31" s="572"/>
      <c r="C31" s="572"/>
      <c r="D31" s="416"/>
      <c r="E31" s="416"/>
      <c r="F31" s="572"/>
      <c r="I31" s="574" t="s">
        <v>532</v>
      </c>
      <c r="J31" s="572"/>
      <c r="K31" s="572"/>
      <c r="L31" s="416"/>
      <c r="M31" s="416"/>
      <c r="N31" s="572"/>
      <c r="S31" s="574" t="s">
        <v>532</v>
      </c>
      <c r="T31" s="572"/>
      <c r="U31" s="572"/>
      <c r="V31" s="416"/>
      <c r="W31" s="416"/>
      <c r="X31" s="572"/>
    </row>
    <row r="32" spans="1:24" s="576" customFormat="1">
      <c r="A32" s="574" t="s">
        <v>533</v>
      </c>
      <c r="B32" s="572"/>
      <c r="C32" s="1170"/>
      <c r="D32" s="416"/>
      <c r="E32" s="743" t="s">
        <v>528</v>
      </c>
      <c r="F32" s="572"/>
      <c r="I32" s="574" t="s">
        <v>533</v>
      </c>
      <c r="J32" s="572"/>
      <c r="K32" s="1170"/>
      <c r="L32" s="416"/>
      <c r="M32" s="743" t="s">
        <v>528</v>
      </c>
      <c r="N32" s="572"/>
      <c r="S32" s="574" t="s">
        <v>533</v>
      </c>
      <c r="T32" s="572"/>
      <c r="U32" s="1170"/>
      <c r="V32" s="416"/>
      <c r="W32" s="743" t="s">
        <v>528</v>
      </c>
      <c r="X32" s="572"/>
    </row>
    <row r="33" spans="1:24" s="576" customFormat="1">
      <c r="A33" s="575"/>
      <c r="B33" s="572"/>
      <c r="C33" s="572"/>
      <c r="D33" s="416"/>
      <c r="E33" s="416"/>
      <c r="F33" s="572"/>
      <c r="I33" s="575"/>
      <c r="J33" s="572"/>
      <c r="K33" s="572"/>
      <c r="L33" s="416"/>
      <c r="M33" s="416"/>
      <c r="N33" s="572"/>
      <c r="S33" s="575"/>
      <c r="T33" s="572"/>
      <c r="U33" s="572"/>
      <c r="V33" s="416"/>
      <c r="W33" s="416"/>
      <c r="X33" s="572"/>
    </row>
    <row r="34" spans="1:24" s="576" customFormat="1">
      <c r="A34" s="1169" t="s">
        <v>535</v>
      </c>
      <c r="B34" s="1169"/>
      <c r="C34" s="1169"/>
      <c r="D34" s="416"/>
      <c r="E34" s="416"/>
      <c r="F34" s="572"/>
      <c r="I34" s="1169" t="s">
        <v>535</v>
      </c>
      <c r="J34" s="1169"/>
      <c r="K34" s="1169"/>
      <c r="L34" s="416"/>
      <c r="M34" s="416"/>
      <c r="N34" s="572"/>
      <c r="S34" s="1169" t="s">
        <v>535</v>
      </c>
      <c r="T34" s="1169"/>
      <c r="U34" s="1169"/>
      <c r="V34" s="416"/>
      <c r="W34" s="416"/>
      <c r="X34" s="572"/>
    </row>
  </sheetData>
  <mergeCells count="24">
    <mergeCell ref="A1:K1"/>
    <mergeCell ref="B2:K2"/>
    <mergeCell ref="L2:U2"/>
    <mergeCell ref="B3:H3"/>
    <mergeCell ref="I3:K3"/>
    <mergeCell ref="L3:R3"/>
    <mergeCell ref="S3:U3"/>
    <mergeCell ref="A2:A5"/>
    <mergeCell ref="T4:T5"/>
    <mergeCell ref="U4:U5"/>
    <mergeCell ref="L4:L5"/>
    <mergeCell ref="M4:M5"/>
    <mergeCell ref="N4:P4"/>
    <mergeCell ref="Q4:Q5"/>
    <mergeCell ref="R4:R5"/>
    <mergeCell ref="S4:S5"/>
    <mergeCell ref="K4:K5"/>
    <mergeCell ref="B4:B5"/>
    <mergeCell ref="C4:C5"/>
    <mergeCell ref="D4:F4"/>
    <mergeCell ref="G4:G5"/>
    <mergeCell ref="H4:H5"/>
    <mergeCell ref="I4:I5"/>
    <mergeCell ref="J4:J5"/>
  </mergeCells>
  <hyperlinks>
    <hyperlink ref="E32" r:id="rId1" xr:uid="{535840DA-CA2A-401E-958B-248BBC202E2F}"/>
    <hyperlink ref="A34" r:id="rId2" display="Publikation und Tabellen stehen unter der Lizenz CC BY-SA DEED 4.0." xr:uid="{9E8B055D-7868-4D42-8732-4CDBB494F055}"/>
    <hyperlink ref="M32" r:id="rId3" xr:uid="{927511F7-9DFD-4C17-9A2D-DEAF6CDA95FE}"/>
    <hyperlink ref="I34" r:id="rId4" display="Publikation und Tabellen stehen unter der Lizenz CC BY-SA DEED 4.0." xr:uid="{9B7E3EBA-A9BA-4016-A135-66036D921239}"/>
    <hyperlink ref="W32" r:id="rId5" xr:uid="{BDF46E22-C6E0-460D-8F41-3AA0009FD9FC}"/>
    <hyperlink ref="S34" r:id="rId6" display="Publikation und Tabellen stehen unter der Lizenz CC BY-SA DEED 4.0." xr:uid="{74C9533A-90BF-4C7D-AA94-449F536E1320}"/>
  </hyperlinks>
  <pageMargins left="0.7" right="0.7" top="0.78740157499999996" bottom="0.78740157499999996" header="0.3" footer="0.3"/>
  <pageSetup paperSize="9" scale="76" orientation="portrait" r:id="rId7"/>
  <colBreaks count="2" manualBreakCount="2">
    <brk id="8" max="1048575" man="1"/>
    <brk id="18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01EE9-98AD-40AD-B1AD-EC032E39E1AE}">
  <dimension ref="A1:H34"/>
  <sheetViews>
    <sheetView view="pageBreakPreview" zoomScaleNormal="100" zoomScaleSheetLayoutView="100" workbookViewId="0">
      <selection activeCell="A31" sqref="A31:F34"/>
    </sheetView>
  </sheetViews>
  <sheetFormatPr baseColWidth="10" defaultRowHeight="12.75"/>
  <cols>
    <col min="3" max="3" width="13.140625" customWidth="1"/>
    <col min="4" max="4" width="12.42578125" customWidth="1"/>
    <col min="5" max="5" width="12.28515625" customWidth="1"/>
    <col min="7" max="7" width="13.7109375" customWidth="1"/>
    <col min="8" max="8" width="2.7109375" style="576" customWidth="1"/>
  </cols>
  <sheetData>
    <row r="1" spans="1:8" ht="39.950000000000003" customHeight="1" thickBot="1">
      <c r="A1" s="1106" t="str">
        <f>"Tabelle 33: Zeitreihen II (Personal) ab " &amp;A8</f>
        <v>Tabelle 33: Zeitreihen II (Personal) ab 2018</v>
      </c>
      <c r="B1" s="1106"/>
      <c r="C1" s="1106"/>
      <c r="D1" s="1106"/>
      <c r="E1" s="1106"/>
      <c r="F1" s="1106"/>
      <c r="G1" s="1106"/>
    </row>
    <row r="2" spans="1:8" ht="18.75" customHeight="1">
      <c r="A2" s="1101" t="s">
        <v>329</v>
      </c>
      <c r="B2" s="1107" t="s">
        <v>336</v>
      </c>
      <c r="C2" s="1108"/>
      <c r="D2" s="1108"/>
      <c r="E2" s="1108"/>
      <c r="F2" s="1108"/>
      <c r="G2" s="1109"/>
    </row>
    <row r="3" spans="1:8" ht="42.75" customHeight="1">
      <c r="A3" s="1102"/>
      <c r="B3" s="1110" t="s">
        <v>418</v>
      </c>
      <c r="C3" s="1111"/>
      <c r="D3" s="1111"/>
      <c r="E3" s="1112"/>
      <c r="F3" s="1113" t="s">
        <v>337</v>
      </c>
      <c r="G3" s="1114"/>
    </row>
    <row r="4" spans="1:8">
      <c r="A4" s="1102"/>
      <c r="B4" s="1115" t="s">
        <v>502</v>
      </c>
      <c r="C4" s="1115" t="s">
        <v>338</v>
      </c>
      <c r="D4" s="1115" t="s">
        <v>382</v>
      </c>
      <c r="E4" s="1115" t="s">
        <v>416</v>
      </c>
      <c r="F4" s="1118" t="s">
        <v>339</v>
      </c>
      <c r="G4" s="1104" t="s">
        <v>383</v>
      </c>
    </row>
    <row r="5" spans="1:8" ht="18" customHeight="1">
      <c r="A5" s="1102"/>
      <c r="B5" s="1116"/>
      <c r="C5" s="1116"/>
      <c r="D5" s="1116"/>
      <c r="E5" s="1116"/>
      <c r="F5" s="1119"/>
      <c r="G5" s="1122"/>
    </row>
    <row r="6" spans="1:8" ht="12.75" customHeight="1">
      <c r="A6" s="1102"/>
      <c r="B6" s="1116"/>
      <c r="C6" s="1116"/>
      <c r="D6" s="1116"/>
      <c r="E6" s="1116"/>
      <c r="F6" s="1119"/>
      <c r="G6" s="1122"/>
    </row>
    <row r="7" spans="1:8" ht="36" customHeight="1">
      <c r="A7" s="1121"/>
      <c r="B7" s="1117"/>
      <c r="C7" s="1117"/>
      <c r="D7" s="1117"/>
      <c r="E7" s="1117"/>
      <c r="F7" s="1120"/>
      <c r="G7" s="1123"/>
    </row>
    <row r="8" spans="1:8" s="52" customFormat="1">
      <c r="A8" s="704">
        <v>2018</v>
      </c>
      <c r="B8" s="705">
        <v>658.3</v>
      </c>
      <c r="C8" s="705">
        <v>4053</v>
      </c>
      <c r="D8" s="705">
        <v>3898.4</v>
      </c>
      <c r="E8" s="705">
        <v>928.8</v>
      </c>
      <c r="F8" s="287">
        <v>181658</v>
      </c>
      <c r="G8" s="287">
        <v>18093</v>
      </c>
      <c r="H8" s="632"/>
    </row>
    <row r="9" spans="1:8">
      <c r="A9" s="404">
        <v>2019</v>
      </c>
      <c r="B9" s="435">
        <v>679.5</v>
      </c>
      <c r="C9" s="435">
        <v>4034.4</v>
      </c>
      <c r="D9" s="435">
        <v>3869.9</v>
      </c>
      <c r="E9" s="435">
        <v>1044</v>
      </c>
      <c r="F9" s="93">
        <v>181329</v>
      </c>
      <c r="G9" s="93">
        <v>22604</v>
      </c>
    </row>
    <row r="10" spans="1:8">
      <c r="A10" s="404">
        <v>2020</v>
      </c>
      <c r="B10" s="435">
        <v>680.4</v>
      </c>
      <c r="C10" s="435">
        <v>4249.8999999999996</v>
      </c>
      <c r="D10" s="435">
        <v>3904.1</v>
      </c>
      <c r="E10" s="435">
        <v>1120.2</v>
      </c>
      <c r="F10" s="93">
        <v>156498</v>
      </c>
      <c r="G10" s="93">
        <v>18758</v>
      </c>
    </row>
    <row r="11" spans="1:8">
      <c r="A11" s="404">
        <v>2021</v>
      </c>
      <c r="B11" s="435">
        <v>684.3</v>
      </c>
      <c r="C11" s="435">
        <v>4178.8</v>
      </c>
      <c r="D11" s="435">
        <v>3876.2</v>
      </c>
      <c r="E11" s="435">
        <v>1093.5</v>
      </c>
      <c r="F11" s="93">
        <v>142667</v>
      </c>
      <c r="G11" s="93">
        <v>18937</v>
      </c>
    </row>
    <row r="12" spans="1:8">
      <c r="A12" s="404" t="s">
        <v>516</v>
      </c>
      <c r="B12" s="435" t="s">
        <v>516</v>
      </c>
      <c r="C12" s="435" t="s">
        <v>516</v>
      </c>
      <c r="D12" s="435" t="s">
        <v>516</v>
      </c>
      <c r="E12" s="435" t="s">
        <v>516</v>
      </c>
      <c r="F12" s="93" t="s">
        <v>516</v>
      </c>
      <c r="G12" s="93" t="s">
        <v>516</v>
      </c>
    </row>
    <row r="13" spans="1:8">
      <c r="A13" s="404" t="s">
        <v>516</v>
      </c>
      <c r="B13" s="435" t="s">
        <v>516</v>
      </c>
      <c r="C13" s="435" t="s">
        <v>516</v>
      </c>
      <c r="D13" s="435" t="s">
        <v>516</v>
      </c>
      <c r="E13" s="435" t="s">
        <v>516</v>
      </c>
      <c r="F13" s="93" t="s">
        <v>516</v>
      </c>
      <c r="G13" s="93" t="s">
        <v>516</v>
      </c>
    </row>
    <row r="14" spans="1:8">
      <c r="A14" s="404" t="s">
        <v>516</v>
      </c>
      <c r="B14" s="435" t="s">
        <v>516</v>
      </c>
      <c r="C14" s="435" t="s">
        <v>516</v>
      </c>
      <c r="D14" s="435" t="s">
        <v>516</v>
      </c>
      <c r="E14" s="435" t="s">
        <v>516</v>
      </c>
      <c r="F14" s="93" t="s">
        <v>516</v>
      </c>
      <c r="G14" s="93" t="s">
        <v>516</v>
      </c>
    </row>
    <row r="15" spans="1:8">
      <c r="A15" s="404" t="s">
        <v>516</v>
      </c>
      <c r="B15" s="435" t="s">
        <v>516</v>
      </c>
      <c r="C15" s="435" t="s">
        <v>516</v>
      </c>
      <c r="D15" s="435" t="s">
        <v>516</v>
      </c>
      <c r="E15" s="435" t="s">
        <v>516</v>
      </c>
      <c r="F15" s="93" t="s">
        <v>516</v>
      </c>
      <c r="G15" s="93" t="s">
        <v>516</v>
      </c>
    </row>
    <row r="16" spans="1:8">
      <c r="A16" s="404" t="s">
        <v>516</v>
      </c>
      <c r="B16" s="435" t="s">
        <v>516</v>
      </c>
      <c r="C16" s="435" t="s">
        <v>516</v>
      </c>
      <c r="D16" s="435" t="s">
        <v>516</v>
      </c>
      <c r="E16" s="435" t="s">
        <v>516</v>
      </c>
      <c r="F16" s="93" t="s">
        <v>516</v>
      </c>
      <c r="G16" s="93" t="s">
        <v>516</v>
      </c>
    </row>
    <row r="17" spans="1:7">
      <c r="A17" s="404" t="s">
        <v>516</v>
      </c>
      <c r="B17" s="435" t="s">
        <v>516</v>
      </c>
      <c r="C17" s="435" t="s">
        <v>516</v>
      </c>
      <c r="D17" s="435" t="s">
        <v>516</v>
      </c>
      <c r="E17" s="435" t="s">
        <v>516</v>
      </c>
      <c r="F17" s="93" t="s">
        <v>516</v>
      </c>
      <c r="G17" s="93" t="s">
        <v>516</v>
      </c>
    </row>
    <row r="18" spans="1:7">
      <c r="A18" s="404" t="s">
        <v>516</v>
      </c>
      <c r="B18" s="435" t="s">
        <v>516</v>
      </c>
      <c r="C18" s="435" t="s">
        <v>516</v>
      </c>
      <c r="D18" s="435" t="s">
        <v>516</v>
      </c>
      <c r="E18" s="435" t="s">
        <v>516</v>
      </c>
      <c r="F18" s="93" t="s">
        <v>516</v>
      </c>
      <c r="G18" s="93" t="s">
        <v>516</v>
      </c>
    </row>
    <row r="19" spans="1:7">
      <c r="A19" s="404" t="s">
        <v>516</v>
      </c>
      <c r="B19" s="435" t="s">
        <v>516</v>
      </c>
      <c r="C19" s="435" t="s">
        <v>516</v>
      </c>
      <c r="D19" s="435" t="s">
        <v>516</v>
      </c>
      <c r="E19" s="435" t="s">
        <v>516</v>
      </c>
      <c r="F19" s="93" t="s">
        <v>516</v>
      </c>
      <c r="G19" s="93" t="s">
        <v>516</v>
      </c>
    </row>
    <row r="20" spans="1:7">
      <c r="A20" s="404" t="s">
        <v>516</v>
      </c>
      <c r="B20" s="435" t="s">
        <v>516</v>
      </c>
      <c r="C20" s="435" t="s">
        <v>516</v>
      </c>
      <c r="D20" s="435" t="s">
        <v>516</v>
      </c>
      <c r="E20" s="435" t="s">
        <v>516</v>
      </c>
      <c r="F20" s="93" t="s">
        <v>516</v>
      </c>
      <c r="G20" s="93" t="s">
        <v>516</v>
      </c>
    </row>
    <row r="21" spans="1:7">
      <c r="A21" s="404" t="s">
        <v>516</v>
      </c>
      <c r="B21" s="435" t="s">
        <v>516</v>
      </c>
      <c r="C21" s="435" t="s">
        <v>516</v>
      </c>
      <c r="D21" s="435" t="s">
        <v>516</v>
      </c>
      <c r="E21" s="435" t="s">
        <v>516</v>
      </c>
      <c r="F21" s="93" t="s">
        <v>516</v>
      </c>
      <c r="G21" s="93" t="s">
        <v>516</v>
      </c>
    </row>
    <row r="22" spans="1:7">
      <c r="A22" s="404" t="s">
        <v>516</v>
      </c>
      <c r="B22" s="435" t="s">
        <v>516</v>
      </c>
      <c r="C22" s="435" t="s">
        <v>516</v>
      </c>
      <c r="D22" s="435" t="s">
        <v>516</v>
      </c>
      <c r="E22" s="435" t="s">
        <v>516</v>
      </c>
      <c r="F22" s="93" t="s">
        <v>516</v>
      </c>
      <c r="G22" s="93" t="s">
        <v>516</v>
      </c>
    </row>
    <row r="23" spans="1:7">
      <c r="A23" s="404" t="s">
        <v>516</v>
      </c>
      <c r="B23" s="435" t="s">
        <v>516</v>
      </c>
      <c r="C23" s="435" t="s">
        <v>516</v>
      </c>
      <c r="D23" s="435" t="s">
        <v>516</v>
      </c>
      <c r="E23" s="435" t="s">
        <v>516</v>
      </c>
      <c r="F23" s="93" t="s">
        <v>516</v>
      </c>
      <c r="G23" s="93" t="s">
        <v>516</v>
      </c>
    </row>
    <row r="24" spans="1:7">
      <c r="A24" s="404" t="s">
        <v>516</v>
      </c>
      <c r="B24" s="435" t="s">
        <v>516</v>
      </c>
      <c r="C24" s="435" t="s">
        <v>516</v>
      </c>
      <c r="D24" s="435" t="s">
        <v>516</v>
      </c>
      <c r="E24" s="435" t="s">
        <v>516</v>
      </c>
      <c r="F24" s="93" t="s">
        <v>516</v>
      </c>
      <c r="G24" s="93" t="s">
        <v>516</v>
      </c>
    </row>
    <row r="25" spans="1:7">
      <c r="A25" s="404" t="s">
        <v>516</v>
      </c>
      <c r="B25" s="435" t="s">
        <v>516</v>
      </c>
      <c r="C25" s="435" t="s">
        <v>516</v>
      </c>
      <c r="D25" s="435" t="s">
        <v>516</v>
      </c>
      <c r="E25" s="435" t="s">
        <v>516</v>
      </c>
      <c r="F25" s="93" t="s">
        <v>516</v>
      </c>
      <c r="G25" s="93" t="s">
        <v>516</v>
      </c>
    </row>
    <row r="26" spans="1:7">
      <c r="A26" s="404" t="s">
        <v>516</v>
      </c>
      <c r="B26" s="435" t="s">
        <v>516</v>
      </c>
      <c r="C26" s="435" t="s">
        <v>516</v>
      </c>
      <c r="D26" s="435" t="s">
        <v>516</v>
      </c>
      <c r="E26" s="435" t="s">
        <v>516</v>
      </c>
      <c r="F26" s="93" t="s">
        <v>516</v>
      </c>
      <c r="G26" s="93" t="s">
        <v>516</v>
      </c>
    </row>
    <row r="27" spans="1:7">
      <c r="A27" s="404" t="s">
        <v>516</v>
      </c>
      <c r="B27" s="435" t="s">
        <v>516</v>
      </c>
      <c r="C27" s="435" t="s">
        <v>516</v>
      </c>
      <c r="D27" s="435" t="s">
        <v>516</v>
      </c>
      <c r="E27" s="435" t="s">
        <v>516</v>
      </c>
      <c r="F27" s="93" t="s">
        <v>516</v>
      </c>
      <c r="G27" s="93" t="s">
        <v>516</v>
      </c>
    </row>
    <row r="28" spans="1:7">
      <c r="A28" s="403" t="s">
        <v>516</v>
      </c>
      <c r="B28" s="435" t="s">
        <v>516</v>
      </c>
      <c r="C28" s="435" t="s">
        <v>516</v>
      </c>
      <c r="D28" s="435" t="s">
        <v>516</v>
      </c>
      <c r="E28" s="435" t="s">
        <v>516</v>
      </c>
      <c r="F28" s="93" t="s">
        <v>516</v>
      </c>
      <c r="G28" s="93" t="s">
        <v>516</v>
      </c>
    </row>
    <row r="29" spans="1:7">
      <c r="A29" s="701" t="str">
        <f>"Anmerkungen. Datengrundlage: Volkshochschul-Statistik "&amp;Hilfswerte!B1&amp;"; Basis: "&amp;Tabelle1!$C$36&amp;" vhs."</f>
        <v>Anmerkungen. Datengrundlage: Volkshochschul-Statistik 2021; Basis: 843 vhs.</v>
      </c>
      <c r="B29" s="702"/>
      <c r="C29" s="702"/>
      <c r="D29" s="702"/>
      <c r="E29" s="702"/>
      <c r="F29" s="703"/>
      <c r="G29" s="703"/>
    </row>
    <row r="30" spans="1:7">
      <c r="A30" s="701"/>
      <c r="B30" s="702"/>
      <c r="C30" s="702"/>
      <c r="D30" s="702"/>
      <c r="E30" s="702"/>
      <c r="F30" s="703"/>
      <c r="G30" s="703"/>
    </row>
    <row r="31" spans="1:7">
      <c r="A31" s="574" t="s">
        <v>532</v>
      </c>
      <c r="B31" s="572"/>
      <c r="C31" s="572"/>
      <c r="D31" s="416"/>
      <c r="E31" s="416"/>
      <c r="F31" s="572"/>
      <c r="G31" s="701"/>
    </row>
    <row r="32" spans="1:7">
      <c r="A32" s="574" t="s">
        <v>533</v>
      </c>
      <c r="B32" s="572"/>
      <c r="C32" s="1170"/>
      <c r="D32" s="416"/>
      <c r="E32" s="743" t="s">
        <v>528</v>
      </c>
      <c r="F32" s="572"/>
      <c r="G32" s="701"/>
    </row>
    <row r="33" spans="1:7">
      <c r="A33" s="575"/>
      <c r="B33" s="572"/>
      <c r="C33" s="572"/>
      <c r="D33" s="416"/>
      <c r="E33" s="416"/>
      <c r="F33" s="572"/>
      <c r="G33" s="701"/>
    </row>
    <row r="34" spans="1:7">
      <c r="A34" s="1169" t="s">
        <v>535</v>
      </c>
      <c r="B34" s="1169"/>
      <c r="C34" s="1169"/>
      <c r="D34" s="416"/>
      <c r="E34" s="416"/>
      <c r="F34" s="572"/>
      <c r="G34" s="576"/>
    </row>
  </sheetData>
  <mergeCells count="11">
    <mergeCell ref="A1:G1"/>
    <mergeCell ref="B2:G2"/>
    <mergeCell ref="B3:E3"/>
    <mergeCell ref="F3:G3"/>
    <mergeCell ref="B4:B7"/>
    <mergeCell ref="C4:C7"/>
    <mergeCell ref="D4:D7"/>
    <mergeCell ref="E4:E7"/>
    <mergeCell ref="F4:F7"/>
    <mergeCell ref="A2:A7"/>
    <mergeCell ref="G4:G7"/>
  </mergeCells>
  <hyperlinks>
    <hyperlink ref="E32" r:id="rId1" xr:uid="{CBE7717B-5D5E-43B8-A101-1226767F025C}"/>
    <hyperlink ref="A34" r:id="rId2" display="Publikation und Tabellen stehen unter der Lizenz CC BY-SA DEED 4.0." xr:uid="{3D03F3C3-B48B-4F94-87F2-CFC18E0CA7DF}"/>
  </hyperlinks>
  <pageMargins left="0.7" right="0.7" top="0.78740157499999996" bottom="0.78740157499999996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CFB0C-AE94-4F1D-9B26-8176C40216DF}">
  <dimension ref="A1:G43"/>
  <sheetViews>
    <sheetView view="pageBreakPreview" topLeftCell="A2" zoomScaleNormal="100" zoomScaleSheetLayoutView="100" workbookViewId="0">
      <selection activeCell="A43" sqref="A43:XFD43"/>
    </sheetView>
  </sheetViews>
  <sheetFormatPr baseColWidth="10" defaultRowHeight="12.75"/>
  <cols>
    <col min="1" max="1" width="13.7109375" customWidth="1"/>
    <col min="2" max="5" width="23.7109375" customWidth="1"/>
    <col min="6" max="6" width="2.7109375" style="576" customWidth="1"/>
  </cols>
  <sheetData>
    <row r="1" spans="1:5" ht="60" customHeight="1" thickBot="1">
      <c r="A1" s="778" t="str">
        <f>"Tabelle 1.1: Rechtsträger bei Einrichtungen in Trägerschaft einer kommunalen Gebietskörperschaft (Gemeinde, Kreis) oder eines Stadtstaats nach Ländern " &amp;Hilfswerte!B1</f>
        <v>Tabelle 1.1: Rechtsträger bei Einrichtungen in Trägerschaft einer kommunalen Gebietskörperschaft (Gemeinde, Kreis) oder eines Stadtstaats nach Ländern 2021</v>
      </c>
      <c r="B1" s="779"/>
      <c r="C1" s="779"/>
      <c r="D1" s="779"/>
      <c r="E1" s="779"/>
    </row>
    <row r="2" spans="1:5" ht="60">
      <c r="A2" s="597" t="s">
        <v>12</v>
      </c>
      <c r="B2" s="598" t="s">
        <v>475</v>
      </c>
      <c r="C2" s="598" t="s">
        <v>476</v>
      </c>
      <c r="D2" s="599" t="s">
        <v>477</v>
      </c>
      <c r="E2" s="600" t="s">
        <v>478</v>
      </c>
    </row>
    <row r="3" spans="1:5">
      <c r="A3" s="777" t="s">
        <v>61</v>
      </c>
      <c r="B3" s="432">
        <v>89</v>
      </c>
      <c r="C3" s="432">
        <v>3</v>
      </c>
      <c r="D3" s="432">
        <v>0</v>
      </c>
      <c r="E3" s="433">
        <v>92</v>
      </c>
    </row>
    <row r="4" spans="1:5">
      <c r="A4" s="774"/>
      <c r="B4" s="91">
        <v>0.96738999999999997</v>
      </c>
      <c r="C4" s="91">
        <v>3.261E-2</v>
      </c>
      <c r="D4" s="130" t="s">
        <v>515</v>
      </c>
      <c r="E4" s="92">
        <v>1</v>
      </c>
    </row>
    <row r="5" spans="1:5">
      <c r="A5" s="764" t="s">
        <v>62</v>
      </c>
      <c r="B5" s="434">
        <v>51</v>
      </c>
      <c r="C5" s="434">
        <v>4</v>
      </c>
      <c r="D5" s="434">
        <v>1</v>
      </c>
      <c r="E5" s="88">
        <v>56</v>
      </c>
    </row>
    <row r="6" spans="1:5">
      <c r="A6" s="765"/>
      <c r="B6" s="91">
        <v>0.91071000000000002</v>
      </c>
      <c r="C6" s="91">
        <v>7.1429999999999993E-2</v>
      </c>
      <c r="D6" s="130">
        <v>1.7860000000000001E-2</v>
      </c>
      <c r="E6" s="92">
        <v>1</v>
      </c>
    </row>
    <row r="7" spans="1:5">
      <c r="A7" s="764" t="s">
        <v>63</v>
      </c>
      <c r="B7" s="434">
        <v>12</v>
      </c>
      <c r="C7" s="434">
        <v>0</v>
      </c>
      <c r="D7" s="434">
        <v>0</v>
      </c>
      <c r="E7" s="88">
        <v>12</v>
      </c>
    </row>
    <row r="8" spans="1:5">
      <c r="A8" s="765"/>
      <c r="B8" s="91">
        <v>1</v>
      </c>
      <c r="C8" s="91" t="s">
        <v>515</v>
      </c>
      <c r="D8" s="130" t="s">
        <v>515</v>
      </c>
      <c r="E8" s="92">
        <v>1</v>
      </c>
    </row>
    <row r="9" spans="1:5">
      <c r="A9" s="764" t="s">
        <v>64</v>
      </c>
      <c r="B9" s="434">
        <v>17</v>
      </c>
      <c r="C9" s="434">
        <v>1</v>
      </c>
      <c r="D9" s="434">
        <v>0</v>
      </c>
      <c r="E9" s="88">
        <v>18</v>
      </c>
    </row>
    <row r="10" spans="1:5">
      <c r="A10" s="765"/>
      <c r="B10" s="91">
        <v>0.94443999999999995</v>
      </c>
      <c r="C10" s="91">
        <v>5.5559999999999998E-2</v>
      </c>
      <c r="D10" s="130" t="s">
        <v>515</v>
      </c>
      <c r="E10" s="92">
        <v>1</v>
      </c>
    </row>
    <row r="11" spans="1:5">
      <c r="A11" s="764" t="s">
        <v>65</v>
      </c>
      <c r="B11" s="434">
        <v>1</v>
      </c>
      <c r="C11" s="434">
        <v>1</v>
      </c>
      <c r="D11" s="434">
        <v>0</v>
      </c>
      <c r="E11" s="88">
        <v>2</v>
      </c>
    </row>
    <row r="12" spans="1:5">
      <c r="A12" s="765"/>
      <c r="B12" s="91">
        <v>0.5</v>
      </c>
      <c r="C12" s="91">
        <v>0.5</v>
      </c>
      <c r="D12" s="130" t="s">
        <v>515</v>
      </c>
      <c r="E12" s="92">
        <v>1</v>
      </c>
    </row>
    <row r="13" spans="1:5">
      <c r="A13" s="764" t="s">
        <v>66</v>
      </c>
      <c r="B13" s="434">
        <v>0</v>
      </c>
      <c r="C13" s="434">
        <v>1</v>
      </c>
      <c r="D13" s="434">
        <v>0</v>
      </c>
      <c r="E13" s="88">
        <v>1</v>
      </c>
    </row>
    <row r="14" spans="1:5">
      <c r="A14" s="765"/>
      <c r="B14" s="91" t="s">
        <v>515</v>
      </c>
      <c r="C14" s="91">
        <v>1</v>
      </c>
      <c r="D14" s="130" t="s">
        <v>515</v>
      </c>
      <c r="E14" s="92">
        <v>1</v>
      </c>
    </row>
    <row r="15" spans="1:5" ht="13.5" customHeight="1">
      <c r="A15" s="764" t="s">
        <v>67</v>
      </c>
      <c r="B15" s="434">
        <v>19</v>
      </c>
      <c r="C15" s="434">
        <v>6</v>
      </c>
      <c r="D15" s="434">
        <v>0</v>
      </c>
      <c r="E15" s="88">
        <v>25</v>
      </c>
    </row>
    <row r="16" spans="1:5" ht="13.5" customHeight="1">
      <c r="A16" s="765"/>
      <c r="B16" s="91">
        <v>0.76</v>
      </c>
      <c r="C16" s="91">
        <v>0.24</v>
      </c>
      <c r="D16" s="130" t="s">
        <v>515</v>
      </c>
      <c r="E16" s="92">
        <v>1</v>
      </c>
    </row>
    <row r="17" spans="1:5">
      <c r="A17" s="764" t="s">
        <v>68</v>
      </c>
      <c r="B17" s="434">
        <v>8</v>
      </c>
      <c r="C17" s="434">
        <v>0</v>
      </c>
      <c r="D17" s="434">
        <v>0</v>
      </c>
      <c r="E17" s="88">
        <v>8</v>
      </c>
    </row>
    <row r="18" spans="1:5">
      <c r="A18" s="765"/>
      <c r="B18" s="91">
        <v>1</v>
      </c>
      <c r="C18" s="91" t="s">
        <v>515</v>
      </c>
      <c r="D18" s="130" t="s">
        <v>515</v>
      </c>
      <c r="E18" s="92">
        <v>1</v>
      </c>
    </row>
    <row r="19" spans="1:5">
      <c r="A19" s="764" t="s">
        <v>69</v>
      </c>
      <c r="B19" s="434">
        <v>15</v>
      </c>
      <c r="C19" s="434">
        <v>6</v>
      </c>
      <c r="D19" s="434">
        <v>0</v>
      </c>
      <c r="E19" s="88">
        <v>21</v>
      </c>
    </row>
    <row r="20" spans="1:5">
      <c r="A20" s="765"/>
      <c r="B20" s="91">
        <v>0.71428999999999998</v>
      </c>
      <c r="C20" s="91">
        <v>0.28571000000000002</v>
      </c>
      <c r="D20" s="130" t="s">
        <v>515</v>
      </c>
      <c r="E20" s="92">
        <v>1</v>
      </c>
    </row>
    <row r="21" spans="1:5">
      <c r="A21" s="764" t="s">
        <v>70</v>
      </c>
      <c r="B21" s="434">
        <v>75</v>
      </c>
      <c r="C21" s="434">
        <v>6</v>
      </c>
      <c r="D21" s="434">
        <v>2</v>
      </c>
      <c r="E21" s="88">
        <v>83</v>
      </c>
    </row>
    <row r="22" spans="1:5">
      <c r="A22" s="765"/>
      <c r="B22" s="91">
        <v>0.90361000000000002</v>
      </c>
      <c r="C22" s="91">
        <v>7.2289999999999993E-2</v>
      </c>
      <c r="D22" s="130">
        <v>2.41E-2</v>
      </c>
      <c r="E22" s="92">
        <v>1</v>
      </c>
    </row>
    <row r="23" spans="1:5">
      <c r="A23" s="764" t="s">
        <v>71</v>
      </c>
      <c r="B23" s="434">
        <v>36</v>
      </c>
      <c r="C23" s="434">
        <v>1</v>
      </c>
      <c r="D23" s="434">
        <v>0</v>
      </c>
      <c r="E23" s="88">
        <v>37</v>
      </c>
    </row>
    <row r="24" spans="1:5">
      <c r="A24" s="765"/>
      <c r="B24" s="91">
        <v>0.97297</v>
      </c>
      <c r="C24" s="91">
        <v>2.7029999999999998E-2</v>
      </c>
      <c r="D24" s="130" t="s">
        <v>515</v>
      </c>
      <c r="E24" s="92">
        <v>1</v>
      </c>
    </row>
    <row r="25" spans="1:5">
      <c r="A25" s="764" t="s">
        <v>72</v>
      </c>
      <c r="B25" s="434">
        <v>7</v>
      </c>
      <c r="C25" s="434">
        <v>2</v>
      </c>
      <c r="D25" s="434">
        <v>0</v>
      </c>
      <c r="E25" s="88">
        <v>9</v>
      </c>
    </row>
    <row r="26" spans="1:5">
      <c r="A26" s="765"/>
      <c r="B26" s="91">
        <v>0.77778000000000003</v>
      </c>
      <c r="C26" s="91">
        <v>0.22222</v>
      </c>
      <c r="D26" s="130" t="s">
        <v>515</v>
      </c>
      <c r="E26" s="92">
        <v>1</v>
      </c>
    </row>
    <row r="27" spans="1:5">
      <c r="A27" s="764" t="s">
        <v>73</v>
      </c>
      <c r="B27" s="434">
        <v>3</v>
      </c>
      <c r="C27" s="434">
        <v>4</v>
      </c>
      <c r="D27" s="434">
        <v>0</v>
      </c>
      <c r="E27" s="88">
        <v>7</v>
      </c>
    </row>
    <row r="28" spans="1:5">
      <c r="A28" s="765"/>
      <c r="B28" s="91">
        <v>0.42857000000000001</v>
      </c>
      <c r="C28" s="91">
        <v>0.57142999999999999</v>
      </c>
      <c r="D28" s="130" t="s">
        <v>515</v>
      </c>
      <c r="E28" s="92">
        <v>1</v>
      </c>
    </row>
    <row r="29" spans="1:5">
      <c r="A29" s="764" t="s">
        <v>74</v>
      </c>
      <c r="B29" s="434">
        <v>13</v>
      </c>
      <c r="C29" s="434">
        <v>0</v>
      </c>
      <c r="D29" s="434">
        <v>0</v>
      </c>
      <c r="E29" s="88">
        <v>13</v>
      </c>
    </row>
    <row r="30" spans="1:5">
      <c r="A30" s="765"/>
      <c r="B30" s="91">
        <v>1</v>
      </c>
      <c r="C30" s="91" t="s">
        <v>515</v>
      </c>
      <c r="D30" s="130" t="s">
        <v>515</v>
      </c>
      <c r="E30" s="92">
        <v>1</v>
      </c>
    </row>
    <row r="31" spans="1:5">
      <c r="A31" s="764" t="s">
        <v>75</v>
      </c>
      <c r="B31" s="434">
        <v>51</v>
      </c>
      <c r="C31" s="434">
        <v>3</v>
      </c>
      <c r="D31" s="434">
        <v>2</v>
      </c>
      <c r="E31" s="88">
        <v>56</v>
      </c>
    </row>
    <row r="32" spans="1:5">
      <c r="A32" s="765"/>
      <c r="B32" s="91">
        <v>0.91071000000000002</v>
      </c>
      <c r="C32" s="91">
        <v>5.357E-2</v>
      </c>
      <c r="D32" s="130">
        <v>3.5709999999999999E-2</v>
      </c>
      <c r="E32" s="92">
        <v>1</v>
      </c>
    </row>
    <row r="33" spans="1:7">
      <c r="A33" s="764" t="s">
        <v>76</v>
      </c>
      <c r="B33" s="434">
        <v>20</v>
      </c>
      <c r="C33" s="434">
        <v>2</v>
      </c>
      <c r="D33" s="434">
        <v>0</v>
      </c>
      <c r="E33" s="88">
        <v>22</v>
      </c>
    </row>
    <row r="34" spans="1:7" ht="13.5" thickBot="1">
      <c r="A34" s="774"/>
      <c r="B34" s="131">
        <v>0.90908999999999995</v>
      </c>
      <c r="C34" s="131">
        <v>9.0910000000000005E-2</v>
      </c>
      <c r="D34" s="132" t="s">
        <v>515</v>
      </c>
      <c r="E34" s="133">
        <v>1</v>
      </c>
    </row>
    <row r="35" spans="1:7">
      <c r="A35" s="775" t="s">
        <v>85</v>
      </c>
      <c r="B35" s="100">
        <v>417</v>
      </c>
      <c r="C35" s="100">
        <v>40</v>
      </c>
      <c r="D35" s="100">
        <v>5</v>
      </c>
      <c r="E35" s="97">
        <v>462</v>
      </c>
    </row>
    <row r="36" spans="1:7" ht="13.5" thickBot="1">
      <c r="A36" s="776"/>
      <c r="B36" s="131">
        <v>0.90259999999999996</v>
      </c>
      <c r="C36" s="131">
        <v>8.6580000000000004E-2</v>
      </c>
      <c r="D36" s="132">
        <v>1.082E-2</v>
      </c>
      <c r="E36" s="133">
        <v>1</v>
      </c>
    </row>
    <row r="37" spans="1:7" s="576" customFormat="1"/>
    <row r="38" spans="1:7" s="576" customFormat="1">
      <c r="A38" s="574" t="str">
        <f>"Anmerkungen. Datengrundlage: Volkshochschul-Statistik "&amp;Hilfswerte!B1&amp;"; Basis: "&amp;Tabelle1!$C$36&amp;" vhs."</f>
        <v>Anmerkungen. Datengrundlage: Volkshochschul-Statistik 2021; Basis: 843 vhs.</v>
      </c>
    </row>
    <row r="39" spans="1:7" s="576" customFormat="1"/>
    <row r="40" spans="1:7" s="576" customFormat="1">
      <c r="A40" s="574" t="s">
        <v>532</v>
      </c>
      <c r="B40" s="572"/>
      <c r="C40" s="572"/>
      <c r="D40" s="572"/>
      <c r="E40" s="572"/>
      <c r="F40" s="572"/>
      <c r="G40" s="572"/>
    </row>
    <row r="41" spans="1:7" s="576" customFormat="1">
      <c r="A41" s="574" t="s">
        <v>533</v>
      </c>
      <c r="B41" s="572"/>
      <c r="C41" s="572"/>
      <c r="D41" s="758" t="s">
        <v>528</v>
      </c>
      <c r="E41" s="758"/>
      <c r="F41" s="758"/>
    </row>
    <row r="42" spans="1:7" s="576" customFormat="1">
      <c r="A42" s="575"/>
      <c r="B42" s="572"/>
      <c r="C42" s="572"/>
      <c r="D42" s="572"/>
      <c r="E42" s="572"/>
      <c r="F42" s="572"/>
      <c r="G42" s="572"/>
    </row>
    <row r="43" spans="1:7" s="576" customFormat="1">
      <c r="A43" s="1167" t="s">
        <v>535</v>
      </c>
      <c r="B43" s="1167"/>
      <c r="C43" s="1167"/>
      <c r="D43" s="572"/>
      <c r="E43" s="572"/>
      <c r="F43" s="572"/>
      <c r="G43" s="572"/>
    </row>
  </sheetData>
  <mergeCells count="20">
    <mergeCell ref="D41:F41"/>
    <mergeCell ref="A43:C43"/>
    <mergeCell ref="A23:A24"/>
    <mergeCell ref="A25:A26"/>
    <mergeCell ref="A11:A12"/>
    <mergeCell ref="A3:A4"/>
    <mergeCell ref="A1:E1"/>
    <mergeCell ref="A5:A6"/>
    <mergeCell ref="A7:A8"/>
    <mergeCell ref="A9:A10"/>
    <mergeCell ref="A13:A14"/>
    <mergeCell ref="A15:A16"/>
    <mergeCell ref="A17:A18"/>
    <mergeCell ref="A19:A20"/>
    <mergeCell ref="A21:A22"/>
    <mergeCell ref="A27:A28"/>
    <mergeCell ref="A29:A30"/>
    <mergeCell ref="A31:A32"/>
    <mergeCell ref="A33:A34"/>
    <mergeCell ref="A35:A36"/>
  </mergeCells>
  <conditionalFormatting sqref="A3:E3">
    <cfRule type="cellIs" dxfId="983" priority="65" stopIfTrue="1" operator="equal">
      <formula>0</formula>
    </cfRule>
  </conditionalFormatting>
  <conditionalFormatting sqref="A5:E5">
    <cfRule type="cellIs" dxfId="982" priority="61" stopIfTrue="1" operator="equal">
      <formula>0</formula>
    </cfRule>
  </conditionalFormatting>
  <conditionalFormatting sqref="A7:E7">
    <cfRule type="cellIs" dxfId="981" priority="53" stopIfTrue="1" operator="equal">
      <formula>0</formula>
    </cfRule>
  </conditionalFormatting>
  <conditionalFormatting sqref="A9:E9">
    <cfRule type="cellIs" dxfId="980" priority="49" stopIfTrue="1" operator="equal">
      <formula>0</formula>
    </cfRule>
  </conditionalFormatting>
  <conditionalFormatting sqref="A11:E11">
    <cfRule type="cellIs" dxfId="979" priority="45" stopIfTrue="1" operator="equal">
      <formula>0</formula>
    </cfRule>
  </conditionalFormatting>
  <conditionalFormatting sqref="A13:E13">
    <cfRule type="cellIs" dxfId="978" priority="41" stopIfTrue="1" operator="equal">
      <formula>0</formula>
    </cfRule>
  </conditionalFormatting>
  <conditionalFormatting sqref="A15:E15">
    <cfRule type="cellIs" dxfId="977" priority="37" stopIfTrue="1" operator="equal">
      <formula>0</formula>
    </cfRule>
  </conditionalFormatting>
  <conditionalFormatting sqref="A17:E17">
    <cfRule type="cellIs" dxfId="976" priority="33" stopIfTrue="1" operator="equal">
      <formula>0</formula>
    </cfRule>
  </conditionalFormatting>
  <conditionalFormatting sqref="A19:E19">
    <cfRule type="cellIs" dxfId="975" priority="29" stopIfTrue="1" operator="equal">
      <formula>0</formula>
    </cfRule>
  </conditionalFormatting>
  <conditionalFormatting sqref="A21:E21">
    <cfRule type="cellIs" dxfId="974" priority="25" stopIfTrue="1" operator="equal">
      <formula>0</formula>
    </cfRule>
  </conditionalFormatting>
  <conditionalFormatting sqref="A23:E23">
    <cfRule type="cellIs" dxfId="973" priority="21" stopIfTrue="1" operator="equal">
      <formula>0</formula>
    </cfRule>
  </conditionalFormatting>
  <conditionalFormatting sqref="A25:E25">
    <cfRule type="cellIs" dxfId="972" priority="17" stopIfTrue="1" operator="equal">
      <formula>0</formula>
    </cfRule>
  </conditionalFormatting>
  <conditionalFormatting sqref="A27:E27">
    <cfRule type="cellIs" dxfId="971" priority="13" stopIfTrue="1" operator="equal">
      <formula>0</formula>
    </cfRule>
  </conditionalFormatting>
  <conditionalFormatting sqref="A29:E29">
    <cfRule type="cellIs" dxfId="970" priority="9" stopIfTrue="1" operator="equal">
      <formula>0</formula>
    </cfRule>
  </conditionalFormatting>
  <conditionalFormatting sqref="A31:E31">
    <cfRule type="cellIs" dxfId="969" priority="5" stopIfTrue="1" operator="equal">
      <formula>0</formula>
    </cfRule>
  </conditionalFormatting>
  <conditionalFormatting sqref="A33:E33">
    <cfRule type="cellIs" dxfId="968" priority="1" stopIfTrue="1" operator="equal">
      <formula>0</formula>
    </cfRule>
  </conditionalFormatting>
  <conditionalFormatting sqref="A35:E35">
    <cfRule type="cellIs" dxfId="967" priority="57" stopIfTrue="1" operator="equal">
      <formula>0</formula>
    </cfRule>
  </conditionalFormatting>
  <hyperlinks>
    <hyperlink ref="D41" r:id="rId1" xr:uid="{EB43027A-327E-4FCB-A583-1050717E6402}"/>
    <hyperlink ref="D41:F41" r:id="rId2" display="http://dx.doi.org/10.4232/1.14582 " xr:uid="{9693F5E0-8838-45F7-AE9C-50FEF5D8C78D}"/>
    <hyperlink ref="A43" r:id="rId3" display="Publikation und Tabellen stehen unter der Lizenz CC BY-SA DEED 4.0." xr:uid="{1B9AF256-561C-45DD-8FC6-61032D5C6D4D}"/>
  </hyperlinks>
  <pageMargins left="0.7" right="0.7" top="0.78740157499999996" bottom="0.78740157499999996" header="0.3" footer="0.3"/>
  <pageSetup paperSize="9" scale="75" orientation="landscape" horizontalDpi="4294967295" verticalDpi="4294967295" r:id="rId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A0D97-11A0-467E-91B3-296A464AEDCA}">
  <dimension ref="A1:U34"/>
  <sheetViews>
    <sheetView view="pageBreakPreview" topLeftCell="B1" zoomScaleNormal="100" zoomScaleSheetLayoutView="100" workbookViewId="0">
      <selection activeCell="B31" sqref="B31:G34"/>
    </sheetView>
  </sheetViews>
  <sheetFormatPr baseColWidth="10" defaultRowHeight="12.75"/>
  <cols>
    <col min="1" max="1" width="10.140625" customWidth="1"/>
    <col min="2" max="6" width="9.7109375" customWidth="1"/>
    <col min="7" max="7" width="10.140625" customWidth="1"/>
    <col min="8" max="9" width="8.85546875" customWidth="1"/>
    <col min="10" max="10" width="10.140625" customWidth="1"/>
    <col min="11" max="13" width="8.85546875" customWidth="1"/>
    <col min="14" max="14" width="9.28515625" customWidth="1"/>
    <col min="15" max="15" width="9.5703125" customWidth="1"/>
    <col min="16" max="16" width="12.42578125" customWidth="1"/>
    <col min="17" max="17" width="8.85546875" customWidth="1"/>
    <col min="18" max="19" width="9.28515625" customWidth="1"/>
    <col min="20" max="20" width="10.140625" customWidth="1"/>
    <col min="21" max="21" width="2.7109375" style="576" customWidth="1"/>
  </cols>
  <sheetData>
    <row r="1" spans="1:21" s="576" customFormat="1" ht="39.950000000000003" customHeight="1" thickBot="1">
      <c r="A1" s="718" t="str">
        <f>"Tabelle 34: Zeitreihen III (Leistungen) ab " &amp;A7</f>
        <v>Tabelle 34: Zeitreihen III (Leistungen) ab 2018</v>
      </c>
      <c r="B1" s="567"/>
      <c r="C1" s="567"/>
      <c r="D1" s="567"/>
    </row>
    <row r="2" spans="1:21" ht="42.75" customHeight="1">
      <c r="A2" s="1101" t="s">
        <v>329</v>
      </c>
      <c r="B2" s="1140" t="s">
        <v>340</v>
      </c>
      <c r="C2" s="1141"/>
      <c r="D2" s="1141"/>
      <c r="E2" s="1141"/>
      <c r="F2" s="1141"/>
      <c r="G2" s="1141"/>
      <c r="H2" s="1141"/>
      <c r="I2" s="1141"/>
      <c r="J2" s="1141"/>
      <c r="K2" s="1141"/>
      <c r="L2" s="1141"/>
      <c r="M2" s="1142"/>
      <c r="N2" s="1141" t="s">
        <v>341</v>
      </c>
      <c r="O2" s="1141"/>
      <c r="P2" s="1141"/>
      <c r="Q2" s="1141"/>
      <c r="R2" s="1141"/>
      <c r="S2" s="1141"/>
      <c r="T2" s="1143"/>
    </row>
    <row r="3" spans="1:21" ht="51" customHeight="1">
      <c r="A3" s="1102"/>
      <c r="B3" s="1094" t="s">
        <v>16</v>
      </c>
      <c r="C3" s="1095"/>
      <c r="D3" s="1144"/>
      <c r="E3" s="1095" t="s">
        <v>342</v>
      </c>
      <c r="F3" s="1095"/>
      <c r="G3" s="1144"/>
      <c r="H3" s="1094" t="s">
        <v>343</v>
      </c>
      <c r="I3" s="1095"/>
      <c r="J3" s="1144"/>
      <c r="K3" s="1094" t="s">
        <v>344</v>
      </c>
      <c r="L3" s="1095"/>
      <c r="M3" s="1144"/>
      <c r="N3" s="708" t="s">
        <v>345</v>
      </c>
      <c r="O3" s="709" t="s">
        <v>346</v>
      </c>
      <c r="P3" s="709" t="s">
        <v>347</v>
      </c>
      <c r="Q3" s="709" t="s">
        <v>376</v>
      </c>
      <c r="R3" s="710" t="s">
        <v>454</v>
      </c>
      <c r="S3" s="709" t="s">
        <v>435</v>
      </c>
      <c r="T3" s="711" t="s">
        <v>417</v>
      </c>
    </row>
    <row r="4" spans="1:21" ht="18" customHeight="1">
      <c r="A4" s="1102"/>
      <c r="B4" s="1085" t="s">
        <v>6</v>
      </c>
      <c r="C4" s="1124" t="s">
        <v>40</v>
      </c>
      <c r="D4" s="1085" t="s">
        <v>21</v>
      </c>
      <c r="E4" s="1118" t="s">
        <v>6</v>
      </c>
      <c r="F4" s="1124" t="s">
        <v>40</v>
      </c>
      <c r="G4" s="1083" t="s">
        <v>297</v>
      </c>
      <c r="H4" s="1085" t="s">
        <v>6</v>
      </c>
      <c r="I4" s="1124" t="s">
        <v>40</v>
      </c>
      <c r="J4" s="1083" t="s">
        <v>297</v>
      </c>
      <c r="K4" s="1085" t="s">
        <v>6</v>
      </c>
      <c r="L4" s="1124" t="s">
        <v>40</v>
      </c>
      <c r="M4" s="1085" t="s">
        <v>21</v>
      </c>
      <c r="N4" s="1135" t="s">
        <v>456</v>
      </c>
      <c r="O4" s="1124" t="s">
        <v>314</v>
      </c>
      <c r="P4" s="1124" t="s">
        <v>310</v>
      </c>
      <c r="Q4" s="1124" t="s">
        <v>40</v>
      </c>
      <c r="R4" s="1127" t="s">
        <v>455</v>
      </c>
      <c r="S4" s="1127" t="s">
        <v>313</v>
      </c>
      <c r="T4" s="1130" t="s">
        <v>313</v>
      </c>
    </row>
    <row r="5" spans="1:21" ht="12.75" customHeight="1">
      <c r="A5" s="1102"/>
      <c r="B5" s="1133"/>
      <c r="C5" s="1125"/>
      <c r="D5" s="1133"/>
      <c r="E5" s="1119"/>
      <c r="F5" s="1125"/>
      <c r="G5" s="1138"/>
      <c r="H5" s="1133"/>
      <c r="I5" s="1125"/>
      <c r="J5" s="1138"/>
      <c r="K5" s="1133"/>
      <c r="L5" s="1125"/>
      <c r="M5" s="1133"/>
      <c r="N5" s="1136"/>
      <c r="O5" s="1125"/>
      <c r="P5" s="1125"/>
      <c r="Q5" s="1125"/>
      <c r="R5" s="1128"/>
      <c r="S5" s="1128"/>
      <c r="T5" s="1131"/>
    </row>
    <row r="6" spans="1:21" ht="37.5" customHeight="1">
      <c r="A6" s="1121"/>
      <c r="B6" s="1134"/>
      <c r="C6" s="1126"/>
      <c r="D6" s="1134"/>
      <c r="E6" s="1120"/>
      <c r="F6" s="1126"/>
      <c r="G6" s="1139"/>
      <c r="H6" s="1134"/>
      <c r="I6" s="1126"/>
      <c r="J6" s="1139"/>
      <c r="K6" s="1134"/>
      <c r="L6" s="1126"/>
      <c r="M6" s="1134"/>
      <c r="N6" s="1137"/>
      <c r="O6" s="1126"/>
      <c r="P6" s="1126"/>
      <c r="Q6" s="1126"/>
      <c r="R6" s="1129"/>
      <c r="S6" s="1129"/>
      <c r="T6" s="1132"/>
    </row>
    <row r="7" spans="1:21" s="52" customFormat="1">
      <c r="A7" s="704">
        <v>2018</v>
      </c>
      <c r="B7" s="287">
        <v>552329</v>
      </c>
      <c r="C7" s="287">
        <v>16769067</v>
      </c>
      <c r="D7" s="287">
        <v>6117374</v>
      </c>
      <c r="E7" s="287">
        <v>77254</v>
      </c>
      <c r="F7" s="287">
        <v>181192</v>
      </c>
      <c r="G7" s="287">
        <v>1869028</v>
      </c>
      <c r="H7" s="287">
        <v>8220</v>
      </c>
      <c r="I7" s="287">
        <v>68707</v>
      </c>
      <c r="J7" s="287">
        <v>174768</v>
      </c>
      <c r="K7" s="287">
        <v>2525</v>
      </c>
      <c r="L7" s="287">
        <v>25862</v>
      </c>
      <c r="M7" s="287">
        <v>33299</v>
      </c>
      <c r="N7" s="287">
        <v>416111</v>
      </c>
      <c r="O7" s="287">
        <v>396451</v>
      </c>
      <c r="P7" s="287">
        <v>86423</v>
      </c>
      <c r="Q7" s="287">
        <v>350727</v>
      </c>
      <c r="R7" s="287">
        <v>19425</v>
      </c>
      <c r="S7" s="287">
        <v>321071</v>
      </c>
      <c r="T7" s="287">
        <v>5407</v>
      </c>
      <c r="U7" s="632"/>
    </row>
    <row r="8" spans="1:21" s="52" customFormat="1">
      <c r="A8" s="404">
        <v>2019</v>
      </c>
      <c r="B8" s="93">
        <v>549810</v>
      </c>
      <c r="C8" s="93">
        <v>16021908</v>
      </c>
      <c r="D8" s="93">
        <v>6090058</v>
      </c>
      <c r="E8" s="93">
        <v>82408</v>
      </c>
      <c r="F8" s="93">
        <v>191656</v>
      </c>
      <c r="G8" s="93">
        <v>1950975</v>
      </c>
      <c r="H8" s="93">
        <v>7810</v>
      </c>
      <c r="I8" s="93">
        <v>65923</v>
      </c>
      <c r="J8" s="93">
        <v>164990</v>
      </c>
      <c r="K8" s="93">
        <v>2355</v>
      </c>
      <c r="L8" s="93">
        <v>18943</v>
      </c>
      <c r="M8" s="93">
        <v>27855</v>
      </c>
      <c r="N8" s="93">
        <v>486974</v>
      </c>
      <c r="O8" s="93">
        <v>935977</v>
      </c>
      <c r="P8" s="93">
        <v>98571</v>
      </c>
      <c r="Q8" s="93">
        <v>349525</v>
      </c>
      <c r="R8" s="93">
        <v>20394</v>
      </c>
      <c r="S8" s="93">
        <v>328297</v>
      </c>
      <c r="T8" s="93">
        <v>10920</v>
      </c>
      <c r="U8" s="632"/>
    </row>
    <row r="9" spans="1:21" s="52" customFormat="1">
      <c r="A9" s="404">
        <v>2020</v>
      </c>
      <c r="B9" s="93">
        <v>385428</v>
      </c>
      <c r="C9" s="93">
        <v>9730023</v>
      </c>
      <c r="D9" s="93">
        <v>3663776</v>
      </c>
      <c r="E9" s="93">
        <v>56843</v>
      </c>
      <c r="F9" s="93">
        <v>126455</v>
      </c>
      <c r="G9" s="93">
        <v>953317</v>
      </c>
      <c r="H9" s="93">
        <v>2516</v>
      </c>
      <c r="I9" s="93">
        <v>15863</v>
      </c>
      <c r="J9" s="93">
        <v>38466</v>
      </c>
      <c r="K9" s="93">
        <v>4015</v>
      </c>
      <c r="L9" s="93">
        <v>39764</v>
      </c>
      <c r="M9" s="93">
        <v>39870</v>
      </c>
      <c r="N9" s="93">
        <v>300581</v>
      </c>
      <c r="O9" s="93">
        <v>772700</v>
      </c>
      <c r="P9" s="93">
        <v>95892</v>
      </c>
      <c r="Q9" s="93">
        <v>348203</v>
      </c>
      <c r="R9" s="93">
        <v>39475</v>
      </c>
      <c r="S9" s="93">
        <v>202483</v>
      </c>
      <c r="T9" s="93">
        <v>3191</v>
      </c>
      <c r="U9" s="632"/>
    </row>
    <row r="10" spans="1:21" s="52" customFormat="1">
      <c r="A10" s="404">
        <v>2021</v>
      </c>
      <c r="B10" s="93">
        <v>296162</v>
      </c>
      <c r="C10" s="93">
        <v>9191411</v>
      </c>
      <c r="D10" s="93">
        <v>2553670</v>
      </c>
      <c r="E10" s="93">
        <v>50156</v>
      </c>
      <c r="F10" s="93">
        <v>112189</v>
      </c>
      <c r="G10" s="93">
        <v>774480</v>
      </c>
      <c r="H10" s="93">
        <v>2714</v>
      </c>
      <c r="I10" s="93">
        <v>17568</v>
      </c>
      <c r="J10" s="93">
        <v>38828</v>
      </c>
      <c r="K10" s="93">
        <v>2670</v>
      </c>
      <c r="L10" s="93">
        <v>17715</v>
      </c>
      <c r="M10" s="93">
        <v>24070</v>
      </c>
      <c r="N10" s="93">
        <v>308861</v>
      </c>
      <c r="O10" s="93">
        <v>758183</v>
      </c>
      <c r="P10" s="93">
        <v>119555</v>
      </c>
      <c r="Q10" s="93">
        <v>432932</v>
      </c>
      <c r="R10" s="93">
        <v>29017</v>
      </c>
      <c r="S10" s="93">
        <v>210723</v>
      </c>
      <c r="T10" s="93">
        <v>4588</v>
      </c>
      <c r="U10" s="632"/>
    </row>
    <row r="11" spans="1:21" s="52" customFormat="1">
      <c r="A11" s="404" t="s">
        <v>516</v>
      </c>
      <c r="B11" s="93" t="s">
        <v>516</v>
      </c>
      <c r="C11" s="93" t="s">
        <v>516</v>
      </c>
      <c r="D11" s="93" t="s">
        <v>516</v>
      </c>
      <c r="E11" s="93" t="s">
        <v>516</v>
      </c>
      <c r="F11" s="93" t="s">
        <v>516</v>
      </c>
      <c r="G11" s="93" t="s">
        <v>516</v>
      </c>
      <c r="H11" s="93" t="s">
        <v>516</v>
      </c>
      <c r="I11" s="93" t="s">
        <v>516</v>
      </c>
      <c r="J11" s="93" t="s">
        <v>516</v>
      </c>
      <c r="K11" s="93" t="s">
        <v>516</v>
      </c>
      <c r="L11" s="93" t="s">
        <v>516</v>
      </c>
      <c r="M11" s="93" t="s">
        <v>516</v>
      </c>
      <c r="N11" s="93" t="s">
        <v>516</v>
      </c>
      <c r="O11" s="93" t="s">
        <v>516</v>
      </c>
      <c r="P11" s="93" t="s">
        <v>516</v>
      </c>
      <c r="Q11" s="93" t="s">
        <v>516</v>
      </c>
      <c r="R11" s="93" t="s">
        <v>516</v>
      </c>
      <c r="S11" s="93" t="s">
        <v>516</v>
      </c>
      <c r="T11" s="93" t="s">
        <v>516</v>
      </c>
      <c r="U11" s="632"/>
    </row>
    <row r="12" spans="1:21" s="52" customFormat="1">
      <c r="A12" s="404" t="s">
        <v>516</v>
      </c>
      <c r="B12" s="93" t="s">
        <v>516</v>
      </c>
      <c r="C12" s="93" t="s">
        <v>516</v>
      </c>
      <c r="D12" s="93" t="s">
        <v>516</v>
      </c>
      <c r="E12" s="93" t="s">
        <v>516</v>
      </c>
      <c r="F12" s="93" t="s">
        <v>516</v>
      </c>
      <c r="G12" s="93" t="s">
        <v>516</v>
      </c>
      <c r="H12" s="93" t="s">
        <v>516</v>
      </c>
      <c r="I12" s="93" t="s">
        <v>516</v>
      </c>
      <c r="J12" s="93" t="s">
        <v>516</v>
      </c>
      <c r="K12" s="93" t="s">
        <v>516</v>
      </c>
      <c r="L12" s="93" t="s">
        <v>516</v>
      </c>
      <c r="M12" s="93" t="s">
        <v>516</v>
      </c>
      <c r="N12" s="93" t="s">
        <v>516</v>
      </c>
      <c r="O12" s="93" t="s">
        <v>516</v>
      </c>
      <c r="P12" s="93" t="s">
        <v>516</v>
      </c>
      <c r="Q12" s="93" t="s">
        <v>516</v>
      </c>
      <c r="R12" s="93" t="s">
        <v>516</v>
      </c>
      <c r="S12" s="93" t="s">
        <v>516</v>
      </c>
      <c r="T12" s="93" t="s">
        <v>516</v>
      </c>
      <c r="U12" s="632"/>
    </row>
    <row r="13" spans="1:21" s="52" customFormat="1">
      <c r="A13" s="404" t="s">
        <v>516</v>
      </c>
      <c r="B13" s="93" t="s">
        <v>516</v>
      </c>
      <c r="C13" s="93" t="s">
        <v>516</v>
      </c>
      <c r="D13" s="93" t="s">
        <v>516</v>
      </c>
      <c r="E13" s="93" t="s">
        <v>516</v>
      </c>
      <c r="F13" s="93" t="s">
        <v>516</v>
      </c>
      <c r="G13" s="93" t="s">
        <v>516</v>
      </c>
      <c r="H13" s="93" t="s">
        <v>516</v>
      </c>
      <c r="I13" s="93" t="s">
        <v>516</v>
      </c>
      <c r="J13" s="93" t="s">
        <v>516</v>
      </c>
      <c r="K13" s="93" t="s">
        <v>516</v>
      </c>
      <c r="L13" s="93" t="s">
        <v>516</v>
      </c>
      <c r="M13" s="93" t="s">
        <v>516</v>
      </c>
      <c r="N13" s="93" t="s">
        <v>516</v>
      </c>
      <c r="O13" s="93" t="s">
        <v>516</v>
      </c>
      <c r="P13" s="93" t="s">
        <v>516</v>
      </c>
      <c r="Q13" s="93" t="s">
        <v>516</v>
      </c>
      <c r="R13" s="93" t="s">
        <v>516</v>
      </c>
      <c r="S13" s="93" t="s">
        <v>516</v>
      </c>
      <c r="T13" s="93" t="s">
        <v>516</v>
      </c>
      <c r="U13" s="632"/>
    </row>
    <row r="14" spans="1:21" s="52" customFormat="1">
      <c r="A14" s="404" t="s">
        <v>516</v>
      </c>
      <c r="B14" s="93" t="s">
        <v>516</v>
      </c>
      <c r="C14" s="93" t="s">
        <v>516</v>
      </c>
      <c r="D14" s="93" t="s">
        <v>516</v>
      </c>
      <c r="E14" s="93" t="s">
        <v>516</v>
      </c>
      <c r="F14" s="93" t="s">
        <v>516</v>
      </c>
      <c r="G14" s="93" t="s">
        <v>516</v>
      </c>
      <c r="H14" s="93" t="s">
        <v>516</v>
      </c>
      <c r="I14" s="93" t="s">
        <v>516</v>
      </c>
      <c r="J14" s="93" t="s">
        <v>516</v>
      </c>
      <c r="K14" s="93" t="s">
        <v>516</v>
      </c>
      <c r="L14" s="93" t="s">
        <v>516</v>
      </c>
      <c r="M14" s="93" t="s">
        <v>516</v>
      </c>
      <c r="N14" s="93" t="s">
        <v>516</v>
      </c>
      <c r="O14" s="93" t="s">
        <v>516</v>
      </c>
      <c r="P14" s="93" t="s">
        <v>516</v>
      </c>
      <c r="Q14" s="93" t="s">
        <v>516</v>
      </c>
      <c r="R14" s="93" t="s">
        <v>516</v>
      </c>
      <c r="S14" s="93" t="s">
        <v>516</v>
      </c>
      <c r="T14" s="93" t="s">
        <v>516</v>
      </c>
      <c r="U14" s="632"/>
    </row>
    <row r="15" spans="1:21" s="52" customFormat="1">
      <c r="A15" s="404" t="s">
        <v>516</v>
      </c>
      <c r="B15" s="93" t="s">
        <v>516</v>
      </c>
      <c r="C15" s="93" t="s">
        <v>516</v>
      </c>
      <c r="D15" s="93" t="s">
        <v>516</v>
      </c>
      <c r="E15" s="93" t="s">
        <v>516</v>
      </c>
      <c r="F15" s="93" t="s">
        <v>516</v>
      </c>
      <c r="G15" s="93" t="s">
        <v>516</v>
      </c>
      <c r="H15" s="93" t="s">
        <v>516</v>
      </c>
      <c r="I15" s="93" t="s">
        <v>516</v>
      </c>
      <c r="J15" s="93" t="s">
        <v>516</v>
      </c>
      <c r="K15" s="93" t="s">
        <v>516</v>
      </c>
      <c r="L15" s="93" t="s">
        <v>516</v>
      </c>
      <c r="M15" s="93" t="s">
        <v>516</v>
      </c>
      <c r="N15" s="93" t="s">
        <v>516</v>
      </c>
      <c r="O15" s="93" t="s">
        <v>516</v>
      </c>
      <c r="P15" s="93" t="s">
        <v>516</v>
      </c>
      <c r="Q15" s="93" t="s">
        <v>516</v>
      </c>
      <c r="R15" s="93" t="s">
        <v>516</v>
      </c>
      <c r="S15" s="93" t="s">
        <v>516</v>
      </c>
      <c r="T15" s="93" t="s">
        <v>516</v>
      </c>
      <c r="U15" s="632"/>
    </row>
    <row r="16" spans="1:21" s="52" customFormat="1">
      <c r="A16" s="404" t="s">
        <v>516</v>
      </c>
      <c r="B16" s="93" t="s">
        <v>516</v>
      </c>
      <c r="C16" s="93" t="s">
        <v>516</v>
      </c>
      <c r="D16" s="93" t="s">
        <v>516</v>
      </c>
      <c r="E16" s="93" t="s">
        <v>516</v>
      </c>
      <c r="F16" s="93" t="s">
        <v>516</v>
      </c>
      <c r="G16" s="93" t="s">
        <v>516</v>
      </c>
      <c r="H16" s="93" t="s">
        <v>516</v>
      </c>
      <c r="I16" s="93" t="s">
        <v>516</v>
      </c>
      <c r="J16" s="93" t="s">
        <v>516</v>
      </c>
      <c r="K16" s="93" t="s">
        <v>516</v>
      </c>
      <c r="L16" s="93" t="s">
        <v>516</v>
      </c>
      <c r="M16" s="93" t="s">
        <v>516</v>
      </c>
      <c r="N16" s="93" t="s">
        <v>516</v>
      </c>
      <c r="O16" s="93" t="s">
        <v>516</v>
      </c>
      <c r="P16" s="93" t="s">
        <v>516</v>
      </c>
      <c r="Q16" s="93" t="s">
        <v>516</v>
      </c>
      <c r="R16" s="93" t="s">
        <v>516</v>
      </c>
      <c r="S16" s="93" t="s">
        <v>516</v>
      </c>
      <c r="T16" s="93" t="s">
        <v>516</v>
      </c>
      <c r="U16" s="632"/>
    </row>
    <row r="17" spans="1:21" s="52" customFormat="1">
      <c r="A17" s="404" t="s">
        <v>516</v>
      </c>
      <c r="B17" s="93" t="s">
        <v>516</v>
      </c>
      <c r="C17" s="93" t="s">
        <v>516</v>
      </c>
      <c r="D17" s="93" t="s">
        <v>516</v>
      </c>
      <c r="E17" s="93" t="s">
        <v>516</v>
      </c>
      <c r="F17" s="93" t="s">
        <v>516</v>
      </c>
      <c r="G17" s="93" t="s">
        <v>516</v>
      </c>
      <c r="H17" s="93" t="s">
        <v>516</v>
      </c>
      <c r="I17" s="93" t="s">
        <v>516</v>
      </c>
      <c r="J17" s="93" t="s">
        <v>516</v>
      </c>
      <c r="K17" s="93" t="s">
        <v>516</v>
      </c>
      <c r="L17" s="93" t="s">
        <v>516</v>
      </c>
      <c r="M17" s="93" t="s">
        <v>516</v>
      </c>
      <c r="N17" s="93" t="s">
        <v>516</v>
      </c>
      <c r="O17" s="93" t="s">
        <v>516</v>
      </c>
      <c r="P17" s="93" t="s">
        <v>516</v>
      </c>
      <c r="Q17" s="93" t="s">
        <v>516</v>
      </c>
      <c r="R17" s="93" t="s">
        <v>516</v>
      </c>
      <c r="S17" s="93" t="s">
        <v>516</v>
      </c>
      <c r="T17" s="93" t="s">
        <v>516</v>
      </c>
      <c r="U17" s="632"/>
    </row>
    <row r="18" spans="1:21" s="52" customFormat="1">
      <c r="A18" s="404" t="s">
        <v>516</v>
      </c>
      <c r="B18" s="93" t="s">
        <v>516</v>
      </c>
      <c r="C18" s="93" t="s">
        <v>516</v>
      </c>
      <c r="D18" s="93" t="s">
        <v>516</v>
      </c>
      <c r="E18" s="93" t="s">
        <v>516</v>
      </c>
      <c r="F18" s="93" t="s">
        <v>516</v>
      </c>
      <c r="G18" s="93" t="s">
        <v>516</v>
      </c>
      <c r="H18" s="93" t="s">
        <v>516</v>
      </c>
      <c r="I18" s="93" t="s">
        <v>516</v>
      </c>
      <c r="J18" s="93" t="s">
        <v>516</v>
      </c>
      <c r="K18" s="93" t="s">
        <v>516</v>
      </c>
      <c r="L18" s="93" t="s">
        <v>516</v>
      </c>
      <c r="M18" s="93" t="s">
        <v>516</v>
      </c>
      <c r="N18" s="93" t="s">
        <v>516</v>
      </c>
      <c r="O18" s="93" t="s">
        <v>516</v>
      </c>
      <c r="P18" s="93" t="s">
        <v>516</v>
      </c>
      <c r="Q18" s="93" t="s">
        <v>516</v>
      </c>
      <c r="R18" s="93" t="s">
        <v>516</v>
      </c>
      <c r="S18" s="93" t="s">
        <v>516</v>
      </c>
      <c r="T18" s="93" t="s">
        <v>516</v>
      </c>
      <c r="U18" s="632"/>
    </row>
    <row r="19" spans="1:21" s="52" customFormat="1">
      <c r="A19" s="404" t="s">
        <v>516</v>
      </c>
      <c r="B19" s="93" t="s">
        <v>516</v>
      </c>
      <c r="C19" s="93" t="s">
        <v>516</v>
      </c>
      <c r="D19" s="93" t="s">
        <v>516</v>
      </c>
      <c r="E19" s="93" t="s">
        <v>516</v>
      </c>
      <c r="F19" s="93" t="s">
        <v>516</v>
      </c>
      <c r="G19" s="93" t="s">
        <v>516</v>
      </c>
      <c r="H19" s="93" t="s">
        <v>516</v>
      </c>
      <c r="I19" s="93" t="s">
        <v>516</v>
      </c>
      <c r="J19" s="93" t="s">
        <v>516</v>
      </c>
      <c r="K19" s="93" t="s">
        <v>516</v>
      </c>
      <c r="L19" s="93" t="s">
        <v>516</v>
      </c>
      <c r="M19" s="93" t="s">
        <v>516</v>
      </c>
      <c r="N19" s="93" t="s">
        <v>516</v>
      </c>
      <c r="O19" s="93" t="s">
        <v>516</v>
      </c>
      <c r="P19" s="93" t="s">
        <v>516</v>
      </c>
      <c r="Q19" s="93" t="s">
        <v>516</v>
      </c>
      <c r="R19" s="93" t="s">
        <v>516</v>
      </c>
      <c r="S19" s="93" t="s">
        <v>516</v>
      </c>
      <c r="T19" s="93" t="s">
        <v>516</v>
      </c>
      <c r="U19" s="632"/>
    </row>
    <row r="20" spans="1:21" s="52" customFormat="1">
      <c r="A20" s="404" t="s">
        <v>516</v>
      </c>
      <c r="B20" s="93" t="s">
        <v>516</v>
      </c>
      <c r="C20" s="93" t="s">
        <v>516</v>
      </c>
      <c r="D20" s="93" t="s">
        <v>516</v>
      </c>
      <c r="E20" s="93" t="s">
        <v>516</v>
      </c>
      <c r="F20" s="93" t="s">
        <v>516</v>
      </c>
      <c r="G20" s="93" t="s">
        <v>516</v>
      </c>
      <c r="H20" s="93" t="s">
        <v>516</v>
      </c>
      <c r="I20" s="93" t="s">
        <v>516</v>
      </c>
      <c r="J20" s="93" t="s">
        <v>516</v>
      </c>
      <c r="K20" s="93" t="s">
        <v>516</v>
      </c>
      <c r="L20" s="93" t="s">
        <v>516</v>
      </c>
      <c r="M20" s="93" t="s">
        <v>516</v>
      </c>
      <c r="N20" s="93" t="s">
        <v>516</v>
      </c>
      <c r="O20" s="93" t="s">
        <v>516</v>
      </c>
      <c r="P20" s="93" t="s">
        <v>516</v>
      </c>
      <c r="Q20" s="93" t="s">
        <v>516</v>
      </c>
      <c r="R20" s="93" t="s">
        <v>516</v>
      </c>
      <c r="S20" s="93" t="s">
        <v>516</v>
      </c>
      <c r="T20" s="93" t="s">
        <v>516</v>
      </c>
      <c r="U20" s="632"/>
    </row>
    <row r="21" spans="1:21" s="52" customFormat="1">
      <c r="A21" s="404" t="s">
        <v>516</v>
      </c>
      <c r="B21" s="93" t="s">
        <v>516</v>
      </c>
      <c r="C21" s="93" t="s">
        <v>516</v>
      </c>
      <c r="D21" s="93" t="s">
        <v>516</v>
      </c>
      <c r="E21" s="93" t="s">
        <v>516</v>
      </c>
      <c r="F21" s="93" t="s">
        <v>516</v>
      </c>
      <c r="G21" s="93" t="s">
        <v>516</v>
      </c>
      <c r="H21" s="93" t="s">
        <v>516</v>
      </c>
      <c r="I21" s="93" t="s">
        <v>516</v>
      </c>
      <c r="J21" s="93" t="s">
        <v>516</v>
      </c>
      <c r="K21" s="93" t="s">
        <v>516</v>
      </c>
      <c r="L21" s="93" t="s">
        <v>516</v>
      </c>
      <c r="M21" s="93" t="s">
        <v>516</v>
      </c>
      <c r="N21" s="93" t="s">
        <v>516</v>
      </c>
      <c r="O21" s="93" t="s">
        <v>516</v>
      </c>
      <c r="P21" s="93" t="s">
        <v>516</v>
      </c>
      <c r="Q21" s="93" t="s">
        <v>516</v>
      </c>
      <c r="R21" s="93" t="s">
        <v>516</v>
      </c>
      <c r="S21" s="93" t="s">
        <v>516</v>
      </c>
      <c r="T21" s="93" t="s">
        <v>516</v>
      </c>
      <c r="U21" s="632"/>
    </row>
    <row r="22" spans="1:21" s="52" customFormat="1">
      <c r="A22" s="404" t="s">
        <v>516</v>
      </c>
      <c r="B22" s="93" t="s">
        <v>516</v>
      </c>
      <c r="C22" s="93" t="s">
        <v>516</v>
      </c>
      <c r="D22" s="93" t="s">
        <v>516</v>
      </c>
      <c r="E22" s="93" t="s">
        <v>516</v>
      </c>
      <c r="F22" s="93" t="s">
        <v>516</v>
      </c>
      <c r="G22" s="93" t="s">
        <v>516</v>
      </c>
      <c r="H22" s="93" t="s">
        <v>516</v>
      </c>
      <c r="I22" s="93" t="s">
        <v>516</v>
      </c>
      <c r="J22" s="93" t="s">
        <v>516</v>
      </c>
      <c r="K22" s="93" t="s">
        <v>516</v>
      </c>
      <c r="L22" s="93" t="s">
        <v>516</v>
      </c>
      <c r="M22" s="93" t="s">
        <v>516</v>
      </c>
      <c r="N22" s="93" t="s">
        <v>516</v>
      </c>
      <c r="O22" s="93" t="s">
        <v>516</v>
      </c>
      <c r="P22" s="93" t="s">
        <v>516</v>
      </c>
      <c r="Q22" s="93" t="s">
        <v>516</v>
      </c>
      <c r="R22" s="93" t="s">
        <v>516</v>
      </c>
      <c r="S22" s="93" t="s">
        <v>516</v>
      </c>
      <c r="T22" s="93" t="s">
        <v>516</v>
      </c>
      <c r="U22" s="632"/>
    </row>
    <row r="23" spans="1:21" s="52" customFormat="1">
      <c r="A23" s="404" t="s">
        <v>516</v>
      </c>
      <c r="B23" s="93" t="s">
        <v>516</v>
      </c>
      <c r="C23" s="93" t="s">
        <v>516</v>
      </c>
      <c r="D23" s="93" t="s">
        <v>516</v>
      </c>
      <c r="E23" s="93" t="s">
        <v>516</v>
      </c>
      <c r="F23" s="93" t="s">
        <v>516</v>
      </c>
      <c r="G23" s="93" t="s">
        <v>516</v>
      </c>
      <c r="H23" s="93" t="s">
        <v>516</v>
      </c>
      <c r="I23" s="93" t="s">
        <v>516</v>
      </c>
      <c r="J23" s="93" t="s">
        <v>516</v>
      </c>
      <c r="K23" s="93" t="s">
        <v>516</v>
      </c>
      <c r="L23" s="93" t="s">
        <v>516</v>
      </c>
      <c r="M23" s="93" t="s">
        <v>516</v>
      </c>
      <c r="N23" s="93" t="s">
        <v>516</v>
      </c>
      <c r="O23" s="93" t="s">
        <v>516</v>
      </c>
      <c r="P23" s="93" t="s">
        <v>516</v>
      </c>
      <c r="Q23" s="93" t="s">
        <v>516</v>
      </c>
      <c r="R23" s="93" t="s">
        <v>516</v>
      </c>
      <c r="S23" s="93" t="s">
        <v>516</v>
      </c>
      <c r="T23" s="93" t="s">
        <v>516</v>
      </c>
      <c r="U23" s="632"/>
    </row>
    <row r="24" spans="1:21" s="52" customFormat="1">
      <c r="A24" s="404" t="s">
        <v>516</v>
      </c>
      <c r="B24" s="93" t="s">
        <v>516</v>
      </c>
      <c r="C24" s="93" t="s">
        <v>516</v>
      </c>
      <c r="D24" s="93" t="s">
        <v>516</v>
      </c>
      <c r="E24" s="93" t="s">
        <v>516</v>
      </c>
      <c r="F24" s="93" t="s">
        <v>516</v>
      </c>
      <c r="G24" s="93" t="s">
        <v>516</v>
      </c>
      <c r="H24" s="93" t="s">
        <v>516</v>
      </c>
      <c r="I24" s="93" t="s">
        <v>516</v>
      </c>
      <c r="J24" s="93" t="s">
        <v>516</v>
      </c>
      <c r="K24" s="93" t="s">
        <v>516</v>
      </c>
      <c r="L24" s="93" t="s">
        <v>516</v>
      </c>
      <c r="M24" s="93" t="s">
        <v>516</v>
      </c>
      <c r="N24" s="93" t="s">
        <v>516</v>
      </c>
      <c r="O24" s="93" t="s">
        <v>516</v>
      </c>
      <c r="P24" s="93" t="s">
        <v>516</v>
      </c>
      <c r="Q24" s="93" t="s">
        <v>516</v>
      </c>
      <c r="R24" s="93" t="s">
        <v>516</v>
      </c>
      <c r="S24" s="93" t="s">
        <v>516</v>
      </c>
      <c r="T24" s="93" t="s">
        <v>516</v>
      </c>
      <c r="U24" s="632"/>
    </row>
    <row r="25" spans="1:21" s="52" customFormat="1">
      <c r="A25" s="404" t="s">
        <v>516</v>
      </c>
      <c r="B25" s="93" t="s">
        <v>516</v>
      </c>
      <c r="C25" s="93" t="s">
        <v>516</v>
      </c>
      <c r="D25" s="93" t="s">
        <v>516</v>
      </c>
      <c r="E25" s="93" t="s">
        <v>516</v>
      </c>
      <c r="F25" s="93" t="s">
        <v>516</v>
      </c>
      <c r="G25" s="93" t="s">
        <v>516</v>
      </c>
      <c r="H25" s="93" t="s">
        <v>516</v>
      </c>
      <c r="I25" s="93" t="s">
        <v>516</v>
      </c>
      <c r="J25" s="93" t="s">
        <v>516</v>
      </c>
      <c r="K25" s="93" t="s">
        <v>516</v>
      </c>
      <c r="L25" s="93" t="s">
        <v>516</v>
      </c>
      <c r="M25" s="93" t="s">
        <v>516</v>
      </c>
      <c r="N25" s="93" t="s">
        <v>516</v>
      </c>
      <c r="O25" s="93" t="s">
        <v>516</v>
      </c>
      <c r="P25" s="93" t="s">
        <v>516</v>
      </c>
      <c r="Q25" s="93" t="s">
        <v>516</v>
      </c>
      <c r="R25" s="93" t="s">
        <v>516</v>
      </c>
      <c r="S25" s="93" t="s">
        <v>516</v>
      </c>
      <c r="T25" s="93" t="s">
        <v>516</v>
      </c>
      <c r="U25" s="632"/>
    </row>
    <row r="26" spans="1:21" s="52" customFormat="1">
      <c r="A26" s="404" t="s">
        <v>516</v>
      </c>
      <c r="B26" s="93" t="s">
        <v>516</v>
      </c>
      <c r="C26" s="93" t="s">
        <v>516</v>
      </c>
      <c r="D26" s="93" t="s">
        <v>516</v>
      </c>
      <c r="E26" s="93" t="s">
        <v>516</v>
      </c>
      <c r="F26" s="93" t="s">
        <v>516</v>
      </c>
      <c r="G26" s="93" t="s">
        <v>516</v>
      </c>
      <c r="H26" s="93" t="s">
        <v>516</v>
      </c>
      <c r="I26" s="93" t="s">
        <v>516</v>
      </c>
      <c r="J26" s="93" t="s">
        <v>516</v>
      </c>
      <c r="K26" s="93" t="s">
        <v>516</v>
      </c>
      <c r="L26" s="93" t="s">
        <v>516</v>
      </c>
      <c r="M26" s="93" t="s">
        <v>516</v>
      </c>
      <c r="N26" s="93" t="s">
        <v>516</v>
      </c>
      <c r="O26" s="93" t="s">
        <v>516</v>
      </c>
      <c r="P26" s="93" t="s">
        <v>516</v>
      </c>
      <c r="Q26" s="93" t="s">
        <v>516</v>
      </c>
      <c r="R26" s="93" t="s">
        <v>516</v>
      </c>
      <c r="S26" s="93" t="s">
        <v>516</v>
      </c>
      <c r="T26" s="93" t="s">
        <v>516</v>
      </c>
      <c r="U26" s="632"/>
    </row>
    <row r="27" spans="1:21" s="52" customFormat="1">
      <c r="A27" s="404" t="s">
        <v>516</v>
      </c>
      <c r="B27" s="93" t="s">
        <v>516</v>
      </c>
      <c r="C27" s="93" t="s">
        <v>516</v>
      </c>
      <c r="D27" s="93" t="s">
        <v>516</v>
      </c>
      <c r="E27" s="93" t="s">
        <v>516</v>
      </c>
      <c r="F27" s="93" t="s">
        <v>516</v>
      </c>
      <c r="G27" s="93" t="s">
        <v>516</v>
      </c>
      <c r="H27" s="93" t="s">
        <v>516</v>
      </c>
      <c r="I27" s="93" t="s">
        <v>516</v>
      </c>
      <c r="J27" s="93" t="s">
        <v>516</v>
      </c>
      <c r="K27" s="93" t="s">
        <v>516</v>
      </c>
      <c r="L27" s="93" t="s">
        <v>516</v>
      </c>
      <c r="M27" s="93" t="s">
        <v>516</v>
      </c>
      <c r="N27" s="93" t="s">
        <v>516</v>
      </c>
      <c r="O27" s="93" t="s">
        <v>516</v>
      </c>
      <c r="P27" s="93" t="s">
        <v>516</v>
      </c>
      <c r="Q27" s="93" t="s">
        <v>516</v>
      </c>
      <c r="R27" s="93" t="s">
        <v>516</v>
      </c>
      <c r="S27" s="93" t="s">
        <v>516</v>
      </c>
      <c r="T27" s="93" t="s">
        <v>516</v>
      </c>
      <c r="U27" s="632"/>
    </row>
    <row r="28" spans="1:21" s="52" customFormat="1">
      <c r="A28" s="404" t="s">
        <v>516</v>
      </c>
      <c r="B28" s="93" t="s">
        <v>516</v>
      </c>
      <c r="C28" s="93" t="s">
        <v>516</v>
      </c>
      <c r="D28" s="93" t="s">
        <v>516</v>
      </c>
      <c r="E28" s="93" t="s">
        <v>516</v>
      </c>
      <c r="F28" s="93" t="s">
        <v>516</v>
      </c>
      <c r="G28" s="93" t="s">
        <v>516</v>
      </c>
      <c r="H28" s="93" t="s">
        <v>516</v>
      </c>
      <c r="I28" s="93" t="s">
        <v>516</v>
      </c>
      <c r="J28" s="93" t="s">
        <v>516</v>
      </c>
      <c r="K28" s="93" t="s">
        <v>516</v>
      </c>
      <c r="L28" s="93" t="s">
        <v>516</v>
      </c>
      <c r="M28" s="93" t="s">
        <v>516</v>
      </c>
      <c r="N28" s="93" t="s">
        <v>516</v>
      </c>
      <c r="O28" s="93" t="s">
        <v>516</v>
      </c>
      <c r="P28" s="93" t="s">
        <v>516</v>
      </c>
      <c r="Q28" s="93" t="s">
        <v>516</v>
      </c>
      <c r="R28" s="93" t="s">
        <v>516</v>
      </c>
      <c r="S28" s="93" t="s">
        <v>516</v>
      </c>
      <c r="T28" s="93" t="s">
        <v>516</v>
      </c>
      <c r="U28" s="632"/>
    </row>
    <row r="29" spans="1:21" s="632" customFormat="1">
      <c r="A29" s="706" t="str">
        <f>"Anmerkungen. Datengrundlage: Volkshochschul-Statistik "&amp;Hilfswerte!B1&amp;"; Basis: "&amp;Tabelle1!$C$36&amp;" vhs."</f>
        <v>Anmerkungen. Datengrundlage: Volkshochschul-Statistik 2021; Basis: 843 vhs.</v>
      </c>
      <c r="B29" s="703"/>
      <c r="C29" s="703"/>
      <c r="D29" s="703"/>
      <c r="E29" s="703"/>
      <c r="F29" s="703"/>
      <c r="G29" s="703"/>
      <c r="H29" s="703"/>
      <c r="I29" s="703"/>
      <c r="J29" s="703"/>
      <c r="K29" s="703"/>
      <c r="L29" s="703"/>
      <c r="M29" s="703"/>
      <c r="N29" s="703"/>
      <c r="O29" s="703"/>
      <c r="P29" s="703"/>
      <c r="Q29" s="703"/>
      <c r="R29" s="703"/>
      <c r="S29" s="703"/>
      <c r="T29" s="703"/>
    </row>
    <row r="30" spans="1:21" s="632" customFormat="1">
      <c r="A30" s="707" t="s">
        <v>516</v>
      </c>
      <c r="B30" s="703"/>
      <c r="C30" s="703"/>
      <c r="D30" s="703"/>
      <c r="E30" s="703"/>
      <c r="F30" s="703"/>
      <c r="G30" s="703"/>
      <c r="H30" s="703"/>
      <c r="I30" s="703"/>
      <c r="J30" s="703"/>
      <c r="K30" s="703"/>
      <c r="L30" s="703"/>
      <c r="M30" s="703"/>
      <c r="N30" s="703"/>
      <c r="O30" s="703"/>
      <c r="P30" s="703"/>
      <c r="Q30" s="703"/>
      <c r="R30" s="703"/>
      <c r="S30" s="703"/>
      <c r="T30" s="703"/>
    </row>
    <row r="31" spans="1:21" s="632" customFormat="1">
      <c r="A31" s="574" t="str">
        <f>Tabelle1!$A$41</f>
        <v>Datengrundlage: Deutsches Institut für Erwachsenenbildung DIE (2025). „Basisdaten Volkshochschul-Statistik (seit 2018)“</v>
      </c>
      <c r="B31" s="574" t="s">
        <v>532</v>
      </c>
      <c r="C31" s="572"/>
      <c r="D31" s="572"/>
      <c r="E31" s="416"/>
      <c r="F31" s="416"/>
      <c r="G31" s="572"/>
    </row>
    <row r="32" spans="1:21" s="632" customFormat="1">
      <c r="A32" s="574" t="s">
        <v>513</v>
      </c>
      <c r="B32" s="574" t="s">
        <v>533</v>
      </c>
      <c r="C32" s="572"/>
      <c r="D32" s="1170"/>
      <c r="E32" s="416"/>
      <c r="F32" s="743" t="s">
        <v>528</v>
      </c>
      <c r="G32" s="572"/>
    </row>
    <row r="33" spans="1:7" s="576" customFormat="1">
      <c r="B33" s="575"/>
      <c r="C33" s="572"/>
      <c r="D33" s="572"/>
      <c r="E33" s="416"/>
      <c r="F33" s="416"/>
      <c r="G33" s="572"/>
    </row>
    <row r="34" spans="1:7" s="576" customFormat="1">
      <c r="A34" s="574" t="str">
        <f>Tabelle1!$A$44</f>
        <v>Die Tabellen stehen unter der Lizenz CC BY-SA DEED 4.0.</v>
      </c>
      <c r="B34" s="1169" t="s">
        <v>535</v>
      </c>
      <c r="C34" s="1169"/>
      <c r="D34" s="1169"/>
      <c r="E34" s="416"/>
      <c r="F34" s="416"/>
      <c r="G34" s="572"/>
    </row>
  </sheetData>
  <mergeCells count="26">
    <mergeCell ref="J4:J6"/>
    <mergeCell ref="A2:A6"/>
    <mergeCell ref="B2:M2"/>
    <mergeCell ref="N2:T2"/>
    <mergeCell ref="B3:D3"/>
    <mergeCell ref="E3:G3"/>
    <mergeCell ref="H3:J3"/>
    <mergeCell ref="K3:M3"/>
    <mergeCell ref="B4:B6"/>
    <mergeCell ref="C4:C6"/>
    <mergeCell ref="D4:D6"/>
    <mergeCell ref="E4:E6"/>
    <mergeCell ref="F4:F6"/>
    <mergeCell ref="G4:G6"/>
    <mergeCell ref="H4:H6"/>
    <mergeCell ref="I4:I6"/>
    <mergeCell ref="Q4:Q6"/>
    <mergeCell ref="R4:R6"/>
    <mergeCell ref="S4:S6"/>
    <mergeCell ref="T4:T6"/>
    <mergeCell ref="K4:K6"/>
    <mergeCell ref="L4:L6"/>
    <mergeCell ref="M4:M6"/>
    <mergeCell ref="N4:N6"/>
    <mergeCell ref="O4:O6"/>
    <mergeCell ref="P4:P6"/>
  </mergeCells>
  <hyperlinks>
    <hyperlink ref="A32" r:id="rId1" xr:uid="{AC80DB0C-7168-4A85-8DA6-9F1E1076F336}"/>
    <hyperlink ref="F32" r:id="rId2" xr:uid="{07EC01F2-B11F-4ABB-94C9-C58F673AB7D1}"/>
    <hyperlink ref="B34" r:id="rId3" display="Publikation und Tabellen stehen unter der Lizenz CC BY-SA DEED 4.0." xr:uid="{845E0B37-984A-426A-B52F-0473C8C5A30D}"/>
  </hyperlinks>
  <pageMargins left="0.7" right="0.7" top="0.78740157499999996" bottom="0.78740157499999996" header="0.3" footer="0.3"/>
  <pageSetup paperSize="9" scale="65" orientation="landscape" horizontalDpi="4294967295" verticalDpi="4294967295" r:id="rId4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0155-C804-4760-A084-C69FFC3AC072}">
  <dimension ref="A1:Z34"/>
  <sheetViews>
    <sheetView view="pageBreakPreview" zoomScaleNormal="100" zoomScaleSheetLayoutView="100" workbookViewId="0">
      <selection activeCell="A31" sqref="A31:F34"/>
    </sheetView>
  </sheetViews>
  <sheetFormatPr baseColWidth="10" defaultRowHeight="12.75"/>
  <cols>
    <col min="2" max="4" width="9.7109375" customWidth="1"/>
    <col min="5" max="5" width="8.28515625" customWidth="1"/>
    <col min="6" max="6" width="8.85546875" customWidth="1"/>
    <col min="7" max="7" width="9.140625" customWidth="1"/>
    <col min="8" max="8" width="8.28515625" customWidth="1"/>
    <col min="9" max="9" width="8.85546875" customWidth="1"/>
    <col min="10" max="10" width="9.140625" customWidth="1"/>
    <col min="11" max="11" width="8.28515625" customWidth="1"/>
    <col min="12" max="12" width="8.85546875" customWidth="1"/>
    <col min="13" max="13" width="9.140625" customWidth="1"/>
    <col min="14" max="14" width="8.28515625" customWidth="1"/>
    <col min="15" max="15" width="8.85546875" customWidth="1"/>
    <col min="16" max="16" width="9.140625" customWidth="1"/>
    <col min="17" max="17" width="8.28515625" customWidth="1"/>
    <col min="18" max="18" width="8.85546875" customWidth="1"/>
    <col min="19" max="19" width="9.140625" customWidth="1"/>
    <col min="20" max="20" width="8.28515625" customWidth="1"/>
    <col min="21" max="21" width="8.85546875" customWidth="1"/>
    <col min="22" max="22" width="9.140625" customWidth="1"/>
    <col min="23" max="23" width="8.28515625" customWidth="1"/>
    <col min="24" max="24" width="8.85546875" customWidth="1"/>
    <col min="25" max="25" width="9.140625" customWidth="1"/>
    <col min="26" max="26" width="2.7109375" style="576" customWidth="1"/>
  </cols>
  <sheetData>
    <row r="1" spans="1:26" s="576" customFormat="1" ht="39.950000000000003" customHeight="1" thickBot="1">
      <c r="A1" s="718" t="str">
        <f>"Tabelle 35: Zeitreihen IV (Anteile der Kurse nach Programmbereichen) ab " &amp;A7</f>
        <v>Tabelle 35: Zeitreihen IV (Anteile der Kurse nach Programmbereichen) ab 2018</v>
      </c>
    </row>
    <row r="2" spans="1:26" ht="42.75" customHeight="1">
      <c r="A2" s="1101" t="s">
        <v>329</v>
      </c>
      <c r="B2" s="1140" t="s">
        <v>348</v>
      </c>
      <c r="C2" s="1141"/>
      <c r="D2" s="1141"/>
      <c r="E2" s="1141"/>
      <c r="F2" s="1141"/>
      <c r="G2" s="1141"/>
      <c r="H2" s="1141"/>
      <c r="I2" s="1141"/>
      <c r="J2" s="1141"/>
      <c r="K2" s="1141"/>
      <c r="L2" s="1141"/>
      <c r="M2" s="1141"/>
      <c r="N2" s="1141"/>
      <c r="O2" s="1141"/>
      <c r="P2" s="1141"/>
      <c r="Q2" s="1141"/>
      <c r="R2" s="1141"/>
      <c r="S2" s="1141"/>
      <c r="T2" s="1141"/>
      <c r="U2" s="1141"/>
      <c r="V2" s="1141"/>
      <c r="W2" s="1141"/>
      <c r="X2" s="1141"/>
      <c r="Y2" s="1143"/>
    </row>
    <row r="3" spans="1:26" ht="45" customHeight="1">
      <c r="A3" s="1102"/>
      <c r="B3" s="1099" t="s">
        <v>24</v>
      </c>
      <c r="C3" s="1098"/>
      <c r="D3" s="1149"/>
      <c r="E3" s="1099" t="s">
        <v>349</v>
      </c>
      <c r="F3" s="1098"/>
      <c r="G3" s="1098"/>
      <c r="H3" s="1098"/>
      <c r="I3" s="1098"/>
      <c r="J3" s="1098"/>
      <c r="K3" s="1098"/>
      <c r="L3" s="1098"/>
      <c r="M3" s="1098"/>
      <c r="N3" s="1098"/>
      <c r="O3" s="1098"/>
      <c r="P3" s="1098"/>
      <c r="Q3" s="1098"/>
      <c r="R3" s="1098"/>
      <c r="S3" s="1098"/>
      <c r="T3" s="1098"/>
      <c r="U3" s="1098"/>
      <c r="V3" s="1098"/>
      <c r="W3" s="1098"/>
      <c r="X3" s="1098"/>
      <c r="Y3" s="1100"/>
    </row>
    <row r="4" spans="1:26" ht="40.5" customHeight="1">
      <c r="A4" s="1102"/>
      <c r="B4" s="1110"/>
      <c r="C4" s="1111"/>
      <c r="D4" s="1112"/>
      <c r="E4" s="1094" t="s">
        <v>89</v>
      </c>
      <c r="F4" s="1095"/>
      <c r="G4" s="1144"/>
      <c r="H4" s="1094" t="s">
        <v>113</v>
      </c>
      <c r="I4" s="1095"/>
      <c r="J4" s="1144"/>
      <c r="K4" s="1094" t="s">
        <v>19</v>
      </c>
      <c r="L4" s="1095"/>
      <c r="M4" s="1144"/>
      <c r="N4" s="1094" t="s">
        <v>20</v>
      </c>
      <c r="O4" s="1095"/>
      <c r="P4" s="1095"/>
      <c r="Q4" s="1094" t="s">
        <v>350</v>
      </c>
      <c r="R4" s="1095"/>
      <c r="S4" s="1144"/>
      <c r="T4" s="1094" t="s">
        <v>38</v>
      </c>
      <c r="U4" s="1095"/>
      <c r="V4" s="1144"/>
      <c r="W4" s="1095" t="s">
        <v>39</v>
      </c>
      <c r="X4" s="1095"/>
      <c r="Y4" s="1096"/>
    </row>
    <row r="5" spans="1:26" ht="12.75" customHeight="1">
      <c r="A5" s="1102"/>
      <c r="B5" s="1085" t="s">
        <v>6</v>
      </c>
      <c r="C5" s="1085" t="s">
        <v>40</v>
      </c>
      <c r="D5" s="1085" t="s">
        <v>21</v>
      </c>
      <c r="E5" s="1085" t="s">
        <v>351</v>
      </c>
      <c r="F5" s="1085" t="s">
        <v>378</v>
      </c>
      <c r="G5" s="1085" t="s">
        <v>352</v>
      </c>
      <c r="H5" s="1085" t="s">
        <v>351</v>
      </c>
      <c r="I5" s="1085" t="s">
        <v>378</v>
      </c>
      <c r="J5" s="1085" t="s">
        <v>352</v>
      </c>
      <c r="K5" s="1085" t="s">
        <v>351</v>
      </c>
      <c r="L5" s="1085" t="s">
        <v>378</v>
      </c>
      <c r="M5" s="1085" t="s">
        <v>352</v>
      </c>
      <c r="N5" s="1085" t="s">
        <v>351</v>
      </c>
      <c r="O5" s="1085" t="s">
        <v>378</v>
      </c>
      <c r="P5" s="1085" t="s">
        <v>352</v>
      </c>
      <c r="Q5" s="1145" t="s">
        <v>351</v>
      </c>
      <c r="R5" s="1085" t="s">
        <v>378</v>
      </c>
      <c r="S5" s="1145" t="s">
        <v>352</v>
      </c>
      <c r="T5" s="1085" t="s">
        <v>351</v>
      </c>
      <c r="U5" s="1085" t="s">
        <v>378</v>
      </c>
      <c r="V5" s="1085" t="s">
        <v>352</v>
      </c>
      <c r="W5" s="1145" t="s">
        <v>351</v>
      </c>
      <c r="X5" s="1085" t="s">
        <v>378</v>
      </c>
      <c r="Y5" s="1147" t="s">
        <v>352</v>
      </c>
    </row>
    <row r="6" spans="1:26" ht="21.75" customHeight="1">
      <c r="A6" s="1121"/>
      <c r="B6" s="1134"/>
      <c r="C6" s="1134"/>
      <c r="D6" s="1134"/>
      <c r="E6" s="1134"/>
      <c r="F6" s="1134"/>
      <c r="G6" s="1134"/>
      <c r="H6" s="1134"/>
      <c r="I6" s="1134"/>
      <c r="J6" s="1134"/>
      <c r="K6" s="1134"/>
      <c r="L6" s="1134"/>
      <c r="M6" s="1134"/>
      <c r="N6" s="1134"/>
      <c r="O6" s="1134"/>
      <c r="P6" s="1134"/>
      <c r="Q6" s="1146"/>
      <c r="R6" s="1134"/>
      <c r="S6" s="1146"/>
      <c r="T6" s="1134"/>
      <c r="U6" s="1134"/>
      <c r="V6" s="1134"/>
      <c r="W6" s="1146"/>
      <c r="X6" s="1134"/>
      <c r="Y6" s="1148"/>
    </row>
    <row r="7" spans="1:26" s="52" customFormat="1">
      <c r="A7" s="404">
        <v>2018</v>
      </c>
      <c r="B7" s="93">
        <v>552329</v>
      </c>
      <c r="C7" s="93">
        <v>16769067</v>
      </c>
      <c r="D7" s="93">
        <v>6117374</v>
      </c>
      <c r="E7" s="95">
        <v>6.3960000000000003E-2</v>
      </c>
      <c r="F7" s="95">
        <v>3.0710000000000001E-2</v>
      </c>
      <c r="G7" s="95">
        <v>8.8029999999999997E-2</v>
      </c>
      <c r="H7" s="95">
        <v>0.15631</v>
      </c>
      <c r="I7" s="95">
        <v>8.7940000000000004E-2</v>
      </c>
      <c r="J7" s="95">
        <v>0.13741999999999999</v>
      </c>
      <c r="K7" s="95">
        <v>0.34299000000000002</v>
      </c>
      <c r="L7" s="95">
        <v>0.16616</v>
      </c>
      <c r="M7" s="95">
        <v>0.36397000000000002</v>
      </c>
      <c r="N7" s="95">
        <v>0.33057999999999998</v>
      </c>
      <c r="O7" s="95">
        <v>0.56488000000000005</v>
      </c>
      <c r="P7" s="95">
        <v>0.33017000000000002</v>
      </c>
      <c r="Q7" s="95">
        <v>8.2119999999999999E-2</v>
      </c>
      <c r="R7" s="95">
        <v>7.1910000000000002E-2</v>
      </c>
      <c r="S7" s="95">
        <v>6.0720000000000003E-2</v>
      </c>
      <c r="T7" s="95">
        <v>1.333E-2</v>
      </c>
      <c r="U7" s="95">
        <v>5.3379999999999997E-2</v>
      </c>
      <c r="V7" s="95">
        <v>1.1129999999999999E-2</v>
      </c>
      <c r="W7" s="95">
        <v>1.0710000000000001E-2</v>
      </c>
      <c r="X7" s="95">
        <v>2.503E-2</v>
      </c>
      <c r="Y7" s="95">
        <v>8.5599999999999999E-3</v>
      </c>
      <c r="Z7" s="632"/>
    </row>
    <row r="8" spans="1:26" s="52" customFormat="1">
      <c r="A8" s="404">
        <v>2019</v>
      </c>
      <c r="B8" s="93">
        <v>549810</v>
      </c>
      <c r="C8" s="93">
        <v>16021908</v>
      </c>
      <c r="D8" s="93">
        <v>6090058</v>
      </c>
      <c r="E8" s="95">
        <v>6.5879999999999994E-2</v>
      </c>
      <c r="F8" s="95">
        <v>3.092E-2</v>
      </c>
      <c r="G8" s="95">
        <v>9.3619999999999995E-2</v>
      </c>
      <c r="H8" s="95">
        <v>0.15953000000000001</v>
      </c>
      <c r="I8" s="95">
        <v>9.2090000000000005E-2</v>
      </c>
      <c r="J8" s="95">
        <v>0.14366000000000001</v>
      </c>
      <c r="K8" s="95">
        <v>0.34997</v>
      </c>
      <c r="L8" s="95">
        <v>0.17588000000000001</v>
      </c>
      <c r="M8" s="95">
        <v>0.37268000000000001</v>
      </c>
      <c r="N8" s="95">
        <v>0.32252999999999998</v>
      </c>
      <c r="O8" s="95">
        <v>0.55984</v>
      </c>
      <c r="P8" s="95">
        <v>0.31380000000000002</v>
      </c>
      <c r="Q8" s="95">
        <v>8.1079999999999999E-2</v>
      </c>
      <c r="R8" s="95">
        <v>6.9129999999999997E-2</v>
      </c>
      <c r="S8" s="95">
        <v>5.8130000000000001E-2</v>
      </c>
      <c r="T8" s="95">
        <v>1.026E-2</v>
      </c>
      <c r="U8" s="95">
        <v>4.5170000000000002E-2</v>
      </c>
      <c r="V8" s="95">
        <v>9.3399999999999993E-3</v>
      </c>
      <c r="W8" s="95">
        <v>1.0749999999999999E-2</v>
      </c>
      <c r="X8" s="95">
        <v>2.6970000000000001E-2</v>
      </c>
      <c r="Y8" s="95">
        <v>8.77E-3</v>
      </c>
      <c r="Z8" s="632"/>
    </row>
    <row r="9" spans="1:26" s="52" customFormat="1">
      <c r="A9" s="404">
        <v>2020</v>
      </c>
      <c r="B9" s="93">
        <v>385428</v>
      </c>
      <c r="C9" s="93">
        <v>9730023</v>
      </c>
      <c r="D9" s="93">
        <v>3663776</v>
      </c>
      <c r="E9" s="95">
        <v>5.5750000000000001E-2</v>
      </c>
      <c r="F9" s="95">
        <v>3.124E-2</v>
      </c>
      <c r="G9" s="95">
        <v>7.4190000000000006E-2</v>
      </c>
      <c r="H9" s="95">
        <v>0.14729</v>
      </c>
      <c r="I9" s="95">
        <v>8.1960000000000005E-2</v>
      </c>
      <c r="J9" s="95">
        <v>0.13048000000000001</v>
      </c>
      <c r="K9" s="95">
        <v>0.33307999999999999</v>
      </c>
      <c r="L9" s="95">
        <v>0.12697</v>
      </c>
      <c r="M9" s="95">
        <v>0.3674</v>
      </c>
      <c r="N9" s="95">
        <v>0.36381000000000002</v>
      </c>
      <c r="O9" s="95">
        <v>0.58115000000000006</v>
      </c>
      <c r="P9" s="95">
        <v>0.35114000000000001</v>
      </c>
      <c r="Q9" s="95">
        <v>7.6160000000000005E-2</v>
      </c>
      <c r="R9" s="95">
        <v>7.9390000000000002E-2</v>
      </c>
      <c r="S9" s="95">
        <v>5.6189999999999997E-2</v>
      </c>
      <c r="T9" s="95">
        <v>1.21E-2</v>
      </c>
      <c r="U9" s="95">
        <v>6.9070000000000006E-2</v>
      </c>
      <c r="V9" s="95">
        <v>1.0999999999999999E-2</v>
      </c>
      <c r="W9" s="95">
        <v>1.1809999999999999E-2</v>
      </c>
      <c r="X9" s="95">
        <v>3.0210000000000001E-2</v>
      </c>
      <c r="Y9" s="95">
        <v>9.5999999999999992E-3</v>
      </c>
      <c r="Z9" s="632"/>
    </row>
    <row r="10" spans="1:26" s="52" customFormat="1">
      <c r="A10" s="404">
        <v>2021</v>
      </c>
      <c r="B10" s="93">
        <v>296162</v>
      </c>
      <c r="C10" s="93">
        <v>9191411</v>
      </c>
      <c r="D10" s="93">
        <v>2553670</v>
      </c>
      <c r="E10" s="95">
        <v>6.9099999999999995E-2</v>
      </c>
      <c r="F10" s="95">
        <v>3.4470000000000001E-2</v>
      </c>
      <c r="G10" s="95">
        <v>9.5210000000000003E-2</v>
      </c>
      <c r="H10" s="95">
        <v>0.14666000000000001</v>
      </c>
      <c r="I10" s="95">
        <v>7.528E-2</v>
      </c>
      <c r="J10" s="95">
        <v>0.13025</v>
      </c>
      <c r="K10" s="95">
        <v>0.30325000000000002</v>
      </c>
      <c r="L10" s="95">
        <v>0.12478</v>
      </c>
      <c r="M10" s="95">
        <v>0.32228000000000001</v>
      </c>
      <c r="N10" s="95">
        <v>0.3629</v>
      </c>
      <c r="O10" s="95">
        <v>0.57703000000000004</v>
      </c>
      <c r="P10" s="95">
        <v>0.35536000000000001</v>
      </c>
      <c r="Q10" s="95">
        <v>8.2530000000000006E-2</v>
      </c>
      <c r="R10" s="95">
        <v>7.3520000000000002E-2</v>
      </c>
      <c r="S10" s="95">
        <v>6.3880000000000006E-2</v>
      </c>
      <c r="T10" s="95">
        <v>2.155E-2</v>
      </c>
      <c r="U10" s="95">
        <v>8.0119999999999997E-2</v>
      </c>
      <c r="V10" s="95">
        <v>2.078E-2</v>
      </c>
      <c r="W10" s="95">
        <v>1.4019999999999999E-2</v>
      </c>
      <c r="X10" s="95">
        <v>3.4799999999999998E-2</v>
      </c>
      <c r="Y10" s="95">
        <v>1.2239999999999999E-2</v>
      </c>
      <c r="Z10" s="632"/>
    </row>
    <row r="11" spans="1:26" s="52" customFormat="1">
      <c r="A11" s="404" t="s">
        <v>516</v>
      </c>
      <c r="B11" s="93" t="s">
        <v>516</v>
      </c>
      <c r="C11" s="93" t="s">
        <v>516</v>
      </c>
      <c r="D11" s="93" t="s">
        <v>516</v>
      </c>
      <c r="E11" s="95" t="s">
        <v>516</v>
      </c>
      <c r="F11" s="95" t="s">
        <v>516</v>
      </c>
      <c r="G11" s="95" t="s">
        <v>516</v>
      </c>
      <c r="H11" s="95" t="s">
        <v>516</v>
      </c>
      <c r="I11" s="95" t="s">
        <v>516</v>
      </c>
      <c r="J11" s="95" t="s">
        <v>516</v>
      </c>
      <c r="K11" s="95" t="s">
        <v>516</v>
      </c>
      <c r="L11" s="95" t="s">
        <v>516</v>
      </c>
      <c r="M11" s="95" t="s">
        <v>516</v>
      </c>
      <c r="N11" s="95" t="s">
        <v>516</v>
      </c>
      <c r="O11" s="95" t="s">
        <v>516</v>
      </c>
      <c r="P11" s="95" t="s">
        <v>516</v>
      </c>
      <c r="Q11" s="95" t="s">
        <v>516</v>
      </c>
      <c r="R11" s="95" t="s">
        <v>516</v>
      </c>
      <c r="S11" s="95" t="s">
        <v>516</v>
      </c>
      <c r="T11" s="95" t="s">
        <v>516</v>
      </c>
      <c r="U11" s="95" t="s">
        <v>516</v>
      </c>
      <c r="V11" s="95" t="s">
        <v>516</v>
      </c>
      <c r="W11" s="95" t="s">
        <v>516</v>
      </c>
      <c r="X11" s="95" t="s">
        <v>516</v>
      </c>
      <c r="Y11" s="95" t="s">
        <v>516</v>
      </c>
      <c r="Z11" s="632"/>
    </row>
    <row r="12" spans="1:26" s="52" customFormat="1">
      <c r="A12" s="404" t="s">
        <v>516</v>
      </c>
      <c r="B12" s="93" t="s">
        <v>516</v>
      </c>
      <c r="C12" s="93" t="s">
        <v>516</v>
      </c>
      <c r="D12" s="93" t="s">
        <v>516</v>
      </c>
      <c r="E12" s="95" t="s">
        <v>516</v>
      </c>
      <c r="F12" s="95" t="s">
        <v>516</v>
      </c>
      <c r="G12" s="95" t="s">
        <v>516</v>
      </c>
      <c r="H12" s="95" t="s">
        <v>516</v>
      </c>
      <c r="I12" s="95" t="s">
        <v>516</v>
      </c>
      <c r="J12" s="95" t="s">
        <v>516</v>
      </c>
      <c r="K12" s="95" t="s">
        <v>516</v>
      </c>
      <c r="L12" s="95" t="s">
        <v>516</v>
      </c>
      <c r="M12" s="95" t="s">
        <v>516</v>
      </c>
      <c r="N12" s="95" t="s">
        <v>516</v>
      </c>
      <c r="O12" s="95" t="s">
        <v>516</v>
      </c>
      <c r="P12" s="95" t="s">
        <v>516</v>
      </c>
      <c r="Q12" s="95" t="s">
        <v>516</v>
      </c>
      <c r="R12" s="95" t="s">
        <v>516</v>
      </c>
      <c r="S12" s="95" t="s">
        <v>516</v>
      </c>
      <c r="T12" s="95" t="s">
        <v>516</v>
      </c>
      <c r="U12" s="95" t="s">
        <v>516</v>
      </c>
      <c r="V12" s="95" t="s">
        <v>516</v>
      </c>
      <c r="W12" s="95" t="s">
        <v>516</v>
      </c>
      <c r="X12" s="95" t="s">
        <v>516</v>
      </c>
      <c r="Y12" s="95" t="s">
        <v>516</v>
      </c>
      <c r="Z12" s="632"/>
    </row>
    <row r="13" spans="1:26" s="52" customFormat="1">
      <c r="A13" s="404" t="s">
        <v>516</v>
      </c>
      <c r="B13" s="93" t="s">
        <v>516</v>
      </c>
      <c r="C13" s="93" t="s">
        <v>516</v>
      </c>
      <c r="D13" s="93" t="s">
        <v>516</v>
      </c>
      <c r="E13" s="95" t="s">
        <v>516</v>
      </c>
      <c r="F13" s="95" t="s">
        <v>516</v>
      </c>
      <c r="G13" s="95" t="s">
        <v>516</v>
      </c>
      <c r="H13" s="95" t="s">
        <v>516</v>
      </c>
      <c r="I13" s="95" t="s">
        <v>516</v>
      </c>
      <c r="J13" s="95" t="s">
        <v>516</v>
      </c>
      <c r="K13" s="95" t="s">
        <v>516</v>
      </c>
      <c r="L13" s="95" t="s">
        <v>516</v>
      </c>
      <c r="M13" s="95" t="s">
        <v>516</v>
      </c>
      <c r="N13" s="95" t="s">
        <v>516</v>
      </c>
      <c r="O13" s="95" t="s">
        <v>516</v>
      </c>
      <c r="P13" s="95" t="s">
        <v>516</v>
      </c>
      <c r="Q13" s="95" t="s">
        <v>516</v>
      </c>
      <c r="R13" s="95" t="s">
        <v>516</v>
      </c>
      <c r="S13" s="95" t="s">
        <v>516</v>
      </c>
      <c r="T13" s="95" t="s">
        <v>516</v>
      </c>
      <c r="U13" s="95" t="s">
        <v>516</v>
      </c>
      <c r="V13" s="95" t="s">
        <v>516</v>
      </c>
      <c r="W13" s="95" t="s">
        <v>516</v>
      </c>
      <c r="X13" s="95" t="s">
        <v>516</v>
      </c>
      <c r="Y13" s="95" t="s">
        <v>516</v>
      </c>
      <c r="Z13" s="632"/>
    </row>
    <row r="14" spans="1:26" s="52" customFormat="1">
      <c r="A14" s="404" t="s">
        <v>516</v>
      </c>
      <c r="B14" s="93" t="s">
        <v>516</v>
      </c>
      <c r="C14" s="93" t="s">
        <v>516</v>
      </c>
      <c r="D14" s="93" t="s">
        <v>516</v>
      </c>
      <c r="E14" s="95" t="s">
        <v>516</v>
      </c>
      <c r="F14" s="95" t="s">
        <v>516</v>
      </c>
      <c r="G14" s="95" t="s">
        <v>516</v>
      </c>
      <c r="H14" s="95" t="s">
        <v>516</v>
      </c>
      <c r="I14" s="95" t="s">
        <v>516</v>
      </c>
      <c r="J14" s="95" t="s">
        <v>516</v>
      </c>
      <c r="K14" s="95" t="s">
        <v>516</v>
      </c>
      <c r="L14" s="95" t="s">
        <v>516</v>
      </c>
      <c r="M14" s="95" t="s">
        <v>516</v>
      </c>
      <c r="N14" s="95" t="s">
        <v>516</v>
      </c>
      <c r="O14" s="95" t="s">
        <v>516</v>
      </c>
      <c r="P14" s="95" t="s">
        <v>516</v>
      </c>
      <c r="Q14" s="95" t="s">
        <v>516</v>
      </c>
      <c r="R14" s="95" t="s">
        <v>516</v>
      </c>
      <c r="S14" s="95" t="s">
        <v>516</v>
      </c>
      <c r="T14" s="95" t="s">
        <v>516</v>
      </c>
      <c r="U14" s="95" t="s">
        <v>516</v>
      </c>
      <c r="V14" s="95" t="s">
        <v>516</v>
      </c>
      <c r="W14" s="95" t="s">
        <v>516</v>
      </c>
      <c r="X14" s="95" t="s">
        <v>516</v>
      </c>
      <c r="Y14" s="95" t="s">
        <v>516</v>
      </c>
      <c r="Z14" s="632"/>
    </row>
    <row r="15" spans="1:26" s="52" customFormat="1">
      <c r="A15" s="404" t="s">
        <v>516</v>
      </c>
      <c r="B15" s="93" t="s">
        <v>516</v>
      </c>
      <c r="C15" s="93" t="s">
        <v>516</v>
      </c>
      <c r="D15" s="93" t="s">
        <v>516</v>
      </c>
      <c r="E15" s="95" t="s">
        <v>516</v>
      </c>
      <c r="F15" s="95" t="s">
        <v>516</v>
      </c>
      <c r="G15" s="95" t="s">
        <v>516</v>
      </c>
      <c r="H15" s="95" t="s">
        <v>516</v>
      </c>
      <c r="I15" s="95" t="s">
        <v>516</v>
      </c>
      <c r="J15" s="95" t="s">
        <v>516</v>
      </c>
      <c r="K15" s="95" t="s">
        <v>516</v>
      </c>
      <c r="L15" s="95" t="s">
        <v>516</v>
      </c>
      <c r="M15" s="95" t="s">
        <v>516</v>
      </c>
      <c r="N15" s="95" t="s">
        <v>516</v>
      </c>
      <c r="O15" s="95" t="s">
        <v>516</v>
      </c>
      <c r="P15" s="95" t="s">
        <v>516</v>
      </c>
      <c r="Q15" s="95" t="s">
        <v>516</v>
      </c>
      <c r="R15" s="95" t="s">
        <v>516</v>
      </c>
      <c r="S15" s="95" t="s">
        <v>516</v>
      </c>
      <c r="T15" s="95" t="s">
        <v>516</v>
      </c>
      <c r="U15" s="95" t="s">
        <v>516</v>
      </c>
      <c r="V15" s="95" t="s">
        <v>516</v>
      </c>
      <c r="W15" s="95" t="s">
        <v>516</v>
      </c>
      <c r="X15" s="95" t="s">
        <v>516</v>
      </c>
      <c r="Y15" s="95" t="s">
        <v>516</v>
      </c>
      <c r="Z15" s="632"/>
    </row>
    <row r="16" spans="1:26" s="52" customFormat="1">
      <c r="A16" s="404" t="s">
        <v>516</v>
      </c>
      <c r="B16" s="93" t="s">
        <v>516</v>
      </c>
      <c r="C16" s="93" t="s">
        <v>516</v>
      </c>
      <c r="D16" s="93" t="s">
        <v>516</v>
      </c>
      <c r="E16" s="95" t="s">
        <v>516</v>
      </c>
      <c r="F16" s="95" t="s">
        <v>516</v>
      </c>
      <c r="G16" s="95" t="s">
        <v>516</v>
      </c>
      <c r="H16" s="95" t="s">
        <v>516</v>
      </c>
      <c r="I16" s="95" t="s">
        <v>516</v>
      </c>
      <c r="J16" s="95" t="s">
        <v>516</v>
      </c>
      <c r="K16" s="95" t="s">
        <v>516</v>
      </c>
      <c r="L16" s="95" t="s">
        <v>516</v>
      </c>
      <c r="M16" s="95" t="s">
        <v>516</v>
      </c>
      <c r="N16" s="95" t="s">
        <v>516</v>
      </c>
      <c r="O16" s="95" t="s">
        <v>516</v>
      </c>
      <c r="P16" s="95" t="s">
        <v>516</v>
      </c>
      <c r="Q16" s="95" t="s">
        <v>516</v>
      </c>
      <c r="R16" s="95" t="s">
        <v>516</v>
      </c>
      <c r="S16" s="95" t="s">
        <v>516</v>
      </c>
      <c r="T16" s="95" t="s">
        <v>516</v>
      </c>
      <c r="U16" s="95" t="s">
        <v>516</v>
      </c>
      <c r="V16" s="95" t="s">
        <v>516</v>
      </c>
      <c r="W16" s="95" t="s">
        <v>516</v>
      </c>
      <c r="X16" s="95" t="s">
        <v>516</v>
      </c>
      <c r="Y16" s="95" t="s">
        <v>516</v>
      </c>
      <c r="Z16" s="632"/>
    </row>
    <row r="17" spans="1:26" s="52" customFormat="1">
      <c r="A17" s="404" t="s">
        <v>516</v>
      </c>
      <c r="B17" s="93" t="s">
        <v>516</v>
      </c>
      <c r="C17" s="93" t="s">
        <v>516</v>
      </c>
      <c r="D17" s="93" t="s">
        <v>516</v>
      </c>
      <c r="E17" s="95" t="s">
        <v>516</v>
      </c>
      <c r="F17" s="95" t="s">
        <v>516</v>
      </c>
      <c r="G17" s="95" t="s">
        <v>516</v>
      </c>
      <c r="H17" s="95" t="s">
        <v>516</v>
      </c>
      <c r="I17" s="95" t="s">
        <v>516</v>
      </c>
      <c r="J17" s="95" t="s">
        <v>516</v>
      </c>
      <c r="K17" s="95" t="s">
        <v>516</v>
      </c>
      <c r="L17" s="95" t="s">
        <v>516</v>
      </c>
      <c r="M17" s="95" t="s">
        <v>516</v>
      </c>
      <c r="N17" s="95" t="s">
        <v>516</v>
      </c>
      <c r="O17" s="95" t="s">
        <v>516</v>
      </c>
      <c r="P17" s="95" t="s">
        <v>516</v>
      </c>
      <c r="Q17" s="95" t="s">
        <v>516</v>
      </c>
      <c r="R17" s="95" t="s">
        <v>516</v>
      </c>
      <c r="S17" s="95" t="s">
        <v>516</v>
      </c>
      <c r="T17" s="95" t="s">
        <v>516</v>
      </c>
      <c r="U17" s="95" t="s">
        <v>516</v>
      </c>
      <c r="V17" s="95" t="s">
        <v>516</v>
      </c>
      <c r="W17" s="95" t="s">
        <v>516</v>
      </c>
      <c r="X17" s="95" t="s">
        <v>516</v>
      </c>
      <c r="Y17" s="95" t="s">
        <v>516</v>
      </c>
      <c r="Z17" s="632"/>
    </row>
    <row r="18" spans="1:26" s="52" customFormat="1">
      <c r="A18" s="404" t="s">
        <v>516</v>
      </c>
      <c r="B18" s="93" t="s">
        <v>516</v>
      </c>
      <c r="C18" s="93" t="s">
        <v>516</v>
      </c>
      <c r="D18" s="93" t="s">
        <v>516</v>
      </c>
      <c r="E18" s="95" t="s">
        <v>516</v>
      </c>
      <c r="F18" s="95" t="s">
        <v>516</v>
      </c>
      <c r="G18" s="95" t="s">
        <v>516</v>
      </c>
      <c r="H18" s="95" t="s">
        <v>516</v>
      </c>
      <c r="I18" s="95" t="s">
        <v>516</v>
      </c>
      <c r="J18" s="95" t="s">
        <v>516</v>
      </c>
      <c r="K18" s="95" t="s">
        <v>516</v>
      </c>
      <c r="L18" s="95" t="s">
        <v>516</v>
      </c>
      <c r="M18" s="95" t="s">
        <v>516</v>
      </c>
      <c r="N18" s="95" t="s">
        <v>516</v>
      </c>
      <c r="O18" s="95" t="s">
        <v>516</v>
      </c>
      <c r="P18" s="95" t="s">
        <v>516</v>
      </c>
      <c r="Q18" s="95" t="s">
        <v>516</v>
      </c>
      <c r="R18" s="95" t="s">
        <v>516</v>
      </c>
      <c r="S18" s="95" t="s">
        <v>516</v>
      </c>
      <c r="T18" s="95" t="s">
        <v>516</v>
      </c>
      <c r="U18" s="95" t="s">
        <v>516</v>
      </c>
      <c r="V18" s="95" t="s">
        <v>516</v>
      </c>
      <c r="W18" s="95" t="s">
        <v>516</v>
      </c>
      <c r="X18" s="95" t="s">
        <v>516</v>
      </c>
      <c r="Y18" s="95" t="s">
        <v>516</v>
      </c>
      <c r="Z18" s="632"/>
    </row>
    <row r="19" spans="1:26" s="52" customFormat="1">
      <c r="A19" s="404" t="s">
        <v>516</v>
      </c>
      <c r="B19" s="93" t="s">
        <v>516</v>
      </c>
      <c r="C19" s="93" t="s">
        <v>516</v>
      </c>
      <c r="D19" s="93" t="s">
        <v>516</v>
      </c>
      <c r="E19" s="95" t="s">
        <v>516</v>
      </c>
      <c r="F19" s="95" t="s">
        <v>516</v>
      </c>
      <c r="G19" s="95" t="s">
        <v>516</v>
      </c>
      <c r="H19" s="95" t="s">
        <v>516</v>
      </c>
      <c r="I19" s="95" t="s">
        <v>516</v>
      </c>
      <c r="J19" s="95" t="s">
        <v>516</v>
      </c>
      <c r="K19" s="95" t="s">
        <v>516</v>
      </c>
      <c r="L19" s="95" t="s">
        <v>516</v>
      </c>
      <c r="M19" s="95" t="s">
        <v>516</v>
      </c>
      <c r="N19" s="95" t="s">
        <v>516</v>
      </c>
      <c r="O19" s="95" t="s">
        <v>516</v>
      </c>
      <c r="P19" s="95" t="s">
        <v>516</v>
      </c>
      <c r="Q19" s="95" t="s">
        <v>516</v>
      </c>
      <c r="R19" s="95" t="s">
        <v>516</v>
      </c>
      <c r="S19" s="95" t="s">
        <v>516</v>
      </c>
      <c r="T19" s="95" t="s">
        <v>516</v>
      </c>
      <c r="U19" s="95" t="s">
        <v>516</v>
      </c>
      <c r="V19" s="95" t="s">
        <v>516</v>
      </c>
      <c r="W19" s="95" t="s">
        <v>516</v>
      </c>
      <c r="X19" s="95" t="s">
        <v>516</v>
      </c>
      <c r="Y19" s="95" t="s">
        <v>516</v>
      </c>
      <c r="Z19" s="632"/>
    </row>
    <row r="20" spans="1:26" s="52" customFormat="1">
      <c r="A20" s="404" t="s">
        <v>516</v>
      </c>
      <c r="B20" s="93" t="s">
        <v>516</v>
      </c>
      <c r="C20" s="93" t="s">
        <v>516</v>
      </c>
      <c r="D20" s="93" t="s">
        <v>516</v>
      </c>
      <c r="E20" s="95" t="s">
        <v>516</v>
      </c>
      <c r="F20" s="95" t="s">
        <v>516</v>
      </c>
      <c r="G20" s="95" t="s">
        <v>516</v>
      </c>
      <c r="H20" s="95" t="s">
        <v>516</v>
      </c>
      <c r="I20" s="95" t="s">
        <v>516</v>
      </c>
      <c r="J20" s="95" t="s">
        <v>516</v>
      </c>
      <c r="K20" s="95" t="s">
        <v>516</v>
      </c>
      <c r="L20" s="95" t="s">
        <v>516</v>
      </c>
      <c r="M20" s="95" t="s">
        <v>516</v>
      </c>
      <c r="N20" s="95" t="s">
        <v>516</v>
      </c>
      <c r="O20" s="95" t="s">
        <v>516</v>
      </c>
      <c r="P20" s="95" t="s">
        <v>516</v>
      </c>
      <c r="Q20" s="95" t="s">
        <v>516</v>
      </c>
      <c r="R20" s="95" t="s">
        <v>516</v>
      </c>
      <c r="S20" s="95" t="s">
        <v>516</v>
      </c>
      <c r="T20" s="95" t="s">
        <v>516</v>
      </c>
      <c r="U20" s="95" t="s">
        <v>516</v>
      </c>
      <c r="V20" s="95" t="s">
        <v>516</v>
      </c>
      <c r="W20" s="95" t="s">
        <v>516</v>
      </c>
      <c r="X20" s="95" t="s">
        <v>516</v>
      </c>
      <c r="Y20" s="95" t="s">
        <v>516</v>
      </c>
      <c r="Z20" s="632"/>
    </row>
    <row r="21" spans="1:26" s="52" customFormat="1">
      <c r="A21" s="404" t="s">
        <v>516</v>
      </c>
      <c r="B21" s="93" t="s">
        <v>516</v>
      </c>
      <c r="C21" s="93" t="s">
        <v>516</v>
      </c>
      <c r="D21" s="93" t="s">
        <v>516</v>
      </c>
      <c r="E21" s="95" t="s">
        <v>516</v>
      </c>
      <c r="F21" s="95" t="s">
        <v>516</v>
      </c>
      <c r="G21" s="95" t="s">
        <v>516</v>
      </c>
      <c r="H21" s="95" t="s">
        <v>516</v>
      </c>
      <c r="I21" s="95" t="s">
        <v>516</v>
      </c>
      <c r="J21" s="95" t="s">
        <v>516</v>
      </c>
      <c r="K21" s="95" t="s">
        <v>516</v>
      </c>
      <c r="L21" s="95" t="s">
        <v>516</v>
      </c>
      <c r="M21" s="95" t="s">
        <v>516</v>
      </c>
      <c r="N21" s="95" t="s">
        <v>516</v>
      </c>
      <c r="O21" s="95" t="s">
        <v>516</v>
      </c>
      <c r="P21" s="95" t="s">
        <v>516</v>
      </c>
      <c r="Q21" s="95" t="s">
        <v>516</v>
      </c>
      <c r="R21" s="95" t="s">
        <v>516</v>
      </c>
      <c r="S21" s="95" t="s">
        <v>516</v>
      </c>
      <c r="T21" s="95" t="s">
        <v>516</v>
      </c>
      <c r="U21" s="95" t="s">
        <v>516</v>
      </c>
      <c r="V21" s="95" t="s">
        <v>516</v>
      </c>
      <c r="W21" s="95" t="s">
        <v>516</v>
      </c>
      <c r="X21" s="95" t="s">
        <v>516</v>
      </c>
      <c r="Y21" s="95" t="s">
        <v>516</v>
      </c>
      <c r="Z21" s="632"/>
    </row>
    <row r="22" spans="1:26" s="52" customFormat="1">
      <c r="A22" s="404" t="s">
        <v>516</v>
      </c>
      <c r="B22" s="93" t="s">
        <v>516</v>
      </c>
      <c r="C22" s="93" t="s">
        <v>516</v>
      </c>
      <c r="D22" s="93" t="s">
        <v>516</v>
      </c>
      <c r="E22" s="95" t="s">
        <v>516</v>
      </c>
      <c r="F22" s="95" t="s">
        <v>516</v>
      </c>
      <c r="G22" s="95" t="s">
        <v>516</v>
      </c>
      <c r="H22" s="95" t="s">
        <v>516</v>
      </c>
      <c r="I22" s="95" t="s">
        <v>516</v>
      </c>
      <c r="J22" s="95" t="s">
        <v>516</v>
      </c>
      <c r="K22" s="95" t="s">
        <v>516</v>
      </c>
      <c r="L22" s="95" t="s">
        <v>516</v>
      </c>
      <c r="M22" s="95" t="s">
        <v>516</v>
      </c>
      <c r="N22" s="95" t="s">
        <v>516</v>
      </c>
      <c r="O22" s="95" t="s">
        <v>516</v>
      </c>
      <c r="P22" s="95" t="s">
        <v>516</v>
      </c>
      <c r="Q22" s="95" t="s">
        <v>516</v>
      </c>
      <c r="R22" s="95" t="s">
        <v>516</v>
      </c>
      <c r="S22" s="95" t="s">
        <v>516</v>
      </c>
      <c r="T22" s="95" t="s">
        <v>516</v>
      </c>
      <c r="U22" s="95" t="s">
        <v>516</v>
      </c>
      <c r="V22" s="95" t="s">
        <v>516</v>
      </c>
      <c r="W22" s="95" t="s">
        <v>516</v>
      </c>
      <c r="X22" s="95" t="s">
        <v>516</v>
      </c>
      <c r="Y22" s="95" t="s">
        <v>516</v>
      </c>
      <c r="Z22" s="632"/>
    </row>
    <row r="23" spans="1:26" s="52" customFormat="1">
      <c r="A23" s="404" t="s">
        <v>516</v>
      </c>
      <c r="B23" s="93" t="s">
        <v>516</v>
      </c>
      <c r="C23" s="93" t="s">
        <v>516</v>
      </c>
      <c r="D23" s="93" t="s">
        <v>516</v>
      </c>
      <c r="E23" s="95" t="s">
        <v>516</v>
      </c>
      <c r="F23" s="95" t="s">
        <v>516</v>
      </c>
      <c r="G23" s="95" t="s">
        <v>516</v>
      </c>
      <c r="H23" s="95" t="s">
        <v>516</v>
      </c>
      <c r="I23" s="95" t="s">
        <v>516</v>
      </c>
      <c r="J23" s="95" t="s">
        <v>516</v>
      </c>
      <c r="K23" s="95" t="s">
        <v>516</v>
      </c>
      <c r="L23" s="95" t="s">
        <v>516</v>
      </c>
      <c r="M23" s="95" t="s">
        <v>516</v>
      </c>
      <c r="N23" s="95" t="s">
        <v>516</v>
      </c>
      <c r="O23" s="95" t="s">
        <v>516</v>
      </c>
      <c r="P23" s="95" t="s">
        <v>516</v>
      </c>
      <c r="Q23" s="95" t="s">
        <v>516</v>
      </c>
      <c r="R23" s="95" t="s">
        <v>516</v>
      </c>
      <c r="S23" s="95" t="s">
        <v>516</v>
      </c>
      <c r="T23" s="95" t="s">
        <v>516</v>
      </c>
      <c r="U23" s="95" t="s">
        <v>516</v>
      </c>
      <c r="V23" s="95" t="s">
        <v>516</v>
      </c>
      <c r="W23" s="95" t="s">
        <v>516</v>
      </c>
      <c r="X23" s="95" t="s">
        <v>516</v>
      </c>
      <c r="Y23" s="95" t="s">
        <v>516</v>
      </c>
      <c r="Z23" s="632"/>
    </row>
    <row r="24" spans="1:26" s="52" customFormat="1">
      <c r="A24" s="404" t="s">
        <v>516</v>
      </c>
      <c r="B24" s="93" t="s">
        <v>516</v>
      </c>
      <c r="C24" s="93" t="s">
        <v>516</v>
      </c>
      <c r="D24" s="93" t="s">
        <v>516</v>
      </c>
      <c r="E24" s="95" t="s">
        <v>516</v>
      </c>
      <c r="F24" s="95" t="s">
        <v>516</v>
      </c>
      <c r="G24" s="95" t="s">
        <v>516</v>
      </c>
      <c r="H24" s="95" t="s">
        <v>516</v>
      </c>
      <c r="I24" s="95" t="s">
        <v>516</v>
      </c>
      <c r="J24" s="95" t="s">
        <v>516</v>
      </c>
      <c r="K24" s="95" t="s">
        <v>516</v>
      </c>
      <c r="L24" s="95" t="s">
        <v>516</v>
      </c>
      <c r="M24" s="95" t="s">
        <v>516</v>
      </c>
      <c r="N24" s="95" t="s">
        <v>516</v>
      </c>
      <c r="O24" s="95" t="s">
        <v>516</v>
      </c>
      <c r="P24" s="95" t="s">
        <v>516</v>
      </c>
      <c r="Q24" s="95" t="s">
        <v>516</v>
      </c>
      <c r="R24" s="95" t="s">
        <v>516</v>
      </c>
      <c r="S24" s="95" t="s">
        <v>516</v>
      </c>
      <c r="T24" s="95" t="s">
        <v>516</v>
      </c>
      <c r="U24" s="95" t="s">
        <v>516</v>
      </c>
      <c r="V24" s="95" t="s">
        <v>516</v>
      </c>
      <c r="W24" s="95" t="s">
        <v>516</v>
      </c>
      <c r="X24" s="95" t="s">
        <v>516</v>
      </c>
      <c r="Y24" s="95" t="s">
        <v>516</v>
      </c>
      <c r="Z24" s="632"/>
    </row>
    <row r="25" spans="1:26" s="52" customFormat="1">
      <c r="A25" s="404" t="s">
        <v>516</v>
      </c>
      <c r="B25" s="93" t="s">
        <v>516</v>
      </c>
      <c r="C25" s="93" t="s">
        <v>516</v>
      </c>
      <c r="D25" s="93" t="s">
        <v>516</v>
      </c>
      <c r="E25" s="95" t="s">
        <v>516</v>
      </c>
      <c r="F25" s="95" t="s">
        <v>516</v>
      </c>
      <c r="G25" s="95" t="s">
        <v>516</v>
      </c>
      <c r="H25" s="95" t="s">
        <v>516</v>
      </c>
      <c r="I25" s="95" t="s">
        <v>516</v>
      </c>
      <c r="J25" s="95" t="s">
        <v>516</v>
      </c>
      <c r="K25" s="95" t="s">
        <v>516</v>
      </c>
      <c r="L25" s="95" t="s">
        <v>516</v>
      </c>
      <c r="M25" s="95" t="s">
        <v>516</v>
      </c>
      <c r="N25" s="95" t="s">
        <v>516</v>
      </c>
      <c r="O25" s="95" t="s">
        <v>516</v>
      </c>
      <c r="P25" s="95" t="s">
        <v>516</v>
      </c>
      <c r="Q25" s="95" t="s">
        <v>516</v>
      </c>
      <c r="R25" s="95" t="s">
        <v>516</v>
      </c>
      <c r="S25" s="95" t="s">
        <v>516</v>
      </c>
      <c r="T25" s="95" t="s">
        <v>516</v>
      </c>
      <c r="U25" s="95" t="s">
        <v>516</v>
      </c>
      <c r="V25" s="95" t="s">
        <v>516</v>
      </c>
      <c r="W25" s="95" t="s">
        <v>516</v>
      </c>
      <c r="X25" s="95" t="s">
        <v>516</v>
      </c>
      <c r="Y25" s="95" t="s">
        <v>516</v>
      </c>
      <c r="Z25" s="632"/>
    </row>
    <row r="26" spans="1:26" s="52" customFormat="1">
      <c r="A26" s="404" t="s">
        <v>516</v>
      </c>
      <c r="B26" s="93" t="s">
        <v>516</v>
      </c>
      <c r="C26" s="93" t="s">
        <v>516</v>
      </c>
      <c r="D26" s="93" t="s">
        <v>516</v>
      </c>
      <c r="E26" s="95" t="s">
        <v>516</v>
      </c>
      <c r="F26" s="95" t="s">
        <v>516</v>
      </c>
      <c r="G26" s="95" t="s">
        <v>516</v>
      </c>
      <c r="H26" s="95" t="s">
        <v>516</v>
      </c>
      <c r="I26" s="95" t="s">
        <v>516</v>
      </c>
      <c r="J26" s="95" t="s">
        <v>516</v>
      </c>
      <c r="K26" s="95" t="s">
        <v>516</v>
      </c>
      <c r="L26" s="95" t="s">
        <v>516</v>
      </c>
      <c r="M26" s="95" t="s">
        <v>516</v>
      </c>
      <c r="N26" s="95" t="s">
        <v>516</v>
      </c>
      <c r="O26" s="95" t="s">
        <v>516</v>
      </c>
      <c r="P26" s="95" t="s">
        <v>516</v>
      </c>
      <c r="Q26" s="95" t="s">
        <v>516</v>
      </c>
      <c r="R26" s="95" t="s">
        <v>516</v>
      </c>
      <c r="S26" s="95" t="s">
        <v>516</v>
      </c>
      <c r="T26" s="95" t="s">
        <v>516</v>
      </c>
      <c r="U26" s="95" t="s">
        <v>516</v>
      </c>
      <c r="V26" s="95" t="s">
        <v>516</v>
      </c>
      <c r="W26" s="95" t="s">
        <v>516</v>
      </c>
      <c r="X26" s="95" t="s">
        <v>516</v>
      </c>
      <c r="Y26" s="95" t="s">
        <v>516</v>
      </c>
      <c r="Z26" s="632"/>
    </row>
    <row r="27" spans="1:26" s="52" customFormat="1">
      <c r="A27" s="404" t="s">
        <v>516</v>
      </c>
      <c r="B27" s="93" t="s">
        <v>516</v>
      </c>
      <c r="C27" s="93" t="s">
        <v>516</v>
      </c>
      <c r="D27" s="93" t="s">
        <v>516</v>
      </c>
      <c r="E27" s="95" t="s">
        <v>516</v>
      </c>
      <c r="F27" s="95" t="s">
        <v>516</v>
      </c>
      <c r="G27" s="95" t="s">
        <v>516</v>
      </c>
      <c r="H27" s="95" t="s">
        <v>516</v>
      </c>
      <c r="I27" s="95" t="s">
        <v>516</v>
      </c>
      <c r="J27" s="95" t="s">
        <v>516</v>
      </c>
      <c r="K27" s="95" t="s">
        <v>516</v>
      </c>
      <c r="L27" s="95" t="s">
        <v>516</v>
      </c>
      <c r="M27" s="95" t="s">
        <v>516</v>
      </c>
      <c r="N27" s="95" t="s">
        <v>516</v>
      </c>
      <c r="O27" s="95" t="s">
        <v>516</v>
      </c>
      <c r="P27" s="95" t="s">
        <v>516</v>
      </c>
      <c r="Q27" s="95" t="s">
        <v>516</v>
      </c>
      <c r="R27" s="95" t="s">
        <v>516</v>
      </c>
      <c r="S27" s="95" t="s">
        <v>516</v>
      </c>
      <c r="T27" s="95" t="s">
        <v>516</v>
      </c>
      <c r="U27" s="95" t="s">
        <v>516</v>
      </c>
      <c r="V27" s="95" t="s">
        <v>516</v>
      </c>
      <c r="W27" s="95" t="s">
        <v>516</v>
      </c>
      <c r="X27" s="95" t="s">
        <v>516</v>
      </c>
      <c r="Y27" s="95" t="s">
        <v>516</v>
      </c>
      <c r="Z27" s="632"/>
    </row>
    <row r="28" spans="1:26" s="52" customFormat="1">
      <c r="A28" s="404" t="s">
        <v>516</v>
      </c>
      <c r="B28" s="93" t="s">
        <v>516</v>
      </c>
      <c r="C28" s="93" t="s">
        <v>516</v>
      </c>
      <c r="D28" s="93" t="s">
        <v>516</v>
      </c>
      <c r="E28" s="95" t="s">
        <v>516</v>
      </c>
      <c r="F28" s="95" t="s">
        <v>516</v>
      </c>
      <c r="G28" s="95" t="s">
        <v>516</v>
      </c>
      <c r="H28" s="95" t="s">
        <v>516</v>
      </c>
      <c r="I28" s="95" t="s">
        <v>516</v>
      </c>
      <c r="J28" s="95" t="s">
        <v>516</v>
      </c>
      <c r="K28" s="95" t="s">
        <v>516</v>
      </c>
      <c r="L28" s="95" t="s">
        <v>516</v>
      </c>
      <c r="M28" s="95" t="s">
        <v>516</v>
      </c>
      <c r="N28" s="95" t="s">
        <v>516</v>
      </c>
      <c r="O28" s="95" t="s">
        <v>516</v>
      </c>
      <c r="P28" s="95" t="s">
        <v>516</v>
      </c>
      <c r="Q28" s="95" t="s">
        <v>516</v>
      </c>
      <c r="R28" s="95" t="s">
        <v>516</v>
      </c>
      <c r="S28" s="95" t="s">
        <v>516</v>
      </c>
      <c r="T28" s="95" t="s">
        <v>516</v>
      </c>
      <c r="U28" s="95" t="s">
        <v>516</v>
      </c>
      <c r="V28" s="95" t="s">
        <v>516</v>
      </c>
      <c r="W28" s="95" t="s">
        <v>516</v>
      </c>
      <c r="X28" s="95" t="s">
        <v>516</v>
      </c>
      <c r="Y28" s="95" t="s">
        <v>516</v>
      </c>
      <c r="Z28" s="632"/>
    </row>
    <row r="29" spans="1:26" s="632" customFormat="1">
      <c r="A29" s="706" t="str">
        <f>"Anmerkungen. Datengrundlage: Volkshochschul-Statistik "&amp;Hilfswerte!B1&amp;"; Basis: "&amp;Tabelle1!$C$36&amp;" vhs."</f>
        <v>Anmerkungen. Datengrundlage: Volkshochschul-Statistik 2021; Basis: 843 vhs.</v>
      </c>
      <c r="B29" s="703"/>
      <c r="C29" s="703"/>
      <c r="D29" s="703"/>
      <c r="E29" s="712"/>
      <c r="F29" s="712"/>
      <c r="G29" s="712"/>
      <c r="H29" s="712"/>
      <c r="I29" s="712"/>
      <c r="J29" s="712"/>
      <c r="K29" s="712"/>
      <c r="L29" s="712"/>
      <c r="M29" s="712"/>
      <c r="N29" s="712"/>
      <c r="O29" s="712"/>
      <c r="P29" s="712"/>
      <c r="Q29" s="712"/>
      <c r="R29" s="712"/>
      <c r="S29" s="712"/>
      <c r="T29" s="712"/>
      <c r="U29" s="712"/>
      <c r="V29" s="712"/>
      <c r="W29" s="712"/>
      <c r="X29" s="712"/>
      <c r="Y29" s="712"/>
    </row>
    <row r="30" spans="1:26" s="632" customFormat="1">
      <c r="A30" s="707" t="s">
        <v>516</v>
      </c>
      <c r="B30" s="703"/>
      <c r="C30" s="703"/>
      <c r="D30" s="703"/>
      <c r="E30" s="712"/>
      <c r="F30" s="712"/>
      <c r="G30" s="712"/>
      <c r="H30" s="712"/>
      <c r="I30" s="712"/>
      <c r="J30" s="712"/>
      <c r="K30" s="712"/>
      <c r="L30" s="712"/>
      <c r="M30" s="712"/>
      <c r="N30" s="712"/>
      <c r="O30" s="712"/>
      <c r="P30" s="712"/>
      <c r="Q30" s="712"/>
      <c r="R30" s="712"/>
      <c r="S30" s="712"/>
      <c r="T30" s="712"/>
      <c r="U30" s="712"/>
      <c r="V30" s="712"/>
      <c r="W30" s="712"/>
      <c r="X30" s="712"/>
      <c r="Y30" s="712"/>
    </row>
    <row r="31" spans="1:26" s="576" customFormat="1">
      <c r="A31" s="574" t="s">
        <v>532</v>
      </c>
      <c r="B31" s="572"/>
      <c r="C31" s="572"/>
      <c r="D31" s="416"/>
      <c r="E31" s="416"/>
      <c r="F31" s="572"/>
    </row>
    <row r="32" spans="1:26" s="576" customFormat="1">
      <c r="A32" s="574" t="s">
        <v>533</v>
      </c>
      <c r="B32" s="572"/>
      <c r="C32" s="1170"/>
      <c r="D32" s="416"/>
      <c r="E32" s="743" t="s">
        <v>528</v>
      </c>
      <c r="F32" s="572"/>
    </row>
    <row r="33" spans="1:6" s="576" customFormat="1">
      <c r="A33" s="575"/>
      <c r="B33" s="572"/>
      <c r="C33" s="572"/>
      <c r="D33" s="416"/>
      <c r="E33" s="416"/>
      <c r="F33" s="572"/>
    </row>
    <row r="34" spans="1:6" s="576" customFormat="1">
      <c r="A34" s="1169" t="s">
        <v>535</v>
      </c>
      <c r="B34" s="1169"/>
      <c r="C34" s="1169"/>
      <c r="D34" s="416"/>
      <c r="E34" s="416"/>
      <c r="F34" s="572"/>
    </row>
  </sheetData>
  <mergeCells count="35">
    <mergeCell ref="A2:A6"/>
    <mergeCell ref="B2:Y2"/>
    <mergeCell ref="B3:D4"/>
    <mergeCell ref="E3:Y3"/>
    <mergeCell ref="E4:G4"/>
    <mergeCell ref="H4:J4"/>
    <mergeCell ref="K4:M4"/>
    <mergeCell ref="N4:P4"/>
    <mergeCell ref="Q4:S4"/>
    <mergeCell ref="T4:V4"/>
    <mergeCell ref="P5:P6"/>
    <mergeCell ref="W4:Y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W5:W6"/>
    <mergeCell ref="X5:X6"/>
    <mergeCell ref="Y5:Y6"/>
    <mergeCell ref="Q5:Q6"/>
    <mergeCell ref="R5:R6"/>
    <mergeCell ref="S5:S6"/>
    <mergeCell ref="T5:T6"/>
    <mergeCell ref="U5:U6"/>
    <mergeCell ref="V5:V6"/>
  </mergeCells>
  <hyperlinks>
    <hyperlink ref="E32" r:id="rId1" xr:uid="{A604B799-37DB-4A6F-A803-A01F11C3A0BE}"/>
    <hyperlink ref="A34" r:id="rId2" display="Publikation und Tabellen stehen unter der Lizenz CC BY-SA DEED 4.0." xr:uid="{5810B9AA-027B-49F8-AB1E-84B1ECCDC8C1}"/>
  </hyperlinks>
  <pageMargins left="0.7" right="0.7" top="0.78740157499999996" bottom="0.78740157499999996" header="0.3" footer="0.3"/>
  <pageSetup paperSize="9" scale="58" orientation="landscape" horizontalDpi="4294967295" verticalDpi="4294967295"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67ED1-102F-41C2-A4B4-4187C980E130}">
  <dimension ref="A1:W85"/>
  <sheetViews>
    <sheetView view="pageBreakPreview" zoomScaleNormal="100" zoomScaleSheetLayoutView="100" workbookViewId="0">
      <selection activeCell="Z18" sqref="Z18"/>
    </sheetView>
  </sheetViews>
  <sheetFormatPr baseColWidth="10" defaultRowHeight="12.75"/>
  <cols>
    <col min="1" max="1" width="7.85546875" customWidth="1"/>
    <col min="2" max="4" width="9.7109375" customWidth="1"/>
    <col min="5" max="5" width="7.85546875" customWidth="1"/>
    <col min="6" max="6" width="9" customWidth="1"/>
    <col min="7" max="8" width="7.85546875" customWidth="1"/>
    <col min="9" max="9" width="9" customWidth="1"/>
    <col min="10" max="11" width="7.85546875" customWidth="1"/>
    <col min="12" max="12" width="9" customWidth="1"/>
    <col min="13" max="14" width="7.85546875" customWidth="1"/>
    <col min="15" max="15" width="9" customWidth="1"/>
    <col min="16" max="17" width="7.85546875" customWidth="1"/>
    <col min="18" max="18" width="9" customWidth="1"/>
    <col min="19" max="20" width="7.85546875" customWidth="1"/>
    <col min="21" max="21" width="9" customWidth="1"/>
    <col min="22" max="22" width="7.85546875" customWidth="1"/>
    <col min="23" max="23" width="2.7109375" style="576" customWidth="1"/>
  </cols>
  <sheetData>
    <row r="1" spans="1:23" ht="39.950000000000003" customHeight="1" thickBot="1">
      <c r="A1" s="716" t="str">
        <f>"Tabelle 36: Zeitreihen V (Anteile der Kurse nach Kursmerkmalen) ab " &amp;A7</f>
        <v>Tabelle 36: Zeitreihen V (Anteile der Kurse nach Kursmerkmalen) ab 2018</v>
      </c>
      <c r="B1" s="716"/>
      <c r="C1" s="716"/>
      <c r="D1" s="716"/>
      <c r="E1" s="716"/>
      <c r="F1" s="716"/>
      <c r="G1" s="716"/>
      <c r="H1" s="717"/>
      <c r="I1" s="717"/>
      <c r="J1" s="717"/>
      <c r="K1" s="717"/>
      <c r="L1" s="717"/>
      <c r="M1" s="717"/>
      <c r="N1" s="717"/>
      <c r="O1" s="717"/>
      <c r="P1" s="717"/>
      <c r="Q1" s="717"/>
      <c r="R1" s="717"/>
      <c r="S1" s="717"/>
      <c r="T1" s="717"/>
      <c r="U1" s="717"/>
      <c r="V1" s="717"/>
    </row>
    <row r="2" spans="1:23" ht="42.75" customHeight="1">
      <c r="A2" s="1154" t="s">
        <v>329</v>
      </c>
      <c r="B2" s="1091" t="s">
        <v>353</v>
      </c>
      <c r="C2" s="1091"/>
      <c r="D2" s="1091"/>
      <c r="E2" s="1091"/>
      <c r="F2" s="1091"/>
      <c r="G2" s="1091"/>
      <c r="H2" s="1091"/>
      <c r="I2" s="1091"/>
      <c r="J2" s="1091"/>
      <c r="K2" s="1091"/>
      <c r="L2" s="1091"/>
      <c r="M2" s="1091"/>
      <c r="N2" s="1091"/>
      <c r="O2" s="1091"/>
      <c r="P2" s="1091"/>
      <c r="Q2" s="1091"/>
      <c r="R2" s="1091"/>
      <c r="S2" s="1091"/>
      <c r="T2" s="1091"/>
      <c r="U2" s="1091"/>
      <c r="V2" s="1093"/>
    </row>
    <row r="3" spans="1:23" ht="45" customHeight="1">
      <c r="A3" s="1155"/>
      <c r="B3" s="1098" t="s">
        <v>24</v>
      </c>
      <c r="C3" s="1098"/>
      <c r="D3" s="1149"/>
      <c r="E3" s="1099" t="s">
        <v>424</v>
      </c>
      <c r="F3" s="1098"/>
      <c r="G3" s="1149"/>
      <c r="H3" s="1099" t="s">
        <v>425</v>
      </c>
      <c r="I3" s="1098"/>
      <c r="J3" s="1149"/>
      <c r="K3" s="1099" t="s">
        <v>426</v>
      </c>
      <c r="L3" s="1098"/>
      <c r="M3" s="1149"/>
      <c r="N3" s="1160" t="s">
        <v>427</v>
      </c>
      <c r="O3" s="1160"/>
      <c r="P3" s="1160"/>
      <c r="Q3" s="1160" t="s">
        <v>428</v>
      </c>
      <c r="R3" s="1160"/>
      <c r="S3" s="1160"/>
      <c r="T3" s="1099" t="s">
        <v>419</v>
      </c>
      <c r="U3" s="1098"/>
      <c r="V3" s="1100"/>
    </row>
    <row r="4" spans="1:23" ht="34.5" customHeight="1">
      <c r="A4" s="1155"/>
      <c r="B4" s="1157"/>
      <c r="C4" s="1157"/>
      <c r="D4" s="1158"/>
      <c r="E4" s="1159"/>
      <c r="F4" s="1157"/>
      <c r="G4" s="1158"/>
      <c r="H4" s="1159"/>
      <c r="I4" s="1157"/>
      <c r="J4" s="1158"/>
      <c r="K4" s="1159"/>
      <c r="L4" s="1157"/>
      <c r="M4" s="1158"/>
      <c r="N4" s="1161"/>
      <c r="O4" s="1161"/>
      <c r="P4" s="1161"/>
      <c r="Q4" s="1161"/>
      <c r="R4" s="1161"/>
      <c r="S4" s="1161"/>
      <c r="T4" s="1110"/>
      <c r="U4" s="1111"/>
      <c r="V4" s="1162"/>
    </row>
    <row r="5" spans="1:23" ht="12.75" customHeight="1">
      <c r="A5" s="1155"/>
      <c r="B5" s="1163" t="s">
        <v>6</v>
      </c>
      <c r="C5" s="1150" t="s">
        <v>40</v>
      </c>
      <c r="D5" s="1150" t="s">
        <v>21</v>
      </c>
      <c r="E5" s="1150" t="s">
        <v>351</v>
      </c>
      <c r="F5" s="1150" t="s">
        <v>378</v>
      </c>
      <c r="G5" s="1150" t="s">
        <v>377</v>
      </c>
      <c r="H5" s="1150" t="s">
        <v>351</v>
      </c>
      <c r="I5" s="1150" t="s">
        <v>378</v>
      </c>
      <c r="J5" s="1150" t="s">
        <v>377</v>
      </c>
      <c r="K5" s="1150" t="s">
        <v>351</v>
      </c>
      <c r="L5" s="1150" t="s">
        <v>378</v>
      </c>
      <c r="M5" s="1150" t="s">
        <v>377</v>
      </c>
      <c r="N5" s="1150" t="s">
        <v>351</v>
      </c>
      <c r="O5" s="1150" t="s">
        <v>378</v>
      </c>
      <c r="P5" s="1150" t="s">
        <v>377</v>
      </c>
      <c r="Q5" s="1150" t="s">
        <v>351</v>
      </c>
      <c r="R5" s="1150" t="s">
        <v>378</v>
      </c>
      <c r="S5" s="1150" t="s">
        <v>377</v>
      </c>
      <c r="T5" s="1150" t="s">
        <v>351</v>
      </c>
      <c r="U5" s="1150" t="s">
        <v>378</v>
      </c>
      <c r="V5" s="1152" t="s">
        <v>377</v>
      </c>
    </row>
    <row r="6" spans="1:23" ht="21.75" customHeight="1">
      <c r="A6" s="1156"/>
      <c r="B6" s="1164"/>
      <c r="C6" s="1151"/>
      <c r="D6" s="1151"/>
      <c r="E6" s="1151"/>
      <c r="F6" s="1151"/>
      <c r="G6" s="1151"/>
      <c r="H6" s="1151"/>
      <c r="I6" s="1151"/>
      <c r="J6" s="1151"/>
      <c r="K6" s="1151"/>
      <c r="L6" s="1151"/>
      <c r="M6" s="1151"/>
      <c r="N6" s="1151"/>
      <c r="O6" s="1151"/>
      <c r="P6" s="1151"/>
      <c r="Q6" s="1151"/>
      <c r="R6" s="1151"/>
      <c r="S6" s="1151"/>
      <c r="T6" s="1151"/>
      <c r="U6" s="1151"/>
      <c r="V6" s="1153"/>
    </row>
    <row r="7" spans="1:23" s="52" customFormat="1">
      <c r="A7" s="704">
        <v>2018</v>
      </c>
      <c r="B7" s="287">
        <v>552329</v>
      </c>
      <c r="C7" s="287">
        <v>16769067</v>
      </c>
      <c r="D7" s="287">
        <v>6117374</v>
      </c>
      <c r="E7" s="560">
        <v>3.5060000000000001E-2</v>
      </c>
      <c r="F7" s="408">
        <v>6.6390000000000005E-2</v>
      </c>
      <c r="G7" s="408">
        <v>3.2989999999999998E-2</v>
      </c>
      <c r="H7" s="408">
        <v>8.6129999999999998E-2</v>
      </c>
      <c r="I7" s="408">
        <v>9.1660000000000005E-2</v>
      </c>
      <c r="J7" s="408">
        <v>7.399E-2</v>
      </c>
      <c r="K7" s="408">
        <v>1.238E-2</v>
      </c>
      <c r="L7" s="408">
        <v>1.396E-2</v>
      </c>
      <c r="M7" s="408">
        <v>9.8200000000000006E-3</v>
      </c>
      <c r="N7" s="408">
        <v>7.1709999999999996E-2</v>
      </c>
      <c r="O7" s="408">
        <v>0.186</v>
      </c>
      <c r="P7" s="408">
        <v>8.1809999999999994E-2</v>
      </c>
      <c r="Q7" s="408">
        <v>2.4969999999999999E-2</v>
      </c>
      <c r="R7" s="408">
        <v>8.1170000000000006E-2</v>
      </c>
      <c r="S7" s="408">
        <v>2.776E-2</v>
      </c>
      <c r="T7" s="408">
        <v>6.5129999999999993E-2</v>
      </c>
      <c r="U7" s="408">
        <v>0.22531000000000001</v>
      </c>
      <c r="V7" s="408">
        <v>9.393E-2</v>
      </c>
      <c r="W7" s="632"/>
    </row>
    <row r="8" spans="1:23" s="52" customFormat="1">
      <c r="A8" s="404">
        <v>2019</v>
      </c>
      <c r="B8" s="93">
        <v>549810</v>
      </c>
      <c r="C8" s="93">
        <v>16021908</v>
      </c>
      <c r="D8" s="93">
        <v>6090058</v>
      </c>
      <c r="E8" s="94">
        <v>3.3279999999999997E-2</v>
      </c>
      <c r="F8" s="95">
        <v>6.2010000000000003E-2</v>
      </c>
      <c r="G8" s="95">
        <v>3.2390000000000002E-2</v>
      </c>
      <c r="H8" s="95">
        <v>0.13457</v>
      </c>
      <c r="I8" s="95">
        <v>0.15561</v>
      </c>
      <c r="J8" s="95">
        <v>0.11905</v>
      </c>
      <c r="K8" s="95">
        <v>1.7270000000000001E-2</v>
      </c>
      <c r="L8" s="95">
        <v>2.266E-2</v>
      </c>
      <c r="M8" s="95">
        <v>1.431E-2</v>
      </c>
      <c r="N8" s="95">
        <v>0.13938999999999999</v>
      </c>
      <c r="O8" s="95">
        <v>0.32005</v>
      </c>
      <c r="P8" s="95">
        <v>0.14551</v>
      </c>
      <c r="Q8" s="95">
        <v>2.0789999999999999E-2</v>
      </c>
      <c r="R8" s="95">
        <v>6.905E-2</v>
      </c>
      <c r="S8" s="95">
        <v>2.2270000000000002E-2</v>
      </c>
      <c r="T8" s="95">
        <v>5.5010000000000003E-2</v>
      </c>
      <c r="U8" s="95">
        <v>0.20135</v>
      </c>
      <c r="V8" s="95">
        <v>7.9149999999999998E-2</v>
      </c>
      <c r="W8" s="632"/>
    </row>
    <row r="9" spans="1:23" s="52" customFormat="1">
      <c r="A9" s="404">
        <v>2020</v>
      </c>
      <c r="B9" s="93">
        <v>385428</v>
      </c>
      <c r="C9" s="93">
        <v>9730023</v>
      </c>
      <c r="D9" s="93">
        <v>3663776</v>
      </c>
      <c r="E9" s="94">
        <v>2.9739999999999999E-2</v>
      </c>
      <c r="F9" s="95">
        <v>7.5329999999999994E-2</v>
      </c>
      <c r="G9" s="95">
        <v>2.9899999999999999E-2</v>
      </c>
      <c r="H9" s="95">
        <v>0.13758000000000001</v>
      </c>
      <c r="I9" s="95">
        <v>0.17227999999999999</v>
      </c>
      <c r="J9" s="95">
        <v>0.12470000000000001</v>
      </c>
      <c r="K9" s="95">
        <v>8.7029999999999996E-2</v>
      </c>
      <c r="L9" s="95">
        <v>0.12077</v>
      </c>
      <c r="M9" s="95">
        <v>7.8399999999999997E-2</v>
      </c>
      <c r="N9" s="95">
        <v>0.14702000000000001</v>
      </c>
      <c r="O9" s="95">
        <v>0.35614000000000001</v>
      </c>
      <c r="P9" s="95">
        <v>0.15082000000000001</v>
      </c>
      <c r="Q9" s="95">
        <v>1.8630000000000001E-2</v>
      </c>
      <c r="R9" s="95">
        <v>6.3259999999999997E-2</v>
      </c>
      <c r="S9" s="95">
        <v>1.9709999999999998E-2</v>
      </c>
      <c r="T9" s="95">
        <v>5.1330000000000001E-2</v>
      </c>
      <c r="U9" s="95">
        <v>0.20693</v>
      </c>
      <c r="V9" s="95">
        <v>7.3690000000000005E-2</v>
      </c>
      <c r="W9" s="632"/>
    </row>
    <row r="10" spans="1:23" s="52" customFormat="1">
      <c r="A10" s="404">
        <v>2021</v>
      </c>
      <c r="B10" s="93">
        <v>296162</v>
      </c>
      <c r="C10" s="93">
        <v>9191411</v>
      </c>
      <c r="D10" s="93">
        <v>2553670</v>
      </c>
      <c r="E10" s="94">
        <v>3.6310000000000002E-2</v>
      </c>
      <c r="F10" s="95">
        <v>7.1959999999999996E-2</v>
      </c>
      <c r="G10" s="95">
        <v>3.8920000000000003E-2</v>
      </c>
      <c r="H10" s="95">
        <v>0.14485999999999999</v>
      </c>
      <c r="I10" s="95">
        <v>0.18440000000000001</v>
      </c>
      <c r="J10" s="95">
        <v>0.13444</v>
      </c>
      <c r="K10" s="95">
        <v>0.22556000000000001</v>
      </c>
      <c r="L10" s="95">
        <v>0.20588000000000001</v>
      </c>
      <c r="M10" s="95">
        <v>0.21442</v>
      </c>
      <c r="N10" s="95">
        <v>0.15670000000000001</v>
      </c>
      <c r="O10" s="95">
        <v>0.36442999999999998</v>
      </c>
      <c r="P10" s="95">
        <v>0.16334000000000001</v>
      </c>
      <c r="Q10" s="95">
        <v>1.8450000000000001E-2</v>
      </c>
      <c r="R10" s="95">
        <v>5.4519999999999999E-2</v>
      </c>
      <c r="S10" s="95">
        <v>2.0119999999999999E-2</v>
      </c>
      <c r="T10" s="95">
        <v>6.2780000000000002E-2</v>
      </c>
      <c r="U10" s="95">
        <v>0.21018000000000001</v>
      </c>
      <c r="V10" s="95">
        <v>8.7220000000000006E-2</v>
      </c>
      <c r="W10" s="632"/>
    </row>
    <row r="11" spans="1:23" s="52" customFormat="1">
      <c r="A11" s="404" t="s">
        <v>516</v>
      </c>
      <c r="B11" s="93" t="s">
        <v>516</v>
      </c>
      <c r="C11" s="93" t="s">
        <v>516</v>
      </c>
      <c r="D11" s="93" t="s">
        <v>516</v>
      </c>
      <c r="E11" s="94" t="s">
        <v>516</v>
      </c>
      <c r="F11" s="95" t="s">
        <v>516</v>
      </c>
      <c r="G11" s="95" t="s">
        <v>516</v>
      </c>
      <c r="H11" s="95" t="s">
        <v>516</v>
      </c>
      <c r="I11" s="95" t="s">
        <v>516</v>
      </c>
      <c r="J11" s="95" t="s">
        <v>516</v>
      </c>
      <c r="K11" s="95" t="s">
        <v>516</v>
      </c>
      <c r="L11" s="95" t="s">
        <v>516</v>
      </c>
      <c r="M11" s="95" t="s">
        <v>516</v>
      </c>
      <c r="N11" s="95" t="s">
        <v>516</v>
      </c>
      <c r="O11" s="95" t="s">
        <v>516</v>
      </c>
      <c r="P11" s="95" t="s">
        <v>516</v>
      </c>
      <c r="Q11" s="95" t="s">
        <v>516</v>
      </c>
      <c r="R11" s="95" t="s">
        <v>516</v>
      </c>
      <c r="S11" s="95" t="s">
        <v>516</v>
      </c>
      <c r="T11" s="95" t="s">
        <v>516</v>
      </c>
      <c r="U11" s="95" t="s">
        <v>516</v>
      </c>
      <c r="V11" s="95" t="s">
        <v>516</v>
      </c>
      <c r="W11" s="632"/>
    </row>
    <row r="12" spans="1:23" s="52" customFormat="1">
      <c r="A12" s="404" t="s">
        <v>516</v>
      </c>
      <c r="B12" s="93" t="s">
        <v>516</v>
      </c>
      <c r="C12" s="93" t="s">
        <v>516</v>
      </c>
      <c r="D12" s="93" t="s">
        <v>516</v>
      </c>
      <c r="E12" s="94" t="s">
        <v>516</v>
      </c>
      <c r="F12" s="95" t="s">
        <v>516</v>
      </c>
      <c r="G12" s="95" t="s">
        <v>516</v>
      </c>
      <c r="H12" s="95" t="s">
        <v>516</v>
      </c>
      <c r="I12" s="95" t="s">
        <v>516</v>
      </c>
      <c r="J12" s="95" t="s">
        <v>516</v>
      </c>
      <c r="K12" s="95" t="s">
        <v>516</v>
      </c>
      <c r="L12" s="95" t="s">
        <v>516</v>
      </c>
      <c r="M12" s="95" t="s">
        <v>516</v>
      </c>
      <c r="N12" s="95" t="s">
        <v>516</v>
      </c>
      <c r="O12" s="95" t="s">
        <v>516</v>
      </c>
      <c r="P12" s="95" t="s">
        <v>516</v>
      </c>
      <c r="Q12" s="95" t="s">
        <v>516</v>
      </c>
      <c r="R12" s="95" t="s">
        <v>516</v>
      </c>
      <c r="S12" s="95" t="s">
        <v>516</v>
      </c>
      <c r="T12" s="95" t="s">
        <v>516</v>
      </c>
      <c r="U12" s="95" t="s">
        <v>516</v>
      </c>
      <c r="V12" s="95" t="s">
        <v>516</v>
      </c>
      <c r="W12" s="632"/>
    </row>
    <row r="13" spans="1:23" s="52" customFormat="1">
      <c r="A13" s="404" t="s">
        <v>516</v>
      </c>
      <c r="B13" s="93" t="s">
        <v>516</v>
      </c>
      <c r="C13" s="93" t="s">
        <v>516</v>
      </c>
      <c r="D13" s="93" t="s">
        <v>516</v>
      </c>
      <c r="E13" s="94" t="s">
        <v>516</v>
      </c>
      <c r="F13" s="95" t="s">
        <v>516</v>
      </c>
      <c r="G13" s="95" t="s">
        <v>516</v>
      </c>
      <c r="H13" s="95" t="s">
        <v>516</v>
      </c>
      <c r="I13" s="95" t="s">
        <v>516</v>
      </c>
      <c r="J13" s="95" t="s">
        <v>516</v>
      </c>
      <c r="K13" s="95" t="s">
        <v>516</v>
      </c>
      <c r="L13" s="95" t="s">
        <v>516</v>
      </c>
      <c r="M13" s="95" t="s">
        <v>516</v>
      </c>
      <c r="N13" s="95" t="s">
        <v>516</v>
      </c>
      <c r="O13" s="95" t="s">
        <v>516</v>
      </c>
      <c r="P13" s="95" t="s">
        <v>516</v>
      </c>
      <c r="Q13" s="95" t="s">
        <v>516</v>
      </c>
      <c r="R13" s="95" t="s">
        <v>516</v>
      </c>
      <c r="S13" s="95" t="s">
        <v>516</v>
      </c>
      <c r="T13" s="95" t="s">
        <v>516</v>
      </c>
      <c r="U13" s="95" t="s">
        <v>516</v>
      </c>
      <c r="V13" s="95" t="s">
        <v>516</v>
      </c>
      <c r="W13" s="632"/>
    </row>
    <row r="14" spans="1:23" s="52" customFormat="1">
      <c r="A14" s="404" t="s">
        <v>516</v>
      </c>
      <c r="B14" s="93" t="s">
        <v>516</v>
      </c>
      <c r="C14" s="93" t="s">
        <v>516</v>
      </c>
      <c r="D14" s="93" t="s">
        <v>516</v>
      </c>
      <c r="E14" s="94" t="s">
        <v>516</v>
      </c>
      <c r="F14" s="95" t="s">
        <v>516</v>
      </c>
      <c r="G14" s="95" t="s">
        <v>516</v>
      </c>
      <c r="H14" s="95" t="s">
        <v>516</v>
      </c>
      <c r="I14" s="95" t="s">
        <v>516</v>
      </c>
      <c r="J14" s="95" t="s">
        <v>516</v>
      </c>
      <c r="K14" s="95" t="s">
        <v>516</v>
      </c>
      <c r="L14" s="95" t="s">
        <v>516</v>
      </c>
      <c r="M14" s="95" t="s">
        <v>516</v>
      </c>
      <c r="N14" s="95" t="s">
        <v>516</v>
      </c>
      <c r="O14" s="95" t="s">
        <v>516</v>
      </c>
      <c r="P14" s="95" t="s">
        <v>516</v>
      </c>
      <c r="Q14" s="95" t="s">
        <v>516</v>
      </c>
      <c r="R14" s="95" t="s">
        <v>516</v>
      </c>
      <c r="S14" s="95" t="s">
        <v>516</v>
      </c>
      <c r="T14" s="95" t="s">
        <v>516</v>
      </c>
      <c r="U14" s="95" t="s">
        <v>516</v>
      </c>
      <c r="V14" s="95" t="s">
        <v>516</v>
      </c>
      <c r="W14" s="632"/>
    </row>
    <row r="15" spans="1:23" s="52" customFormat="1">
      <c r="A15" s="404" t="s">
        <v>516</v>
      </c>
      <c r="B15" s="93" t="s">
        <v>516</v>
      </c>
      <c r="C15" s="93" t="s">
        <v>516</v>
      </c>
      <c r="D15" s="93" t="s">
        <v>516</v>
      </c>
      <c r="E15" s="94" t="s">
        <v>516</v>
      </c>
      <c r="F15" s="95" t="s">
        <v>516</v>
      </c>
      <c r="G15" s="95" t="s">
        <v>516</v>
      </c>
      <c r="H15" s="95" t="s">
        <v>516</v>
      </c>
      <c r="I15" s="95" t="s">
        <v>516</v>
      </c>
      <c r="J15" s="95" t="s">
        <v>516</v>
      </c>
      <c r="K15" s="95" t="s">
        <v>516</v>
      </c>
      <c r="L15" s="95" t="s">
        <v>516</v>
      </c>
      <c r="M15" s="95" t="s">
        <v>516</v>
      </c>
      <c r="N15" s="95" t="s">
        <v>516</v>
      </c>
      <c r="O15" s="95" t="s">
        <v>516</v>
      </c>
      <c r="P15" s="95" t="s">
        <v>516</v>
      </c>
      <c r="Q15" s="95" t="s">
        <v>516</v>
      </c>
      <c r="R15" s="95" t="s">
        <v>516</v>
      </c>
      <c r="S15" s="95" t="s">
        <v>516</v>
      </c>
      <c r="T15" s="95" t="s">
        <v>516</v>
      </c>
      <c r="U15" s="95" t="s">
        <v>516</v>
      </c>
      <c r="V15" s="95" t="s">
        <v>516</v>
      </c>
      <c r="W15" s="632"/>
    </row>
    <row r="16" spans="1:23" s="52" customFormat="1">
      <c r="A16" s="404" t="s">
        <v>516</v>
      </c>
      <c r="B16" s="93" t="s">
        <v>516</v>
      </c>
      <c r="C16" s="93" t="s">
        <v>516</v>
      </c>
      <c r="D16" s="93" t="s">
        <v>516</v>
      </c>
      <c r="E16" s="94" t="s">
        <v>516</v>
      </c>
      <c r="F16" s="95" t="s">
        <v>516</v>
      </c>
      <c r="G16" s="95" t="s">
        <v>516</v>
      </c>
      <c r="H16" s="95" t="s">
        <v>516</v>
      </c>
      <c r="I16" s="95" t="s">
        <v>516</v>
      </c>
      <c r="J16" s="95" t="s">
        <v>516</v>
      </c>
      <c r="K16" s="95" t="s">
        <v>516</v>
      </c>
      <c r="L16" s="95" t="s">
        <v>516</v>
      </c>
      <c r="M16" s="95" t="s">
        <v>516</v>
      </c>
      <c r="N16" s="95" t="s">
        <v>516</v>
      </c>
      <c r="O16" s="95" t="s">
        <v>516</v>
      </c>
      <c r="P16" s="95" t="s">
        <v>516</v>
      </c>
      <c r="Q16" s="95" t="s">
        <v>516</v>
      </c>
      <c r="R16" s="95" t="s">
        <v>516</v>
      </c>
      <c r="S16" s="95" t="s">
        <v>516</v>
      </c>
      <c r="T16" s="95" t="s">
        <v>516</v>
      </c>
      <c r="U16" s="95" t="s">
        <v>516</v>
      </c>
      <c r="V16" s="95" t="s">
        <v>516</v>
      </c>
      <c r="W16" s="632"/>
    </row>
    <row r="17" spans="1:23" s="52" customFormat="1">
      <c r="A17" s="404" t="s">
        <v>516</v>
      </c>
      <c r="B17" s="93" t="s">
        <v>516</v>
      </c>
      <c r="C17" s="93" t="s">
        <v>516</v>
      </c>
      <c r="D17" s="93" t="s">
        <v>516</v>
      </c>
      <c r="E17" s="94" t="s">
        <v>516</v>
      </c>
      <c r="F17" s="95" t="s">
        <v>516</v>
      </c>
      <c r="G17" s="95" t="s">
        <v>516</v>
      </c>
      <c r="H17" s="95" t="s">
        <v>516</v>
      </c>
      <c r="I17" s="95" t="s">
        <v>516</v>
      </c>
      <c r="J17" s="95" t="s">
        <v>516</v>
      </c>
      <c r="K17" s="95" t="s">
        <v>516</v>
      </c>
      <c r="L17" s="95" t="s">
        <v>516</v>
      </c>
      <c r="M17" s="95" t="s">
        <v>516</v>
      </c>
      <c r="N17" s="95" t="s">
        <v>516</v>
      </c>
      <c r="O17" s="95" t="s">
        <v>516</v>
      </c>
      <c r="P17" s="95" t="s">
        <v>516</v>
      </c>
      <c r="Q17" s="95" t="s">
        <v>516</v>
      </c>
      <c r="R17" s="95" t="s">
        <v>516</v>
      </c>
      <c r="S17" s="95" t="s">
        <v>516</v>
      </c>
      <c r="T17" s="95" t="s">
        <v>516</v>
      </c>
      <c r="U17" s="95" t="s">
        <v>516</v>
      </c>
      <c r="V17" s="95" t="s">
        <v>516</v>
      </c>
      <c r="W17" s="632"/>
    </row>
    <row r="18" spans="1:23" s="52" customFormat="1">
      <c r="A18" s="404" t="s">
        <v>516</v>
      </c>
      <c r="B18" s="93" t="s">
        <v>516</v>
      </c>
      <c r="C18" s="93" t="s">
        <v>516</v>
      </c>
      <c r="D18" s="93" t="s">
        <v>516</v>
      </c>
      <c r="E18" s="94" t="s">
        <v>516</v>
      </c>
      <c r="F18" s="95" t="s">
        <v>516</v>
      </c>
      <c r="G18" s="95" t="s">
        <v>516</v>
      </c>
      <c r="H18" s="95" t="s">
        <v>516</v>
      </c>
      <c r="I18" s="95" t="s">
        <v>516</v>
      </c>
      <c r="J18" s="95" t="s">
        <v>516</v>
      </c>
      <c r="K18" s="95" t="s">
        <v>516</v>
      </c>
      <c r="L18" s="95" t="s">
        <v>516</v>
      </c>
      <c r="M18" s="95" t="s">
        <v>516</v>
      </c>
      <c r="N18" s="95" t="s">
        <v>516</v>
      </c>
      <c r="O18" s="95" t="s">
        <v>516</v>
      </c>
      <c r="P18" s="95" t="s">
        <v>516</v>
      </c>
      <c r="Q18" s="95" t="s">
        <v>516</v>
      </c>
      <c r="R18" s="95" t="s">
        <v>516</v>
      </c>
      <c r="S18" s="95" t="s">
        <v>516</v>
      </c>
      <c r="T18" s="95" t="s">
        <v>516</v>
      </c>
      <c r="U18" s="95" t="s">
        <v>516</v>
      </c>
      <c r="V18" s="95" t="s">
        <v>516</v>
      </c>
      <c r="W18" s="632"/>
    </row>
    <row r="19" spans="1:23" s="52" customFormat="1">
      <c r="A19" s="404" t="s">
        <v>516</v>
      </c>
      <c r="B19" s="93" t="s">
        <v>516</v>
      </c>
      <c r="C19" s="93" t="s">
        <v>516</v>
      </c>
      <c r="D19" s="93" t="s">
        <v>516</v>
      </c>
      <c r="E19" s="94" t="s">
        <v>516</v>
      </c>
      <c r="F19" s="95" t="s">
        <v>516</v>
      </c>
      <c r="G19" s="95" t="s">
        <v>516</v>
      </c>
      <c r="H19" s="95" t="s">
        <v>516</v>
      </c>
      <c r="I19" s="95" t="s">
        <v>516</v>
      </c>
      <c r="J19" s="95" t="s">
        <v>516</v>
      </c>
      <c r="K19" s="95" t="s">
        <v>516</v>
      </c>
      <c r="L19" s="95" t="s">
        <v>516</v>
      </c>
      <c r="M19" s="95" t="s">
        <v>516</v>
      </c>
      <c r="N19" s="95" t="s">
        <v>516</v>
      </c>
      <c r="O19" s="95" t="s">
        <v>516</v>
      </c>
      <c r="P19" s="95" t="s">
        <v>516</v>
      </c>
      <c r="Q19" s="95" t="s">
        <v>516</v>
      </c>
      <c r="R19" s="95" t="s">
        <v>516</v>
      </c>
      <c r="S19" s="95" t="s">
        <v>516</v>
      </c>
      <c r="T19" s="95" t="s">
        <v>516</v>
      </c>
      <c r="U19" s="95" t="s">
        <v>516</v>
      </c>
      <c r="V19" s="95" t="s">
        <v>516</v>
      </c>
      <c r="W19" s="632"/>
    </row>
    <row r="20" spans="1:23" s="52" customFormat="1">
      <c r="A20" s="404" t="s">
        <v>516</v>
      </c>
      <c r="B20" s="93" t="s">
        <v>516</v>
      </c>
      <c r="C20" s="93" t="s">
        <v>516</v>
      </c>
      <c r="D20" s="93" t="s">
        <v>516</v>
      </c>
      <c r="E20" s="94" t="s">
        <v>516</v>
      </c>
      <c r="F20" s="95" t="s">
        <v>516</v>
      </c>
      <c r="G20" s="95" t="s">
        <v>516</v>
      </c>
      <c r="H20" s="95" t="s">
        <v>516</v>
      </c>
      <c r="I20" s="95" t="s">
        <v>516</v>
      </c>
      <c r="J20" s="95" t="s">
        <v>516</v>
      </c>
      <c r="K20" s="95" t="s">
        <v>516</v>
      </c>
      <c r="L20" s="95" t="s">
        <v>516</v>
      </c>
      <c r="M20" s="95" t="s">
        <v>516</v>
      </c>
      <c r="N20" s="95" t="s">
        <v>516</v>
      </c>
      <c r="O20" s="95" t="s">
        <v>516</v>
      </c>
      <c r="P20" s="95" t="s">
        <v>516</v>
      </c>
      <c r="Q20" s="95" t="s">
        <v>516</v>
      </c>
      <c r="R20" s="95" t="s">
        <v>516</v>
      </c>
      <c r="S20" s="95" t="s">
        <v>516</v>
      </c>
      <c r="T20" s="95" t="s">
        <v>516</v>
      </c>
      <c r="U20" s="95" t="s">
        <v>516</v>
      </c>
      <c r="V20" s="95" t="s">
        <v>516</v>
      </c>
      <c r="W20" s="632"/>
    </row>
    <row r="21" spans="1:23" s="52" customFormat="1">
      <c r="A21" s="404" t="s">
        <v>516</v>
      </c>
      <c r="B21" s="93" t="s">
        <v>516</v>
      </c>
      <c r="C21" s="93" t="s">
        <v>516</v>
      </c>
      <c r="D21" s="93" t="s">
        <v>516</v>
      </c>
      <c r="E21" s="94" t="s">
        <v>516</v>
      </c>
      <c r="F21" s="95" t="s">
        <v>516</v>
      </c>
      <c r="G21" s="95" t="s">
        <v>516</v>
      </c>
      <c r="H21" s="95" t="s">
        <v>516</v>
      </c>
      <c r="I21" s="95" t="s">
        <v>516</v>
      </c>
      <c r="J21" s="95" t="s">
        <v>516</v>
      </c>
      <c r="K21" s="95" t="s">
        <v>516</v>
      </c>
      <c r="L21" s="95" t="s">
        <v>516</v>
      </c>
      <c r="M21" s="95" t="s">
        <v>516</v>
      </c>
      <c r="N21" s="95" t="s">
        <v>516</v>
      </c>
      <c r="O21" s="95" t="s">
        <v>516</v>
      </c>
      <c r="P21" s="95" t="s">
        <v>516</v>
      </c>
      <c r="Q21" s="95" t="s">
        <v>516</v>
      </c>
      <c r="R21" s="95" t="s">
        <v>516</v>
      </c>
      <c r="S21" s="95" t="s">
        <v>516</v>
      </c>
      <c r="T21" s="95" t="s">
        <v>516</v>
      </c>
      <c r="U21" s="95" t="s">
        <v>516</v>
      </c>
      <c r="V21" s="95" t="s">
        <v>516</v>
      </c>
      <c r="W21" s="632"/>
    </row>
    <row r="22" spans="1:23" s="52" customFormat="1">
      <c r="A22" s="404" t="s">
        <v>516</v>
      </c>
      <c r="B22" s="93" t="s">
        <v>516</v>
      </c>
      <c r="C22" s="93" t="s">
        <v>516</v>
      </c>
      <c r="D22" s="93" t="s">
        <v>516</v>
      </c>
      <c r="E22" s="94" t="s">
        <v>516</v>
      </c>
      <c r="F22" s="95" t="s">
        <v>516</v>
      </c>
      <c r="G22" s="95" t="s">
        <v>516</v>
      </c>
      <c r="H22" s="95" t="s">
        <v>516</v>
      </c>
      <c r="I22" s="95" t="s">
        <v>516</v>
      </c>
      <c r="J22" s="95" t="s">
        <v>516</v>
      </c>
      <c r="K22" s="95" t="s">
        <v>516</v>
      </c>
      <c r="L22" s="95" t="s">
        <v>516</v>
      </c>
      <c r="M22" s="95" t="s">
        <v>516</v>
      </c>
      <c r="N22" s="95" t="s">
        <v>516</v>
      </c>
      <c r="O22" s="95" t="s">
        <v>516</v>
      </c>
      <c r="P22" s="95" t="s">
        <v>516</v>
      </c>
      <c r="Q22" s="95" t="s">
        <v>516</v>
      </c>
      <c r="R22" s="95" t="s">
        <v>516</v>
      </c>
      <c r="S22" s="95" t="s">
        <v>516</v>
      </c>
      <c r="T22" s="95" t="s">
        <v>516</v>
      </c>
      <c r="U22" s="95" t="s">
        <v>516</v>
      </c>
      <c r="V22" s="95" t="s">
        <v>516</v>
      </c>
      <c r="W22" s="632"/>
    </row>
    <row r="23" spans="1:23" s="52" customFormat="1">
      <c r="A23" s="404" t="s">
        <v>516</v>
      </c>
      <c r="B23" s="93" t="s">
        <v>516</v>
      </c>
      <c r="C23" s="93" t="s">
        <v>516</v>
      </c>
      <c r="D23" s="93" t="s">
        <v>516</v>
      </c>
      <c r="E23" s="94" t="s">
        <v>516</v>
      </c>
      <c r="F23" s="95" t="s">
        <v>516</v>
      </c>
      <c r="G23" s="95" t="s">
        <v>516</v>
      </c>
      <c r="H23" s="95" t="s">
        <v>516</v>
      </c>
      <c r="I23" s="95" t="s">
        <v>516</v>
      </c>
      <c r="J23" s="95" t="s">
        <v>516</v>
      </c>
      <c r="K23" s="95" t="s">
        <v>516</v>
      </c>
      <c r="L23" s="95" t="s">
        <v>516</v>
      </c>
      <c r="M23" s="95" t="s">
        <v>516</v>
      </c>
      <c r="N23" s="95" t="s">
        <v>516</v>
      </c>
      <c r="O23" s="95" t="s">
        <v>516</v>
      </c>
      <c r="P23" s="95" t="s">
        <v>516</v>
      </c>
      <c r="Q23" s="95" t="s">
        <v>516</v>
      </c>
      <c r="R23" s="95" t="s">
        <v>516</v>
      </c>
      <c r="S23" s="95" t="s">
        <v>516</v>
      </c>
      <c r="T23" s="95" t="s">
        <v>516</v>
      </c>
      <c r="U23" s="95" t="s">
        <v>516</v>
      </c>
      <c r="V23" s="95" t="s">
        <v>516</v>
      </c>
      <c r="W23" s="632"/>
    </row>
    <row r="24" spans="1:23" s="52" customFormat="1">
      <c r="A24" s="404" t="s">
        <v>516</v>
      </c>
      <c r="B24" s="93" t="s">
        <v>516</v>
      </c>
      <c r="C24" s="93" t="s">
        <v>516</v>
      </c>
      <c r="D24" s="93" t="s">
        <v>516</v>
      </c>
      <c r="E24" s="94" t="s">
        <v>516</v>
      </c>
      <c r="F24" s="95" t="s">
        <v>516</v>
      </c>
      <c r="G24" s="95" t="s">
        <v>516</v>
      </c>
      <c r="H24" s="95" t="s">
        <v>516</v>
      </c>
      <c r="I24" s="95" t="s">
        <v>516</v>
      </c>
      <c r="J24" s="95" t="s">
        <v>516</v>
      </c>
      <c r="K24" s="95" t="s">
        <v>516</v>
      </c>
      <c r="L24" s="95" t="s">
        <v>516</v>
      </c>
      <c r="M24" s="95" t="s">
        <v>516</v>
      </c>
      <c r="N24" s="95" t="s">
        <v>516</v>
      </c>
      <c r="O24" s="95" t="s">
        <v>516</v>
      </c>
      <c r="P24" s="95" t="s">
        <v>516</v>
      </c>
      <c r="Q24" s="95" t="s">
        <v>516</v>
      </c>
      <c r="R24" s="95" t="s">
        <v>516</v>
      </c>
      <c r="S24" s="95" t="s">
        <v>516</v>
      </c>
      <c r="T24" s="95" t="s">
        <v>516</v>
      </c>
      <c r="U24" s="95" t="s">
        <v>516</v>
      </c>
      <c r="V24" s="95" t="s">
        <v>516</v>
      </c>
      <c r="W24" s="632"/>
    </row>
    <row r="25" spans="1:23" s="52" customFormat="1">
      <c r="A25" s="404" t="s">
        <v>516</v>
      </c>
      <c r="B25" s="93" t="s">
        <v>516</v>
      </c>
      <c r="C25" s="93" t="s">
        <v>516</v>
      </c>
      <c r="D25" s="93" t="s">
        <v>516</v>
      </c>
      <c r="E25" s="94" t="s">
        <v>516</v>
      </c>
      <c r="F25" s="95" t="s">
        <v>516</v>
      </c>
      <c r="G25" s="95" t="s">
        <v>516</v>
      </c>
      <c r="H25" s="95" t="s">
        <v>516</v>
      </c>
      <c r="I25" s="95" t="s">
        <v>516</v>
      </c>
      <c r="J25" s="95" t="s">
        <v>516</v>
      </c>
      <c r="K25" s="95" t="s">
        <v>516</v>
      </c>
      <c r="L25" s="95" t="s">
        <v>516</v>
      </c>
      <c r="M25" s="95" t="s">
        <v>516</v>
      </c>
      <c r="N25" s="95" t="s">
        <v>516</v>
      </c>
      <c r="O25" s="95" t="s">
        <v>516</v>
      </c>
      <c r="P25" s="95" t="s">
        <v>516</v>
      </c>
      <c r="Q25" s="95" t="s">
        <v>516</v>
      </c>
      <c r="R25" s="95" t="s">
        <v>516</v>
      </c>
      <c r="S25" s="95" t="s">
        <v>516</v>
      </c>
      <c r="T25" s="95" t="s">
        <v>516</v>
      </c>
      <c r="U25" s="95" t="s">
        <v>516</v>
      </c>
      <c r="V25" s="95" t="s">
        <v>516</v>
      </c>
      <c r="W25" s="632"/>
    </row>
    <row r="26" spans="1:23" s="52" customFormat="1">
      <c r="A26" s="404" t="s">
        <v>516</v>
      </c>
      <c r="B26" s="93" t="s">
        <v>516</v>
      </c>
      <c r="C26" s="93" t="s">
        <v>516</v>
      </c>
      <c r="D26" s="93" t="s">
        <v>516</v>
      </c>
      <c r="E26" s="94" t="s">
        <v>516</v>
      </c>
      <c r="F26" s="95" t="s">
        <v>516</v>
      </c>
      <c r="G26" s="95" t="s">
        <v>516</v>
      </c>
      <c r="H26" s="95" t="s">
        <v>516</v>
      </c>
      <c r="I26" s="95" t="s">
        <v>516</v>
      </c>
      <c r="J26" s="95" t="s">
        <v>516</v>
      </c>
      <c r="K26" s="95" t="s">
        <v>516</v>
      </c>
      <c r="L26" s="95" t="s">
        <v>516</v>
      </c>
      <c r="M26" s="95" t="s">
        <v>516</v>
      </c>
      <c r="N26" s="95" t="s">
        <v>516</v>
      </c>
      <c r="O26" s="95" t="s">
        <v>516</v>
      </c>
      <c r="P26" s="95" t="s">
        <v>516</v>
      </c>
      <c r="Q26" s="95" t="s">
        <v>516</v>
      </c>
      <c r="R26" s="95" t="s">
        <v>516</v>
      </c>
      <c r="S26" s="95" t="s">
        <v>516</v>
      </c>
      <c r="T26" s="95" t="s">
        <v>516</v>
      </c>
      <c r="U26" s="95" t="s">
        <v>516</v>
      </c>
      <c r="V26" s="95" t="s">
        <v>516</v>
      </c>
      <c r="W26" s="632"/>
    </row>
    <row r="27" spans="1:23" s="52" customFormat="1">
      <c r="A27" s="404" t="s">
        <v>516</v>
      </c>
      <c r="B27" s="93" t="s">
        <v>516</v>
      </c>
      <c r="C27" s="93" t="s">
        <v>516</v>
      </c>
      <c r="D27" s="93" t="s">
        <v>516</v>
      </c>
      <c r="E27" s="94" t="s">
        <v>516</v>
      </c>
      <c r="F27" s="95" t="s">
        <v>516</v>
      </c>
      <c r="G27" s="95" t="s">
        <v>516</v>
      </c>
      <c r="H27" s="95" t="s">
        <v>516</v>
      </c>
      <c r="I27" s="95" t="s">
        <v>516</v>
      </c>
      <c r="J27" s="95" t="s">
        <v>516</v>
      </c>
      <c r="K27" s="95" t="s">
        <v>516</v>
      </c>
      <c r="L27" s="95" t="s">
        <v>516</v>
      </c>
      <c r="M27" s="95" t="s">
        <v>516</v>
      </c>
      <c r="N27" s="95" t="s">
        <v>516</v>
      </c>
      <c r="O27" s="95" t="s">
        <v>516</v>
      </c>
      <c r="P27" s="95" t="s">
        <v>516</v>
      </c>
      <c r="Q27" s="95" t="s">
        <v>516</v>
      </c>
      <c r="R27" s="95" t="s">
        <v>516</v>
      </c>
      <c r="S27" s="95" t="s">
        <v>516</v>
      </c>
      <c r="T27" s="95" t="s">
        <v>516</v>
      </c>
      <c r="U27" s="95" t="s">
        <v>516</v>
      </c>
      <c r="V27" s="95" t="s">
        <v>516</v>
      </c>
      <c r="W27" s="632"/>
    </row>
    <row r="28" spans="1:23" s="52" customFormat="1">
      <c r="A28" s="404" t="s">
        <v>516</v>
      </c>
      <c r="B28" s="715" t="s">
        <v>516</v>
      </c>
      <c r="C28" s="715" t="s">
        <v>516</v>
      </c>
      <c r="D28" s="715" t="s">
        <v>516</v>
      </c>
      <c r="E28" s="715" t="s">
        <v>516</v>
      </c>
      <c r="F28" s="715" t="s">
        <v>516</v>
      </c>
      <c r="G28" s="715" t="s">
        <v>516</v>
      </c>
      <c r="H28" s="715" t="s">
        <v>516</v>
      </c>
      <c r="I28" s="715" t="s">
        <v>516</v>
      </c>
      <c r="J28" s="715" t="s">
        <v>516</v>
      </c>
      <c r="K28" s="715" t="s">
        <v>516</v>
      </c>
      <c r="L28" s="715" t="s">
        <v>516</v>
      </c>
      <c r="M28" s="715" t="s">
        <v>516</v>
      </c>
      <c r="N28" s="95" t="s">
        <v>516</v>
      </c>
      <c r="O28" s="95" t="s">
        <v>516</v>
      </c>
      <c r="P28" s="95" t="s">
        <v>516</v>
      </c>
      <c r="Q28" s="95" t="s">
        <v>516</v>
      </c>
      <c r="R28" s="95" t="s">
        <v>516</v>
      </c>
      <c r="S28" s="95" t="s">
        <v>516</v>
      </c>
      <c r="T28" s="95" t="s">
        <v>516</v>
      </c>
      <c r="U28" s="95" t="s">
        <v>516</v>
      </c>
      <c r="V28" s="95" t="s">
        <v>516</v>
      </c>
      <c r="W28" s="632"/>
    </row>
    <row r="29" spans="1:23" s="632" customFormat="1">
      <c r="A29" s="706" t="str">
        <f>"Anmerkungen. Datengrundlage: Volkshochschul-Statistik "&amp;Hilfswerte!B1&amp;"; Basis: "&amp;Tabelle1!$C$36&amp;" vhs."</f>
        <v>Anmerkungen. Datengrundlage: Volkshochschul-Statistik 2021; Basis: 843 vhs.</v>
      </c>
      <c r="B29" s="703"/>
      <c r="C29" s="703"/>
      <c r="D29" s="703"/>
      <c r="E29" s="713"/>
      <c r="F29" s="712"/>
      <c r="G29" s="712"/>
      <c r="H29" s="712"/>
      <c r="I29" s="712"/>
      <c r="J29" s="712"/>
      <c r="K29" s="712"/>
      <c r="L29" s="712"/>
      <c r="M29" s="712"/>
      <c r="N29" s="712"/>
      <c r="O29" s="712"/>
      <c r="P29" s="712"/>
      <c r="Q29" s="712"/>
      <c r="R29" s="712"/>
      <c r="S29" s="712"/>
      <c r="T29" s="712"/>
      <c r="U29" s="712"/>
      <c r="V29" s="712"/>
    </row>
    <row r="30" spans="1:23" s="632" customFormat="1">
      <c r="A30" s="707"/>
      <c r="B30" s="714"/>
      <c r="C30" s="714"/>
      <c r="D30" s="714"/>
      <c r="E30" s="714"/>
      <c r="F30" s="714"/>
      <c r="G30" s="714"/>
      <c r="H30" s="714"/>
      <c r="I30" s="714"/>
      <c r="J30" s="714"/>
      <c r="K30" s="714"/>
      <c r="L30" s="714"/>
      <c r="M30" s="714"/>
      <c r="N30" s="712"/>
      <c r="O30" s="712"/>
      <c r="P30" s="712"/>
      <c r="Q30" s="712"/>
      <c r="R30" s="712"/>
      <c r="S30" s="712"/>
      <c r="T30" s="712"/>
      <c r="U30" s="712"/>
      <c r="V30" s="712"/>
    </row>
    <row r="31" spans="1:23" s="632" customFormat="1">
      <c r="A31" s="574" t="s">
        <v>532</v>
      </c>
      <c r="B31" s="572"/>
      <c r="C31" s="572"/>
      <c r="D31" s="416"/>
      <c r="E31" s="416"/>
      <c r="F31" s="572"/>
      <c r="G31" s="712"/>
      <c r="H31" s="712"/>
      <c r="I31" s="712"/>
      <c r="J31" s="712"/>
      <c r="K31" s="712"/>
      <c r="L31" s="712"/>
      <c r="M31" s="712"/>
    </row>
    <row r="32" spans="1:23" s="632" customFormat="1">
      <c r="A32" s="574" t="s">
        <v>533</v>
      </c>
      <c r="B32" s="572"/>
      <c r="C32" s="1170"/>
      <c r="D32" s="416"/>
      <c r="E32" s="743" t="s">
        <v>528</v>
      </c>
      <c r="F32" s="572"/>
      <c r="G32" s="714"/>
      <c r="H32" s="714"/>
      <c r="I32" s="714"/>
      <c r="J32" s="714"/>
      <c r="K32" s="714"/>
      <c r="L32" s="714"/>
      <c r="M32" s="714"/>
    </row>
    <row r="33" spans="1:23" s="632" customFormat="1">
      <c r="A33" s="575"/>
      <c r="B33" s="572"/>
      <c r="C33" s="572"/>
      <c r="D33" s="416"/>
      <c r="E33" s="416"/>
      <c r="F33" s="572"/>
      <c r="G33" s="712"/>
      <c r="H33" s="712"/>
      <c r="I33" s="712"/>
      <c r="J33" s="712"/>
      <c r="K33" s="712"/>
      <c r="L33" s="712"/>
      <c r="M33" s="712"/>
    </row>
    <row r="34" spans="1:23" s="632" customFormat="1">
      <c r="A34" s="1169" t="s">
        <v>535</v>
      </c>
      <c r="B34" s="1169"/>
      <c r="C34" s="1169"/>
      <c r="D34" s="416"/>
      <c r="E34" s="416"/>
      <c r="F34" s="572"/>
      <c r="G34" s="714"/>
      <c r="H34" s="714"/>
      <c r="I34" s="714"/>
      <c r="J34" s="714"/>
      <c r="K34" s="714"/>
      <c r="L34" s="714"/>
      <c r="M34" s="714"/>
    </row>
    <row r="35" spans="1:23" s="52" customFormat="1">
      <c r="A35" s="404" t="s">
        <v>516</v>
      </c>
      <c r="B35" s="93"/>
      <c r="C35" s="93"/>
      <c r="D35" s="93"/>
      <c r="E35" s="93"/>
      <c r="F35" s="95"/>
      <c r="G35" s="95"/>
      <c r="H35" s="95"/>
      <c r="I35" s="95"/>
      <c r="J35" s="95"/>
      <c r="K35" s="95"/>
      <c r="L35" s="95"/>
      <c r="M35" s="95"/>
      <c r="W35" s="632"/>
    </row>
    <row r="36" spans="1:23" s="52" customFormat="1">
      <c r="A36" s="404" t="s">
        <v>516</v>
      </c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W36" s="632"/>
    </row>
    <row r="37" spans="1:23" s="52" customFormat="1">
      <c r="A37" s="404" t="s">
        <v>516</v>
      </c>
      <c r="B37" s="93"/>
      <c r="C37" s="93"/>
      <c r="D37" s="93"/>
      <c r="E37" s="94"/>
      <c r="F37" s="95"/>
      <c r="G37" s="95"/>
      <c r="H37" s="95"/>
      <c r="I37" s="95"/>
      <c r="J37" s="95"/>
      <c r="K37" s="95"/>
      <c r="L37" s="95"/>
      <c r="M37" s="95"/>
      <c r="W37" s="632"/>
    </row>
    <row r="38" spans="1:23" s="52" customFormat="1">
      <c r="A38" s="404" t="s">
        <v>516</v>
      </c>
      <c r="B38" s="398"/>
      <c r="C38" s="398"/>
      <c r="D38" s="398"/>
      <c r="E38" s="398"/>
      <c r="F38" s="398"/>
      <c r="G38" s="398"/>
      <c r="H38" s="398"/>
      <c r="I38" s="398"/>
      <c r="J38" s="398"/>
      <c r="K38" s="398"/>
      <c r="L38" s="398"/>
      <c r="M38" s="398"/>
      <c r="N38" s="398"/>
      <c r="W38" s="632"/>
    </row>
    <row r="39" spans="1:23" s="52" customFormat="1">
      <c r="A39" s="404" t="s">
        <v>516</v>
      </c>
      <c r="B39" s="398"/>
      <c r="C39" s="398"/>
      <c r="D39" s="398"/>
      <c r="E39" s="398"/>
      <c r="F39" s="398"/>
      <c r="G39" s="398"/>
      <c r="H39" s="398"/>
      <c r="I39" s="398"/>
      <c r="J39" s="398"/>
      <c r="K39" s="398"/>
      <c r="L39" s="398"/>
      <c r="M39" s="398"/>
      <c r="N39" s="398"/>
      <c r="W39" s="632"/>
    </row>
    <row r="40" spans="1:23" s="52" customFormat="1">
      <c r="A40" s="404" t="s">
        <v>516</v>
      </c>
      <c r="B40" s="398"/>
      <c r="C40" s="398"/>
      <c r="D40" s="398"/>
      <c r="E40" s="398"/>
      <c r="F40" s="398"/>
      <c r="G40" s="398"/>
      <c r="H40" s="398"/>
      <c r="I40" s="398"/>
      <c r="J40" s="398"/>
      <c r="K40" s="398"/>
      <c r="L40" s="398"/>
      <c r="M40" s="398"/>
      <c r="N40" s="398"/>
      <c r="W40" s="632"/>
    </row>
    <row r="41" spans="1:2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2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2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2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2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2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2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2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</sheetData>
  <mergeCells count="30">
    <mergeCell ref="A2:A6"/>
    <mergeCell ref="B2:V2"/>
    <mergeCell ref="B3:D4"/>
    <mergeCell ref="E3:G4"/>
    <mergeCell ref="H3:J4"/>
    <mergeCell ref="K3:M4"/>
    <mergeCell ref="N3:P4"/>
    <mergeCell ref="Q3:S4"/>
    <mergeCell ref="T3:V4"/>
    <mergeCell ref="B5:B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U5:U6"/>
    <mergeCell ref="V5:V6"/>
    <mergeCell ref="O5:O6"/>
    <mergeCell ref="P5:P6"/>
    <mergeCell ref="Q5:Q6"/>
    <mergeCell ref="R5:R6"/>
    <mergeCell ref="S5:S6"/>
    <mergeCell ref="T5:T6"/>
  </mergeCells>
  <hyperlinks>
    <hyperlink ref="E32" r:id="rId1" xr:uid="{D3F71841-2ECB-4599-B022-345694C7972D}"/>
    <hyperlink ref="A34" r:id="rId2" display="Publikation und Tabellen stehen unter der Lizenz CC BY-SA DEED 4.0." xr:uid="{F77129EF-79A2-4150-BFB7-3672B4223D2B}"/>
  </hyperlinks>
  <pageMargins left="0.7" right="0.7" top="0.78740157499999996" bottom="0.78740157499999996" header="0.3" footer="0.3"/>
  <pageSetup paperSize="9" scale="68" orientation="landscape" horizontalDpi="4294967295" verticalDpi="4294967295"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393C7-4F0D-4182-BA84-0A93F92264DC}">
  <dimension ref="A1:K40"/>
  <sheetViews>
    <sheetView view="pageBreakPreview" zoomScaleNormal="100" zoomScaleSheetLayoutView="100" workbookViewId="0">
      <selection activeCell="B44" sqref="B44"/>
    </sheetView>
  </sheetViews>
  <sheetFormatPr baseColWidth="10" defaultRowHeight="12.75"/>
  <cols>
    <col min="1" max="10" width="11.42578125" style="416"/>
    <col min="11" max="11" width="8.85546875" style="416" customWidth="1"/>
    <col min="12" max="16384" width="11.42578125" style="416"/>
  </cols>
  <sheetData>
    <row r="1" spans="1:11" ht="39.950000000000003" customHeight="1">
      <c r="A1" s="1165" t="str">
        <f>"Abbildung 10.
Kursbelegungen nach Geschlecht und Programmbereichen "&amp;Hilfswerte!B1</f>
        <v>Abbildung 10.
Kursbelegungen nach Geschlecht und Programmbereichen 2021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</row>
    <row r="2" spans="1:11">
      <c r="A2" s="422"/>
    </row>
    <row r="32" spans="1:8">
      <c r="A32" s="436" t="str">
        <f>"Anmerkungen. Datengrundlage: Volkshochschul-Statistik "&amp;Hilfswerte!B1&amp;"; Basis: "&amp;Tabelle1!$C$36&amp;" VHS " &amp; "(Tabelle 9);"</f>
        <v>Anmerkungen. Datengrundlage: Volkshochschul-Statistik 2021; Basis: 843 VHS (Tabelle 9);</v>
      </c>
      <c r="B32" s="436"/>
      <c r="C32" s="436"/>
      <c r="D32" s="436"/>
      <c r="E32" s="436"/>
      <c r="F32" s="436"/>
      <c r="G32" s="436"/>
      <c r="H32" s="436"/>
    </row>
    <row r="33" spans="1:9">
      <c r="A33" s="416" t="s">
        <v>434</v>
      </c>
    </row>
    <row r="36" spans="1:9">
      <c r="A36" s="421" t="s">
        <v>392</v>
      </c>
    </row>
    <row r="37" spans="1:9">
      <c r="A37" s="421" t="s">
        <v>386</v>
      </c>
    </row>
    <row r="38" spans="1:9" ht="96">
      <c r="A38" s="429" t="s">
        <v>329</v>
      </c>
      <c r="B38" s="423" t="s">
        <v>89</v>
      </c>
      <c r="C38" s="423" t="s">
        <v>113</v>
      </c>
      <c r="D38" s="423" t="s">
        <v>19</v>
      </c>
      <c r="E38" s="423" t="s">
        <v>20</v>
      </c>
      <c r="F38" s="423" t="s">
        <v>387</v>
      </c>
      <c r="G38" s="423" t="s">
        <v>38</v>
      </c>
      <c r="H38" s="423" t="s">
        <v>39</v>
      </c>
      <c r="I38" s="424" t="s">
        <v>385</v>
      </c>
    </row>
    <row r="39" spans="1:9">
      <c r="A39" s="419" t="s">
        <v>272</v>
      </c>
      <c r="B39" s="425">
        <f>'Tabelle 13'!$G$21</f>
        <v>0.30689</v>
      </c>
      <c r="C39" s="425">
        <f>'Tabelle 13'!$I$21</f>
        <v>0.19152</v>
      </c>
      <c r="D39" s="425">
        <f>'Tabelle 13'!$K$21</f>
        <v>0.14155000000000001</v>
      </c>
      <c r="E39" s="425">
        <f>'Tabelle 13'!$N$21</f>
        <v>0.3377</v>
      </c>
      <c r="F39" s="425">
        <f>'Tabelle 13'!$P$21</f>
        <v>0.32833000000000001</v>
      </c>
      <c r="G39" s="425">
        <f>'Tabelle 13'!$R$21</f>
        <v>0.50702999999999998</v>
      </c>
      <c r="H39" s="425">
        <f>'Tabelle 13'!$T$21</f>
        <v>0.45221</v>
      </c>
      <c r="I39" s="426">
        <f>'Tabelle 13'!$E$21</f>
        <v>0.25580999999999998</v>
      </c>
    </row>
    <row r="40" spans="1:9">
      <c r="A40" s="420" t="s">
        <v>271</v>
      </c>
      <c r="B40" s="427">
        <f>'Tabelle 13'!$F$21</f>
        <v>0.69311</v>
      </c>
      <c r="C40" s="427">
        <f>'Tabelle 13'!$H$21</f>
        <v>0.80847999999999998</v>
      </c>
      <c r="D40" s="427">
        <f>'Tabelle 13'!$J$21</f>
        <v>0.85845000000000005</v>
      </c>
      <c r="E40" s="427">
        <f>'Tabelle 13'!$M$21</f>
        <v>0.6623</v>
      </c>
      <c r="F40" s="427">
        <f>'Tabelle 13'!$O$21</f>
        <v>0.67166999999999999</v>
      </c>
      <c r="G40" s="427">
        <f>'Tabelle 13'!$Q$21</f>
        <v>0.49297000000000002</v>
      </c>
      <c r="H40" s="427">
        <f>'Tabelle 13'!$S$21</f>
        <v>0.54779</v>
      </c>
      <c r="I40" s="428">
        <f>'Tabelle 13'!$D$21</f>
        <v>0.74419000000000002</v>
      </c>
    </row>
  </sheetData>
  <mergeCells count="1">
    <mergeCell ref="A1:K1"/>
  </mergeCells>
  <conditionalFormatting sqref="B38:I38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4987A-6147-4AC0-A2D1-9DDA1020240E}">
  <dimension ref="A1:N45"/>
  <sheetViews>
    <sheetView view="pageBreakPreview" zoomScaleNormal="112" zoomScaleSheetLayoutView="100" workbookViewId="0">
      <selection activeCell="A42" sqref="A42:G45"/>
    </sheetView>
  </sheetViews>
  <sheetFormatPr baseColWidth="10" defaultRowHeight="12.75"/>
  <cols>
    <col min="1" max="1" width="13.7109375" style="20" customWidth="1"/>
    <col min="2" max="13" width="9.7109375" style="20" customWidth="1"/>
    <col min="14" max="14" width="2.7109375" style="416" customWidth="1"/>
    <col min="15" max="16384" width="11.42578125" style="20"/>
  </cols>
  <sheetData>
    <row r="1" spans="1:14" s="19" customFormat="1" ht="39.950000000000003" customHeight="1" thickBot="1">
      <c r="A1" s="785" t="str">
        <f>"Tabelle 2: Hauptberufliches Personal nach Ländern " &amp;Hilfswerte!B1</f>
        <v>Tabelle 2: Hauptberufliches Personal nach Ländern 2021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577"/>
    </row>
    <row r="2" spans="1:14" s="19" customFormat="1" ht="18" customHeight="1">
      <c r="A2" s="786" t="s">
        <v>12</v>
      </c>
      <c r="B2" s="795" t="s">
        <v>459</v>
      </c>
      <c r="C2" s="796"/>
      <c r="D2" s="793" t="s">
        <v>13</v>
      </c>
      <c r="E2" s="793"/>
      <c r="F2" s="793"/>
      <c r="G2" s="793"/>
      <c r="H2" s="793"/>
      <c r="I2" s="793"/>
      <c r="J2" s="793"/>
      <c r="K2" s="793"/>
      <c r="L2" s="793"/>
      <c r="M2" s="794"/>
      <c r="N2" s="577"/>
    </row>
    <row r="3" spans="1:14" ht="50.1" customHeight="1">
      <c r="A3" s="787"/>
      <c r="B3" s="797"/>
      <c r="C3" s="798"/>
      <c r="D3" s="789" t="s">
        <v>464</v>
      </c>
      <c r="E3" s="790"/>
      <c r="F3" s="789" t="s">
        <v>463</v>
      </c>
      <c r="G3" s="790"/>
      <c r="H3" s="789" t="s">
        <v>460</v>
      </c>
      <c r="I3" s="791"/>
      <c r="J3" s="789" t="s">
        <v>461</v>
      </c>
      <c r="K3" s="790"/>
      <c r="L3" s="789" t="s">
        <v>462</v>
      </c>
      <c r="M3" s="792"/>
    </row>
    <row r="4" spans="1:14" ht="22.5">
      <c r="A4" s="788"/>
      <c r="B4" s="601" t="s">
        <v>9</v>
      </c>
      <c r="C4" s="602" t="s">
        <v>422</v>
      </c>
      <c r="D4" s="603" t="s">
        <v>9</v>
      </c>
      <c r="E4" s="602" t="s">
        <v>422</v>
      </c>
      <c r="F4" s="603"/>
      <c r="G4" s="604" t="s">
        <v>422</v>
      </c>
      <c r="H4" s="601"/>
      <c r="I4" s="604" t="s">
        <v>422</v>
      </c>
      <c r="J4" s="605"/>
      <c r="K4" s="604" t="s">
        <v>422</v>
      </c>
      <c r="L4" s="605"/>
      <c r="M4" s="606" t="s">
        <v>422</v>
      </c>
    </row>
    <row r="5" spans="1:14" s="22" customFormat="1">
      <c r="A5" s="799" t="s">
        <v>61</v>
      </c>
      <c r="B5" s="135">
        <v>1329.4</v>
      </c>
      <c r="C5" s="135">
        <v>1038.5999999999999</v>
      </c>
      <c r="D5" s="102">
        <v>136.69999999999999</v>
      </c>
      <c r="E5" s="116">
        <v>87.3</v>
      </c>
      <c r="F5" s="102">
        <v>424.4</v>
      </c>
      <c r="G5" s="103">
        <v>339.8</v>
      </c>
      <c r="H5" s="102">
        <v>602.79999999999995</v>
      </c>
      <c r="I5" s="103">
        <v>534</v>
      </c>
      <c r="J5" s="102">
        <v>107.2</v>
      </c>
      <c r="K5" s="103">
        <v>40.5</v>
      </c>
      <c r="L5" s="102">
        <v>58.3</v>
      </c>
      <c r="M5" s="104">
        <v>37</v>
      </c>
      <c r="N5" s="418"/>
    </row>
    <row r="6" spans="1:14" s="23" customFormat="1" ht="11.25" customHeight="1">
      <c r="A6" s="782"/>
      <c r="B6" s="134">
        <v>1</v>
      </c>
      <c r="C6" s="134">
        <v>0.78125</v>
      </c>
      <c r="D6" s="89">
        <v>0.10283</v>
      </c>
      <c r="E6" s="105">
        <v>0.63861999999999997</v>
      </c>
      <c r="F6" s="89">
        <v>0.31924000000000002</v>
      </c>
      <c r="G6" s="105">
        <v>0.80066000000000004</v>
      </c>
      <c r="H6" s="89">
        <v>0.45344000000000001</v>
      </c>
      <c r="I6" s="105">
        <v>0.88587000000000005</v>
      </c>
      <c r="J6" s="89">
        <v>8.0640000000000003E-2</v>
      </c>
      <c r="K6" s="105">
        <v>0.37780000000000002</v>
      </c>
      <c r="L6" s="89">
        <v>4.385E-2</v>
      </c>
      <c r="M6" s="106">
        <v>0.63465000000000005</v>
      </c>
      <c r="N6" s="578"/>
    </row>
    <row r="7" spans="1:14" s="22" customFormat="1">
      <c r="A7" s="782" t="s">
        <v>62</v>
      </c>
      <c r="B7" s="135">
        <v>1569.4</v>
      </c>
      <c r="C7" s="135">
        <v>1244.7</v>
      </c>
      <c r="D7" s="102">
        <v>126.6</v>
      </c>
      <c r="E7" s="116">
        <v>76.3</v>
      </c>
      <c r="F7" s="102">
        <v>656.4</v>
      </c>
      <c r="G7" s="103">
        <v>533.20000000000005</v>
      </c>
      <c r="H7" s="102">
        <v>640.1</v>
      </c>
      <c r="I7" s="103">
        <v>555.4</v>
      </c>
      <c r="J7" s="102">
        <v>102.8</v>
      </c>
      <c r="K7" s="103">
        <v>47.7</v>
      </c>
      <c r="L7" s="102">
        <v>43.5</v>
      </c>
      <c r="M7" s="104">
        <v>32.1</v>
      </c>
      <c r="N7" s="418"/>
    </row>
    <row r="8" spans="1:14" s="23" customFormat="1" ht="11.25" customHeight="1">
      <c r="A8" s="782"/>
      <c r="B8" s="134">
        <v>1</v>
      </c>
      <c r="C8" s="134">
        <v>0.79310999999999998</v>
      </c>
      <c r="D8" s="89">
        <v>8.0670000000000006E-2</v>
      </c>
      <c r="E8" s="105">
        <v>0.60268999999999995</v>
      </c>
      <c r="F8" s="89">
        <v>0.41825000000000001</v>
      </c>
      <c r="G8" s="105">
        <v>0.81230999999999998</v>
      </c>
      <c r="H8" s="89">
        <v>0.40786</v>
      </c>
      <c r="I8" s="105">
        <v>0.86768000000000001</v>
      </c>
      <c r="J8" s="89">
        <v>6.5500000000000003E-2</v>
      </c>
      <c r="K8" s="105">
        <v>0.46400999999999998</v>
      </c>
      <c r="L8" s="89">
        <v>2.7720000000000002E-2</v>
      </c>
      <c r="M8" s="106">
        <v>0.73792999999999997</v>
      </c>
      <c r="N8" s="578"/>
    </row>
    <row r="9" spans="1:14" s="22" customFormat="1">
      <c r="A9" s="782" t="s">
        <v>63</v>
      </c>
      <c r="B9" s="135">
        <v>219.9</v>
      </c>
      <c r="C9" s="135">
        <v>163.19999999999999</v>
      </c>
      <c r="D9" s="102">
        <v>11.9</v>
      </c>
      <c r="E9" s="116">
        <v>4.9000000000000004</v>
      </c>
      <c r="F9" s="102">
        <v>95.5</v>
      </c>
      <c r="G9" s="103">
        <v>77.599999999999994</v>
      </c>
      <c r="H9" s="102">
        <v>102.3</v>
      </c>
      <c r="I9" s="103">
        <v>77</v>
      </c>
      <c r="J9" s="102">
        <v>5.9</v>
      </c>
      <c r="K9" s="103">
        <v>1.2</v>
      </c>
      <c r="L9" s="102">
        <v>4.3</v>
      </c>
      <c r="M9" s="104">
        <v>2.5</v>
      </c>
      <c r="N9" s="418"/>
    </row>
    <row r="10" spans="1:14" s="23" customFormat="1" ht="11.25" customHeight="1">
      <c r="A10" s="782"/>
      <c r="B10" s="134">
        <v>1</v>
      </c>
      <c r="C10" s="134">
        <v>0.74216000000000004</v>
      </c>
      <c r="D10" s="89">
        <v>5.4120000000000001E-2</v>
      </c>
      <c r="E10" s="105">
        <v>0.41176000000000001</v>
      </c>
      <c r="F10" s="89">
        <v>0.43429000000000001</v>
      </c>
      <c r="G10" s="105">
        <v>0.81257000000000001</v>
      </c>
      <c r="H10" s="89">
        <v>0.46521000000000001</v>
      </c>
      <c r="I10" s="105">
        <v>0.75268999999999997</v>
      </c>
      <c r="J10" s="89">
        <v>2.683E-2</v>
      </c>
      <c r="K10" s="105">
        <v>0.20338999999999999</v>
      </c>
      <c r="L10" s="89">
        <v>1.9550000000000001E-2</v>
      </c>
      <c r="M10" s="106">
        <v>0.58140000000000003</v>
      </c>
      <c r="N10" s="578"/>
    </row>
    <row r="11" spans="1:14" s="22" customFormat="1">
      <c r="A11" s="782" t="s">
        <v>64</v>
      </c>
      <c r="B11" s="135">
        <v>136.5</v>
      </c>
      <c r="C11" s="135">
        <v>111.6</v>
      </c>
      <c r="D11" s="102">
        <v>18.7</v>
      </c>
      <c r="E11" s="116">
        <v>13.7</v>
      </c>
      <c r="F11" s="102">
        <v>58.3</v>
      </c>
      <c r="G11" s="103">
        <v>45</v>
      </c>
      <c r="H11" s="102">
        <v>54.7</v>
      </c>
      <c r="I11" s="103">
        <v>48.7</v>
      </c>
      <c r="J11" s="102">
        <v>0.6</v>
      </c>
      <c r="K11" s="103">
        <v>0</v>
      </c>
      <c r="L11" s="102">
        <v>4.2</v>
      </c>
      <c r="M11" s="104">
        <v>4.2</v>
      </c>
      <c r="N11" s="418"/>
    </row>
    <row r="12" spans="1:14" s="23" customFormat="1" ht="11.25" customHeight="1">
      <c r="A12" s="782"/>
      <c r="B12" s="134">
        <v>1</v>
      </c>
      <c r="C12" s="134">
        <v>0.81757999999999997</v>
      </c>
      <c r="D12" s="89">
        <v>0.13700000000000001</v>
      </c>
      <c r="E12" s="105">
        <v>0.73262000000000005</v>
      </c>
      <c r="F12" s="89">
        <v>0.42710999999999999</v>
      </c>
      <c r="G12" s="105">
        <v>0.77186999999999995</v>
      </c>
      <c r="H12" s="89">
        <v>0.40072999999999998</v>
      </c>
      <c r="I12" s="105">
        <v>0.89031000000000005</v>
      </c>
      <c r="J12" s="89">
        <v>4.4000000000000003E-3</v>
      </c>
      <c r="K12" s="105" t="s">
        <v>515</v>
      </c>
      <c r="L12" s="89">
        <v>3.0769999999999999E-2</v>
      </c>
      <c r="M12" s="106">
        <v>1</v>
      </c>
      <c r="N12" s="578"/>
    </row>
    <row r="13" spans="1:14" s="22" customFormat="1">
      <c r="A13" s="782" t="s">
        <v>65</v>
      </c>
      <c r="B13" s="135">
        <v>104.5</v>
      </c>
      <c r="C13" s="135">
        <v>71</v>
      </c>
      <c r="D13" s="102">
        <v>2</v>
      </c>
      <c r="E13" s="116">
        <v>1</v>
      </c>
      <c r="F13" s="102">
        <v>38.200000000000003</v>
      </c>
      <c r="G13" s="103">
        <v>30.6</v>
      </c>
      <c r="H13" s="102">
        <v>54.3</v>
      </c>
      <c r="I13" s="103">
        <v>39.4</v>
      </c>
      <c r="J13" s="102">
        <v>10</v>
      </c>
      <c r="K13" s="103">
        <v>0</v>
      </c>
      <c r="L13" s="102">
        <v>0</v>
      </c>
      <c r="M13" s="104">
        <v>0</v>
      </c>
      <c r="N13" s="418"/>
    </row>
    <row r="14" spans="1:14" s="23" customFormat="1" ht="11.25" customHeight="1">
      <c r="A14" s="782"/>
      <c r="B14" s="134">
        <v>1</v>
      </c>
      <c r="C14" s="134">
        <v>0.67942999999999998</v>
      </c>
      <c r="D14" s="89">
        <v>1.9140000000000001E-2</v>
      </c>
      <c r="E14" s="105">
        <v>0.5</v>
      </c>
      <c r="F14" s="89">
        <v>0.36554999999999999</v>
      </c>
      <c r="G14" s="105">
        <v>0.80105000000000004</v>
      </c>
      <c r="H14" s="89">
        <v>0.51961999999999997</v>
      </c>
      <c r="I14" s="105">
        <v>0.72560000000000002</v>
      </c>
      <c r="J14" s="89">
        <v>9.5689999999999997E-2</v>
      </c>
      <c r="K14" s="105" t="s">
        <v>515</v>
      </c>
      <c r="L14" s="89" t="s">
        <v>515</v>
      </c>
      <c r="M14" s="106" t="s">
        <v>515</v>
      </c>
      <c r="N14" s="578"/>
    </row>
    <row r="15" spans="1:14" s="22" customFormat="1">
      <c r="A15" s="782" t="s">
        <v>66</v>
      </c>
      <c r="B15" s="135">
        <v>137.1</v>
      </c>
      <c r="C15" s="135">
        <v>93.4</v>
      </c>
      <c r="D15" s="102">
        <v>2</v>
      </c>
      <c r="E15" s="116">
        <v>0</v>
      </c>
      <c r="F15" s="102">
        <v>34.1</v>
      </c>
      <c r="G15" s="103">
        <v>31.1</v>
      </c>
      <c r="H15" s="102">
        <v>101</v>
      </c>
      <c r="I15" s="103">
        <v>62.3</v>
      </c>
      <c r="J15" s="102">
        <v>0</v>
      </c>
      <c r="K15" s="103">
        <v>0</v>
      </c>
      <c r="L15" s="102">
        <v>0</v>
      </c>
      <c r="M15" s="104">
        <v>0</v>
      </c>
      <c r="N15" s="418"/>
    </row>
    <row r="16" spans="1:14" s="23" customFormat="1" ht="11.25" customHeight="1">
      <c r="A16" s="782"/>
      <c r="B16" s="134">
        <v>1</v>
      </c>
      <c r="C16" s="134">
        <v>0.68125000000000002</v>
      </c>
      <c r="D16" s="89">
        <v>1.4590000000000001E-2</v>
      </c>
      <c r="E16" s="105" t="s">
        <v>515</v>
      </c>
      <c r="F16" s="89">
        <v>0.24872</v>
      </c>
      <c r="G16" s="105">
        <v>0.91202000000000005</v>
      </c>
      <c r="H16" s="89">
        <v>0.73668999999999996</v>
      </c>
      <c r="I16" s="105">
        <v>0.61682999999999999</v>
      </c>
      <c r="J16" s="89" t="s">
        <v>515</v>
      </c>
      <c r="K16" s="105" t="s">
        <v>515</v>
      </c>
      <c r="L16" s="89" t="s">
        <v>515</v>
      </c>
      <c r="M16" s="106" t="s">
        <v>515</v>
      </c>
      <c r="N16" s="578"/>
    </row>
    <row r="17" spans="1:14" s="22" customFormat="1">
      <c r="A17" s="782" t="s">
        <v>67</v>
      </c>
      <c r="B17" s="135">
        <v>745.4</v>
      </c>
      <c r="C17" s="135">
        <v>577.9</v>
      </c>
      <c r="D17" s="102">
        <v>35.1</v>
      </c>
      <c r="E17" s="116">
        <v>17.600000000000001</v>
      </c>
      <c r="F17" s="102">
        <v>321.10000000000002</v>
      </c>
      <c r="G17" s="103">
        <v>238.8</v>
      </c>
      <c r="H17" s="102">
        <v>313.39999999999998</v>
      </c>
      <c r="I17" s="103">
        <v>265.2</v>
      </c>
      <c r="J17" s="102">
        <v>17</v>
      </c>
      <c r="K17" s="103">
        <v>5.4</v>
      </c>
      <c r="L17" s="102">
        <v>58.8</v>
      </c>
      <c r="M17" s="104">
        <v>50.9</v>
      </c>
      <c r="N17" s="418"/>
    </row>
    <row r="18" spans="1:14" s="23" customFormat="1" ht="11.25" customHeight="1">
      <c r="A18" s="782"/>
      <c r="B18" s="134">
        <v>1</v>
      </c>
      <c r="C18" s="134">
        <v>0.77529000000000003</v>
      </c>
      <c r="D18" s="89">
        <v>4.709E-2</v>
      </c>
      <c r="E18" s="105">
        <v>0.50141999999999998</v>
      </c>
      <c r="F18" s="89">
        <v>0.43078</v>
      </c>
      <c r="G18" s="105">
        <v>0.74368999999999996</v>
      </c>
      <c r="H18" s="89">
        <v>0.42044999999999999</v>
      </c>
      <c r="I18" s="105">
        <v>0.84619999999999995</v>
      </c>
      <c r="J18" s="89">
        <v>2.281E-2</v>
      </c>
      <c r="K18" s="105">
        <v>0.31764999999999999</v>
      </c>
      <c r="L18" s="89">
        <v>7.8880000000000006E-2</v>
      </c>
      <c r="M18" s="106">
        <v>0.86565000000000003</v>
      </c>
      <c r="N18" s="578"/>
    </row>
    <row r="19" spans="1:14" s="22" customFormat="1" ht="12.75" customHeight="1">
      <c r="A19" s="782" t="s">
        <v>68</v>
      </c>
      <c r="B19" s="135">
        <v>86.9</v>
      </c>
      <c r="C19" s="135">
        <v>70.5</v>
      </c>
      <c r="D19" s="102">
        <v>8.3000000000000007</v>
      </c>
      <c r="E19" s="116">
        <v>5.3</v>
      </c>
      <c r="F19" s="102">
        <v>44.9</v>
      </c>
      <c r="G19" s="103">
        <v>36.5</v>
      </c>
      <c r="H19" s="102">
        <v>32.200000000000003</v>
      </c>
      <c r="I19" s="103">
        <v>27.2</v>
      </c>
      <c r="J19" s="102">
        <v>0.5</v>
      </c>
      <c r="K19" s="103">
        <v>0.5</v>
      </c>
      <c r="L19" s="102">
        <v>1</v>
      </c>
      <c r="M19" s="104">
        <v>1</v>
      </c>
      <c r="N19" s="418"/>
    </row>
    <row r="20" spans="1:14" s="23" customFormat="1" ht="11.25" customHeight="1">
      <c r="A20" s="782"/>
      <c r="B20" s="134">
        <v>1</v>
      </c>
      <c r="C20" s="134">
        <v>0.81128</v>
      </c>
      <c r="D20" s="89">
        <v>9.5509999999999998E-2</v>
      </c>
      <c r="E20" s="105">
        <v>0.63854999999999995</v>
      </c>
      <c r="F20" s="89">
        <v>0.51668999999999998</v>
      </c>
      <c r="G20" s="105">
        <v>0.81291999999999998</v>
      </c>
      <c r="H20" s="89">
        <v>0.37053999999999998</v>
      </c>
      <c r="I20" s="105">
        <v>0.84472000000000003</v>
      </c>
      <c r="J20" s="89">
        <v>5.7499999999999999E-3</v>
      </c>
      <c r="K20" s="105">
        <v>1</v>
      </c>
      <c r="L20" s="89">
        <v>1.1509999999999999E-2</v>
      </c>
      <c r="M20" s="106">
        <v>1</v>
      </c>
      <c r="N20" s="578"/>
    </row>
    <row r="21" spans="1:14" s="22" customFormat="1">
      <c r="A21" s="782" t="s">
        <v>69</v>
      </c>
      <c r="B21" s="135">
        <v>2051.1999999999998</v>
      </c>
      <c r="C21" s="135">
        <v>1497.4</v>
      </c>
      <c r="D21" s="102">
        <v>61.1</v>
      </c>
      <c r="E21" s="116">
        <v>34.4</v>
      </c>
      <c r="F21" s="102">
        <v>967.6</v>
      </c>
      <c r="G21" s="103">
        <v>723.1</v>
      </c>
      <c r="H21" s="102">
        <v>601.6</v>
      </c>
      <c r="I21" s="103">
        <v>471.5</v>
      </c>
      <c r="J21" s="102">
        <v>116.7</v>
      </c>
      <c r="K21" s="103">
        <v>50.2</v>
      </c>
      <c r="L21" s="102">
        <v>304.2</v>
      </c>
      <c r="M21" s="104">
        <v>218.2</v>
      </c>
      <c r="N21" s="418"/>
    </row>
    <row r="22" spans="1:14" s="23" customFormat="1" ht="11.25" customHeight="1">
      <c r="A22" s="782"/>
      <c r="B22" s="134">
        <v>1</v>
      </c>
      <c r="C22" s="134">
        <v>0.73001000000000005</v>
      </c>
      <c r="D22" s="89">
        <v>2.9790000000000001E-2</v>
      </c>
      <c r="E22" s="105">
        <v>0.56301000000000001</v>
      </c>
      <c r="F22" s="89">
        <v>0.47171999999999997</v>
      </c>
      <c r="G22" s="105">
        <v>0.74731000000000003</v>
      </c>
      <c r="H22" s="89">
        <v>0.29329</v>
      </c>
      <c r="I22" s="105">
        <v>0.78373999999999999</v>
      </c>
      <c r="J22" s="89">
        <v>5.6890000000000003E-2</v>
      </c>
      <c r="K22" s="105">
        <v>0.43015999999999999</v>
      </c>
      <c r="L22" s="89">
        <v>0.14829999999999999</v>
      </c>
      <c r="M22" s="106">
        <v>0.71728999999999998</v>
      </c>
      <c r="N22" s="578"/>
    </row>
    <row r="23" spans="1:14" s="22" customFormat="1" ht="12.75" customHeight="1">
      <c r="A23" s="782" t="s">
        <v>70</v>
      </c>
      <c r="B23" s="135">
        <v>2078.5</v>
      </c>
      <c r="C23" s="135">
        <v>1538.2</v>
      </c>
      <c r="D23" s="102">
        <v>123.2</v>
      </c>
      <c r="E23" s="116">
        <v>62.5</v>
      </c>
      <c r="F23" s="102">
        <v>967.6</v>
      </c>
      <c r="G23" s="103">
        <v>747.6</v>
      </c>
      <c r="H23" s="102">
        <v>811</v>
      </c>
      <c r="I23" s="103">
        <v>642.6</v>
      </c>
      <c r="J23" s="102">
        <v>95.1</v>
      </c>
      <c r="K23" s="103">
        <v>26</v>
      </c>
      <c r="L23" s="102">
        <v>81.599999999999994</v>
      </c>
      <c r="M23" s="104">
        <v>59.5</v>
      </c>
      <c r="N23" s="418"/>
    </row>
    <row r="24" spans="1:14" s="23" customFormat="1" ht="11.25" customHeight="1">
      <c r="A24" s="782"/>
      <c r="B24" s="134">
        <v>1</v>
      </c>
      <c r="C24" s="134">
        <v>0.74004999999999999</v>
      </c>
      <c r="D24" s="89">
        <v>5.9270000000000003E-2</v>
      </c>
      <c r="E24" s="105">
        <v>0.50731000000000004</v>
      </c>
      <c r="F24" s="89">
        <v>0.46553</v>
      </c>
      <c r="G24" s="105">
        <v>0.77263000000000004</v>
      </c>
      <c r="H24" s="89">
        <v>0.39018999999999998</v>
      </c>
      <c r="I24" s="105">
        <v>0.79235999999999995</v>
      </c>
      <c r="J24" s="89">
        <v>4.5749999999999999E-2</v>
      </c>
      <c r="K24" s="105">
        <v>0.27339999999999998</v>
      </c>
      <c r="L24" s="89">
        <v>3.9260000000000003E-2</v>
      </c>
      <c r="M24" s="106">
        <v>0.72916999999999998</v>
      </c>
      <c r="N24" s="578"/>
    </row>
    <row r="25" spans="1:14" s="22" customFormat="1" ht="12.75" customHeight="1">
      <c r="A25" s="782" t="s">
        <v>71</v>
      </c>
      <c r="B25" s="135">
        <v>351.8</v>
      </c>
      <c r="C25" s="135">
        <v>271.10000000000002</v>
      </c>
      <c r="D25" s="102">
        <v>44</v>
      </c>
      <c r="E25" s="116">
        <v>30.4</v>
      </c>
      <c r="F25" s="102">
        <v>102.7</v>
      </c>
      <c r="G25" s="103">
        <v>76.8</v>
      </c>
      <c r="H25" s="102">
        <v>184.3</v>
      </c>
      <c r="I25" s="103">
        <v>154</v>
      </c>
      <c r="J25" s="102">
        <v>15</v>
      </c>
      <c r="K25" s="103">
        <v>4.5999999999999996</v>
      </c>
      <c r="L25" s="102">
        <v>5.8</v>
      </c>
      <c r="M25" s="104">
        <v>5.3</v>
      </c>
      <c r="N25" s="418"/>
    </row>
    <row r="26" spans="1:14" s="23" customFormat="1" ht="12" customHeight="1">
      <c r="A26" s="782"/>
      <c r="B26" s="134">
        <v>1</v>
      </c>
      <c r="C26" s="134">
        <v>0.77061000000000002</v>
      </c>
      <c r="D26" s="89">
        <v>0.12506999999999999</v>
      </c>
      <c r="E26" s="105">
        <v>0.69091000000000002</v>
      </c>
      <c r="F26" s="89">
        <v>0.29193000000000002</v>
      </c>
      <c r="G26" s="105">
        <v>0.74780999999999997</v>
      </c>
      <c r="H26" s="89">
        <v>0.52388000000000001</v>
      </c>
      <c r="I26" s="105">
        <v>0.83559000000000005</v>
      </c>
      <c r="J26" s="89">
        <v>4.2639999999999997E-2</v>
      </c>
      <c r="K26" s="105">
        <v>0.30667</v>
      </c>
      <c r="L26" s="89">
        <v>1.6490000000000001E-2</v>
      </c>
      <c r="M26" s="106">
        <v>0.91378999999999999</v>
      </c>
      <c r="N26" s="578"/>
    </row>
    <row r="27" spans="1:14" s="22" customFormat="1">
      <c r="A27" s="782" t="s">
        <v>72</v>
      </c>
      <c r="B27" s="135">
        <v>95.2</v>
      </c>
      <c r="C27" s="135">
        <v>74.2</v>
      </c>
      <c r="D27" s="102">
        <v>13</v>
      </c>
      <c r="E27" s="116">
        <v>9</v>
      </c>
      <c r="F27" s="102">
        <v>33.700000000000003</v>
      </c>
      <c r="G27" s="103">
        <v>25.1</v>
      </c>
      <c r="H27" s="102">
        <v>44.4</v>
      </c>
      <c r="I27" s="103">
        <v>36.4</v>
      </c>
      <c r="J27" s="102">
        <v>4.0999999999999996</v>
      </c>
      <c r="K27" s="103">
        <v>3.7</v>
      </c>
      <c r="L27" s="102">
        <v>0</v>
      </c>
      <c r="M27" s="104">
        <v>0</v>
      </c>
      <c r="N27" s="418"/>
    </row>
    <row r="28" spans="1:14" s="23" customFormat="1" ht="11.25" customHeight="1">
      <c r="A28" s="782"/>
      <c r="B28" s="134">
        <v>1</v>
      </c>
      <c r="C28" s="134">
        <v>0.77941000000000005</v>
      </c>
      <c r="D28" s="89">
        <v>0.13655</v>
      </c>
      <c r="E28" s="105">
        <v>0.69230999999999998</v>
      </c>
      <c r="F28" s="89">
        <v>0.35399000000000003</v>
      </c>
      <c r="G28" s="105">
        <v>0.74480999999999997</v>
      </c>
      <c r="H28" s="89">
        <v>0.46639000000000003</v>
      </c>
      <c r="I28" s="105">
        <v>0.81981999999999999</v>
      </c>
      <c r="J28" s="89">
        <v>4.3069999999999997E-2</v>
      </c>
      <c r="K28" s="105">
        <v>0.90244000000000002</v>
      </c>
      <c r="L28" s="89" t="s">
        <v>515</v>
      </c>
      <c r="M28" s="106" t="s">
        <v>515</v>
      </c>
      <c r="N28" s="578"/>
    </row>
    <row r="29" spans="1:14" s="22" customFormat="1">
      <c r="A29" s="782" t="s">
        <v>73</v>
      </c>
      <c r="B29" s="135">
        <v>241.3</v>
      </c>
      <c r="C29" s="135">
        <v>173.4</v>
      </c>
      <c r="D29" s="102">
        <v>15.2</v>
      </c>
      <c r="E29" s="116">
        <v>3.2</v>
      </c>
      <c r="F29" s="102">
        <v>126.5</v>
      </c>
      <c r="G29" s="103">
        <v>93.2</v>
      </c>
      <c r="H29" s="102">
        <v>87.9</v>
      </c>
      <c r="I29" s="103">
        <v>71.400000000000006</v>
      </c>
      <c r="J29" s="102">
        <v>8</v>
      </c>
      <c r="K29" s="103">
        <v>3</v>
      </c>
      <c r="L29" s="102">
        <v>3.7</v>
      </c>
      <c r="M29" s="104">
        <v>2.6</v>
      </c>
      <c r="N29" s="418"/>
    </row>
    <row r="30" spans="1:14" s="23" customFormat="1" ht="11.25" customHeight="1">
      <c r="A30" s="782"/>
      <c r="B30" s="134">
        <v>1</v>
      </c>
      <c r="C30" s="134">
        <v>0.71860999999999997</v>
      </c>
      <c r="D30" s="89">
        <v>6.2990000000000004E-2</v>
      </c>
      <c r="E30" s="105">
        <v>0.21052999999999999</v>
      </c>
      <c r="F30" s="89">
        <v>0.52424000000000004</v>
      </c>
      <c r="G30" s="105">
        <v>0.73675999999999997</v>
      </c>
      <c r="H30" s="89">
        <v>0.36427999999999999</v>
      </c>
      <c r="I30" s="105">
        <v>0.81228999999999996</v>
      </c>
      <c r="J30" s="89">
        <v>3.3149999999999999E-2</v>
      </c>
      <c r="K30" s="105">
        <v>0.375</v>
      </c>
      <c r="L30" s="89">
        <v>1.533E-2</v>
      </c>
      <c r="M30" s="106">
        <v>0.70269999999999999</v>
      </c>
      <c r="N30" s="578"/>
    </row>
    <row r="31" spans="1:14" s="22" customFormat="1" ht="12.75" customHeight="1">
      <c r="A31" s="782" t="s">
        <v>74</v>
      </c>
      <c r="B31" s="135">
        <v>126.7</v>
      </c>
      <c r="C31" s="135">
        <v>100.7</v>
      </c>
      <c r="D31" s="102">
        <v>14</v>
      </c>
      <c r="E31" s="116">
        <v>5</v>
      </c>
      <c r="F31" s="102">
        <v>61.9</v>
      </c>
      <c r="G31" s="103">
        <v>53.9</v>
      </c>
      <c r="H31" s="102">
        <v>46.9</v>
      </c>
      <c r="I31" s="103">
        <v>41.2</v>
      </c>
      <c r="J31" s="102">
        <v>2.9</v>
      </c>
      <c r="K31" s="103">
        <v>0.6</v>
      </c>
      <c r="L31" s="102">
        <v>1</v>
      </c>
      <c r="M31" s="104">
        <v>0</v>
      </c>
      <c r="N31" s="418"/>
    </row>
    <row r="32" spans="1:14" s="23" customFormat="1" ht="11.25" customHeight="1">
      <c r="A32" s="782"/>
      <c r="B32" s="134">
        <v>1</v>
      </c>
      <c r="C32" s="134">
        <v>0.79479</v>
      </c>
      <c r="D32" s="89">
        <v>0.1105</v>
      </c>
      <c r="E32" s="105">
        <v>0.35714000000000001</v>
      </c>
      <c r="F32" s="89">
        <v>0.48855999999999999</v>
      </c>
      <c r="G32" s="105">
        <v>0.87075999999999998</v>
      </c>
      <c r="H32" s="89">
        <v>0.37017</v>
      </c>
      <c r="I32" s="105">
        <v>0.87846000000000002</v>
      </c>
      <c r="J32" s="89">
        <v>2.2890000000000001E-2</v>
      </c>
      <c r="K32" s="105">
        <v>0.2069</v>
      </c>
      <c r="L32" s="89">
        <v>7.8899999999999994E-3</v>
      </c>
      <c r="M32" s="106" t="s">
        <v>515</v>
      </c>
      <c r="N32" s="578"/>
    </row>
    <row r="33" spans="1:14" s="22" customFormat="1" ht="12.75" customHeight="1">
      <c r="A33" s="782" t="s">
        <v>75</v>
      </c>
      <c r="B33" s="135">
        <v>389.2</v>
      </c>
      <c r="C33" s="135">
        <v>312.2</v>
      </c>
      <c r="D33" s="102">
        <v>47.5</v>
      </c>
      <c r="E33" s="116">
        <v>36</v>
      </c>
      <c r="F33" s="102">
        <v>169.8</v>
      </c>
      <c r="G33" s="103">
        <v>138.30000000000001</v>
      </c>
      <c r="H33" s="102">
        <v>137.6</v>
      </c>
      <c r="I33" s="103">
        <v>124.3</v>
      </c>
      <c r="J33" s="102">
        <v>31.4</v>
      </c>
      <c r="K33" s="103">
        <v>12.7</v>
      </c>
      <c r="L33" s="102">
        <v>2.9</v>
      </c>
      <c r="M33" s="104">
        <v>0.9</v>
      </c>
      <c r="N33" s="418"/>
    </row>
    <row r="34" spans="1:14" s="23" customFormat="1" ht="11.25" customHeight="1">
      <c r="A34" s="782"/>
      <c r="B34" s="134">
        <v>1</v>
      </c>
      <c r="C34" s="134">
        <v>0.80215999999999998</v>
      </c>
      <c r="D34" s="89">
        <v>0.12205000000000001</v>
      </c>
      <c r="E34" s="105">
        <v>0.75788999999999995</v>
      </c>
      <c r="F34" s="89">
        <v>0.43628</v>
      </c>
      <c r="G34" s="105">
        <v>0.81449000000000005</v>
      </c>
      <c r="H34" s="89">
        <v>0.35354999999999998</v>
      </c>
      <c r="I34" s="105">
        <v>0.90334000000000003</v>
      </c>
      <c r="J34" s="89">
        <v>8.0680000000000002E-2</v>
      </c>
      <c r="K34" s="105">
        <v>0.40445999999999999</v>
      </c>
      <c r="L34" s="89">
        <v>7.45E-3</v>
      </c>
      <c r="M34" s="106">
        <v>0.31034</v>
      </c>
      <c r="N34" s="578"/>
    </row>
    <row r="35" spans="1:14" s="22" customFormat="1">
      <c r="A35" s="783" t="s">
        <v>76</v>
      </c>
      <c r="B35" s="135">
        <v>169.8</v>
      </c>
      <c r="C35" s="135">
        <v>128.5</v>
      </c>
      <c r="D35" s="102">
        <v>25</v>
      </c>
      <c r="E35" s="116">
        <v>13.8</v>
      </c>
      <c r="F35" s="102">
        <v>76.099999999999994</v>
      </c>
      <c r="G35" s="103">
        <v>56.6</v>
      </c>
      <c r="H35" s="102">
        <v>61.7</v>
      </c>
      <c r="I35" s="103">
        <v>54.9</v>
      </c>
      <c r="J35" s="102">
        <v>5</v>
      </c>
      <c r="K35" s="103">
        <v>2.2000000000000002</v>
      </c>
      <c r="L35" s="102">
        <v>2</v>
      </c>
      <c r="M35" s="104">
        <v>1</v>
      </c>
      <c r="N35" s="418"/>
    </row>
    <row r="36" spans="1:14" s="23" customFormat="1" ht="11.25" customHeight="1">
      <c r="A36" s="784"/>
      <c r="B36" s="140">
        <v>1</v>
      </c>
      <c r="C36" s="141">
        <v>0.75677000000000005</v>
      </c>
      <c r="D36" s="98">
        <v>0.14723</v>
      </c>
      <c r="E36" s="142">
        <v>0.55200000000000005</v>
      </c>
      <c r="F36" s="98">
        <v>0.44817000000000001</v>
      </c>
      <c r="G36" s="142">
        <v>0.74375999999999998</v>
      </c>
      <c r="H36" s="98">
        <v>0.36337000000000003</v>
      </c>
      <c r="I36" s="142">
        <v>0.88978999999999997</v>
      </c>
      <c r="J36" s="98">
        <v>2.945E-2</v>
      </c>
      <c r="K36" s="142">
        <v>0.44</v>
      </c>
      <c r="L36" s="98">
        <v>1.1780000000000001E-2</v>
      </c>
      <c r="M36" s="143">
        <v>0.5</v>
      </c>
      <c r="N36" s="578"/>
    </row>
    <row r="37" spans="1:14" s="25" customFormat="1" ht="12.75" customHeight="1">
      <c r="A37" s="780" t="s">
        <v>85</v>
      </c>
      <c r="B37" s="117">
        <v>9832.7999999999993</v>
      </c>
      <c r="C37" s="117">
        <v>7466.6</v>
      </c>
      <c r="D37" s="136">
        <v>684.3</v>
      </c>
      <c r="E37" s="137">
        <v>400.4</v>
      </c>
      <c r="F37" s="136">
        <v>4178.8</v>
      </c>
      <c r="G37" s="138">
        <v>3247.2</v>
      </c>
      <c r="H37" s="136">
        <v>3876.2</v>
      </c>
      <c r="I37" s="138">
        <v>3205.5</v>
      </c>
      <c r="J37" s="136">
        <v>522.20000000000005</v>
      </c>
      <c r="K37" s="138">
        <v>198.3</v>
      </c>
      <c r="L37" s="136">
        <v>571.29999999999995</v>
      </c>
      <c r="M37" s="139">
        <v>415.2</v>
      </c>
      <c r="N37" s="579"/>
    </row>
    <row r="38" spans="1:14" s="23" customFormat="1" ht="12" customHeight="1" thickBot="1">
      <c r="A38" s="781"/>
      <c r="B38" s="357">
        <v>1</v>
      </c>
      <c r="C38" s="357">
        <v>0.75936000000000003</v>
      </c>
      <c r="D38" s="409">
        <v>6.9589999999999999E-2</v>
      </c>
      <c r="E38" s="430">
        <v>0.58511999999999997</v>
      </c>
      <c r="F38" s="409">
        <v>0.42498999999999998</v>
      </c>
      <c r="G38" s="430">
        <v>0.77707000000000004</v>
      </c>
      <c r="H38" s="409">
        <v>0.39421</v>
      </c>
      <c r="I38" s="430">
        <v>0.82696999999999998</v>
      </c>
      <c r="J38" s="409">
        <v>5.3109999999999997E-2</v>
      </c>
      <c r="K38" s="430">
        <v>0.37974000000000002</v>
      </c>
      <c r="L38" s="409">
        <v>5.8099999999999999E-2</v>
      </c>
      <c r="M38" s="431">
        <v>0.72675999999999996</v>
      </c>
      <c r="N38" s="578"/>
    </row>
    <row r="39" spans="1:14" s="416" customFormat="1">
      <c r="E39" s="580"/>
    </row>
    <row r="40" spans="1:14" s="416" customFormat="1">
      <c r="A40" s="566" t="str">
        <f>"Anmerkungen. Datengrundlage: Volkshochschul-Statistik "&amp;Hilfswerte!B1&amp;"; Basis: "&amp;Tabelle1!$C$36&amp;" vhs."</f>
        <v>Anmerkungen. Datengrundlage: Volkshochschul-Statistik 2021; Basis: 843 vhs.</v>
      </c>
      <c r="D40" s="417"/>
      <c r="E40" s="581"/>
      <c r="F40" s="417"/>
      <c r="G40" s="417"/>
    </row>
    <row r="41" spans="1:14" s="416" customFormat="1"/>
    <row r="42" spans="1:14" s="416" customFormat="1">
      <c r="A42" s="574" t="s">
        <v>532</v>
      </c>
      <c r="B42" s="572"/>
      <c r="C42" s="572"/>
      <c r="D42" s="572"/>
      <c r="E42" s="572"/>
      <c r="F42" s="572"/>
      <c r="G42" s="572"/>
      <c r="H42" s="572"/>
    </row>
    <row r="43" spans="1:14" s="416" customFormat="1">
      <c r="A43" s="574" t="s">
        <v>533</v>
      </c>
      <c r="B43" s="572"/>
      <c r="C43" s="572"/>
      <c r="D43" s="572"/>
      <c r="E43" s="758" t="s">
        <v>528</v>
      </c>
      <c r="F43" s="758"/>
      <c r="G43" s="758"/>
      <c r="H43" s="572"/>
    </row>
    <row r="44" spans="1:14" s="416" customFormat="1">
      <c r="A44" s="575"/>
      <c r="B44" s="572"/>
      <c r="C44" s="572"/>
      <c r="D44" s="572"/>
      <c r="E44" s="572"/>
      <c r="F44" s="572"/>
      <c r="G44" s="572"/>
      <c r="H44" s="572"/>
    </row>
    <row r="45" spans="1:14" s="576" customFormat="1">
      <c r="A45" s="1169" t="s">
        <v>535</v>
      </c>
      <c r="B45" s="1169"/>
      <c r="C45" s="1169"/>
      <c r="D45" s="572"/>
      <c r="E45" s="572"/>
      <c r="F45" s="572"/>
      <c r="G45" s="572"/>
    </row>
  </sheetData>
  <mergeCells count="27">
    <mergeCell ref="A17:A18"/>
    <mergeCell ref="A19:A20"/>
    <mergeCell ref="A21:A22"/>
    <mergeCell ref="A5:A6"/>
    <mergeCell ref="A7:A8"/>
    <mergeCell ref="A9:A10"/>
    <mergeCell ref="A11:A12"/>
    <mergeCell ref="A13:A14"/>
    <mergeCell ref="A15:A16"/>
    <mergeCell ref="A1:M1"/>
    <mergeCell ref="A2:A4"/>
    <mergeCell ref="D3:E3"/>
    <mergeCell ref="F3:G3"/>
    <mergeCell ref="H3:I3"/>
    <mergeCell ref="J3:K3"/>
    <mergeCell ref="L3:M3"/>
    <mergeCell ref="D2:M2"/>
    <mergeCell ref="B2:C3"/>
    <mergeCell ref="E43:G43"/>
    <mergeCell ref="A37:A38"/>
    <mergeCell ref="A23:A24"/>
    <mergeCell ref="A25:A26"/>
    <mergeCell ref="A29:A30"/>
    <mergeCell ref="A31:A32"/>
    <mergeCell ref="A33:A34"/>
    <mergeCell ref="A35:A36"/>
    <mergeCell ref="A27:A28"/>
  </mergeCells>
  <conditionalFormatting sqref="A5:IV5">
    <cfRule type="cellIs" dxfId="966" priority="99" stopIfTrue="1" operator="equal">
      <formula>0</formula>
    </cfRule>
  </conditionalFormatting>
  <conditionalFormatting sqref="A6:IV6">
    <cfRule type="cellIs" dxfId="965" priority="97" stopIfTrue="1" operator="equal">
      <formula>1</formula>
    </cfRule>
    <cfRule type="cellIs" dxfId="964" priority="98" stopIfTrue="1" operator="lessThan">
      <formula>0.0005</formula>
    </cfRule>
  </conditionalFormatting>
  <conditionalFormatting sqref="A8:IV8">
    <cfRule type="cellIs" dxfId="963" priority="91" stopIfTrue="1" operator="equal">
      <formula>1</formula>
    </cfRule>
    <cfRule type="cellIs" dxfId="962" priority="92" stopIfTrue="1" operator="lessThan">
      <formula>0.0005</formula>
    </cfRule>
  </conditionalFormatting>
  <conditionalFormatting sqref="A9:IV9">
    <cfRule type="cellIs" dxfId="961" priority="87" stopIfTrue="1" operator="equal">
      <formula>0</formula>
    </cfRule>
  </conditionalFormatting>
  <conditionalFormatting sqref="A10:IV10">
    <cfRule type="cellIs" dxfId="960" priority="85" stopIfTrue="1" operator="equal">
      <formula>1</formula>
    </cfRule>
    <cfRule type="cellIs" dxfId="959" priority="86" stopIfTrue="1" operator="lessThan">
      <formula>0.0005</formula>
    </cfRule>
  </conditionalFormatting>
  <conditionalFormatting sqref="A11:IV11">
    <cfRule type="cellIs" dxfId="958" priority="81" stopIfTrue="1" operator="equal">
      <formula>0</formula>
    </cfRule>
  </conditionalFormatting>
  <conditionalFormatting sqref="A12:IV12">
    <cfRule type="cellIs" dxfId="957" priority="79" stopIfTrue="1" operator="equal">
      <formula>1</formula>
    </cfRule>
    <cfRule type="cellIs" dxfId="956" priority="80" stopIfTrue="1" operator="lessThan">
      <formula>0.0005</formula>
    </cfRule>
  </conditionalFormatting>
  <conditionalFormatting sqref="A13:IV13">
    <cfRule type="cellIs" dxfId="955" priority="75" stopIfTrue="1" operator="equal">
      <formula>0</formula>
    </cfRule>
  </conditionalFormatting>
  <conditionalFormatting sqref="A14:IV14">
    <cfRule type="cellIs" dxfId="954" priority="73" stopIfTrue="1" operator="equal">
      <formula>1</formula>
    </cfRule>
    <cfRule type="cellIs" dxfId="953" priority="74" stopIfTrue="1" operator="lessThan">
      <formula>0.0005</formula>
    </cfRule>
  </conditionalFormatting>
  <conditionalFormatting sqref="A15:IV15">
    <cfRule type="cellIs" dxfId="952" priority="69" stopIfTrue="1" operator="equal">
      <formula>0</formula>
    </cfRule>
  </conditionalFormatting>
  <conditionalFormatting sqref="A16:IV16">
    <cfRule type="cellIs" dxfId="951" priority="67" stopIfTrue="1" operator="equal">
      <formula>1</formula>
    </cfRule>
    <cfRule type="cellIs" dxfId="950" priority="68" stopIfTrue="1" operator="lessThan">
      <formula>0.0005</formula>
    </cfRule>
  </conditionalFormatting>
  <conditionalFormatting sqref="A17:IV17">
    <cfRule type="cellIs" dxfId="949" priority="63" stopIfTrue="1" operator="equal">
      <formula>0</formula>
    </cfRule>
  </conditionalFormatting>
  <conditionalFormatting sqref="A18:IV18">
    <cfRule type="cellIs" dxfId="948" priority="61" stopIfTrue="1" operator="equal">
      <formula>1</formula>
    </cfRule>
    <cfRule type="cellIs" dxfId="947" priority="62" stopIfTrue="1" operator="lessThan">
      <formula>0.0005</formula>
    </cfRule>
  </conditionalFormatting>
  <conditionalFormatting sqref="A19:IV19">
    <cfRule type="cellIs" dxfId="946" priority="57" stopIfTrue="1" operator="equal">
      <formula>0</formula>
    </cfRule>
  </conditionalFormatting>
  <conditionalFormatting sqref="A20:IV20">
    <cfRule type="cellIs" dxfId="945" priority="55" stopIfTrue="1" operator="equal">
      <formula>1</formula>
    </cfRule>
    <cfRule type="cellIs" dxfId="944" priority="56" stopIfTrue="1" operator="lessThan">
      <formula>0.0005</formula>
    </cfRule>
  </conditionalFormatting>
  <conditionalFormatting sqref="A21:IV21">
    <cfRule type="cellIs" dxfId="943" priority="51" stopIfTrue="1" operator="equal">
      <formula>0</formula>
    </cfRule>
  </conditionalFormatting>
  <conditionalFormatting sqref="A22:IV22">
    <cfRule type="cellIs" dxfId="942" priority="49" stopIfTrue="1" operator="equal">
      <formula>1</formula>
    </cfRule>
    <cfRule type="cellIs" dxfId="941" priority="50" stopIfTrue="1" operator="lessThan">
      <formula>0.0005</formula>
    </cfRule>
  </conditionalFormatting>
  <conditionalFormatting sqref="A23:IV23">
    <cfRule type="cellIs" dxfId="940" priority="45" stopIfTrue="1" operator="equal">
      <formula>0</formula>
    </cfRule>
  </conditionalFormatting>
  <conditionalFormatting sqref="A24:IV24">
    <cfRule type="cellIs" dxfId="939" priority="43" stopIfTrue="1" operator="equal">
      <formula>1</formula>
    </cfRule>
    <cfRule type="cellIs" dxfId="938" priority="44" stopIfTrue="1" operator="lessThan">
      <formula>0.0005</formula>
    </cfRule>
  </conditionalFormatting>
  <conditionalFormatting sqref="A25:IV25">
    <cfRule type="cellIs" dxfId="937" priority="39" stopIfTrue="1" operator="equal">
      <formula>0</formula>
    </cfRule>
  </conditionalFormatting>
  <conditionalFormatting sqref="A26:IV26">
    <cfRule type="cellIs" dxfId="936" priority="37" stopIfTrue="1" operator="equal">
      <formula>1</formula>
    </cfRule>
    <cfRule type="cellIs" dxfId="935" priority="38" stopIfTrue="1" operator="lessThan">
      <formula>0.0005</formula>
    </cfRule>
  </conditionalFormatting>
  <conditionalFormatting sqref="A27:IV27">
    <cfRule type="cellIs" dxfId="934" priority="33" stopIfTrue="1" operator="equal">
      <formula>0</formula>
    </cfRule>
  </conditionalFormatting>
  <conditionalFormatting sqref="A28:IV28">
    <cfRule type="cellIs" dxfId="933" priority="31" stopIfTrue="1" operator="equal">
      <formula>1</formula>
    </cfRule>
    <cfRule type="cellIs" dxfId="932" priority="32" stopIfTrue="1" operator="lessThan">
      <formula>0.0005</formula>
    </cfRule>
  </conditionalFormatting>
  <conditionalFormatting sqref="A29:IV29">
    <cfRule type="cellIs" dxfId="931" priority="27" stopIfTrue="1" operator="equal">
      <formula>0</formula>
    </cfRule>
  </conditionalFormatting>
  <conditionalFormatting sqref="A30:IV30">
    <cfRule type="cellIs" dxfId="930" priority="25" stopIfTrue="1" operator="equal">
      <formula>1</formula>
    </cfRule>
    <cfRule type="cellIs" dxfId="929" priority="26" stopIfTrue="1" operator="lessThan">
      <formula>0.0005</formula>
    </cfRule>
  </conditionalFormatting>
  <conditionalFormatting sqref="A31:IV31">
    <cfRule type="cellIs" dxfId="928" priority="21" stopIfTrue="1" operator="equal">
      <formula>0</formula>
    </cfRule>
  </conditionalFormatting>
  <conditionalFormatting sqref="A32:IV32">
    <cfRule type="cellIs" dxfId="927" priority="19" stopIfTrue="1" operator="equal">
      <formula>1</formula>
    </cfRule>
    <cfRule type="cellIs" dxfId="926" priority="20" stopIfTrue="1" operator="lessThan">
      <formula>0.0005</formula>
    </cfRule>
  </conditionalFormatting>
  <conditionalFormatting sqref="A33:IV33">
    <cfRule type="cellIs" dxfId="925" priority="15" stopIfTrue="1" operator="equal">
      <formula>0</formula>
    </cfRule>
  </conditionalFormatting>
  <conditionalFormatting sqref="A34:IV34">
    <cfRule type="cellIs" dxfId="924" priority="13" stopIfTrue="1" operator="equal">
      <formula>1</formula>
    </cfRule>
    <cfRule type="cellIs" dxfId="923" priority="14" stopIfTrue="1" operator="lessThan">
      <formula>0.0005</formula>
    </cfRule>
  </conditionalFormatting>
  <conditionalFormatting sqref="A35:IV35">
    <cfRule type="cellIs" dxfId="922" priority="9" stopIfTrue="1" operator="equal">
      <formula>0</formula>
    </cfRule>
  </conditionalFormatting>
  <conditionalFormatting sqref="A36:IV36">
    <cfRule type="cellIs" dxfId="921" priority="7" stopIfTrue="1" operator="equal">
      <formula>1</formula>
    </cfRule>
    <cfRule type="cellIs" dxfId="920" priority="8" stopIfTrue="1" operator="lessThan">
      <formula>0.0005</formula>
    </cfRule>
  </conditionalFormatting>
  <conditionalFormatting sqref="A37:IV37">
    <cfRule type="cellIs" dxfId="919" priority="3" stopIfTrue="1" operator="equal">
      <formula>0</formula>
    </cfRule>
  </conditionalFormatting>
  <conditionalFormatting sqref="A38:IV38">
    <cfRule type="cellIs" dxfId="918" priority="1" stopIfTrue="1" operator="equal">
      <formula>1</formula>
    </cfRule>
    <cfRule type="cellIs" dxfId="917" priority="2" stopIfTrue="1" operator="lessThan">
      <formula>0.0005</formula>
    </cfRule>
  </conditionalFormatting>
  <conditionalFormatting sqref="B7:IV7">
    <cfRule type="cellIs" dxfId="916" priority="93" stopIfTrue="1" operator="equal">
      <formula>0</formula>
    </cfRule>
  </conditionalFormatting>
  <hyperlinks>
    <hyperlink ref="E43" r:id="rId1" xr:uid="{C831973C-2B88-4A9D-A65B-14BA4BC68561}"/>
    <hyperlink ref="E43:G43" r:id="rId2" display="http://dx.doi.org/10.4232/1.14582 " xr:uid="{E97ED462-165C-43B8-BED1-186A1D795AAF}"/>
    <hyperlink ref="A45" r:id="rId3" display="Publikation und Tabellen stehen unter der Lizenz CC BY-SA DEED 4.0." xr:uid="{E715501F-B840-472C-9BE8-0BD40E1ACE9F}"/>
  </hyperlinks>
  <pageMargins left="0.7" right="0.7" top="0.78740157499999996" bottom="0.78740157499999996" header="0.3" footer="0.3"/>
  <pageSetup paperSize="9" scale="67" orientation="portrait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FDBD-44BE-48B7-87FE-BAFE257A06FB}">
  <dimension ref="A1:J45"/>
  <sheetViews>
    <sheetView view="pageBreakPreview" zoomScaleNormal="100" zoomScaleSheetLayoutView="100" workbookViewId="0">
      <selection activeCell="A42" sqref="A42:G45"/>
    </sheetView>
  </sheetViews>
  <sheetFormatPr baseColWidth="10" defaultRowHeight="12.75"/>
  <cols>
    <col min="1" max="1" width="13.7109375" style="20" customWidth="1"/>
    <col min="2" max="9" width="9.7109375" style="20" customWidth="1"/>
    <col min="10" max="10" width="2.7109375" style="416" customWidth="1"/>
    <col min="11" max="16384" width="11.42578125" style="20"/>
  </cols>
  <sheetData>
    <row r="1" spans="1:10" ht="39.950000000000003" customHeight="1" thickBot="1">
      <c r="A1" s="785" t="str">
        <f>"Tabelle 2.1: Hauptberufliche vhs-Leitung nach Ländern " &amp;Hilfswerte!B1</f>
        <v>Tabelle 2.1: Hauptberufliche vhs-Leitung nach Ländern 2021</v>
      </c>
      <c r="B1" s="785"/>
      <c r="C1" s="785"/>
      <c r="D1" s="785"/>
      <c r="E1" s="785"/>
      <c r="F1" s="785"/>
      <c r="G1" s="785"/>
      <c r="H1" s="785"/>
      <c r="I1" s="785"/>
    </row>
    <row r="2" spans="1:10" ht="18" customHeight="1">
      <c r="A2" s="801" t="s">
        <v>12</v>
      </c>
      <c r="B2" s="795" t="s">
        <v>470</v>
      </c>
      <c r="C2" s="796"/>
      <c r="D2" s="806" t="s">
        <v>13</v>
      </c>
      <c r="E2" s="806"/>
      <c r="F2" s="806"/>
      <c r="G2" s="806"/>
      <c r="H2" s="806"/>
      <c r="I2" s="807"/>
    </row>
    <row r="3" spans="1:10" ht="50.1" customHeight="1">
      <c r="A3" s="802"/>
      <c r="B3" s="797"/>
      <c r="C3" s="798"/>
      <c r="D3" s="789" t="s">
        <v>471</v>
      </c>
      <c r="E3" s="804"/>
      <c r="F3" s="789" t="s">
        <v>472</v>
      </c>
      <c r="G3" s="804"/>
      <c r="H3" s="789" t="s">
        <v>473</v>
      </c>
      <c r="I3" s="805"/>
    </row>
    <row r="4" spans="1:10" ht="22.5">
      <c r="A4" s="803"/>
      <c r="B4" s="603" t="s">
        <v>9</v>
      </c>
      <c r="C4" s="602" t="s">
        <v>422</v>
      </c>
      <c r="D4" s="603" t="s">
        <v>9</v>
      </c>
      <c r="E4" s="602" t="s">
        <v>422</v>
      </c>
      <c r="F4" s="607" t="s">
        <v>9</v>
      </c>
      <c r="G4" s="602" t="s">
        <v>422</v>
      </c>
      <c r="H4" s="603" t="s">
        <v>9</v>
      </c>
      <c r="I4" s="606" t="s">
        <v>422</v>
      </c>
    </row>
    <row r="5" spans="1:10" ht="12.75" customHeight="1">
      <c r="A5" s="799" t="s">
        <v>61</v>
      </c>
      <c r="B5" s="10">
        <v>136.69999999999999</v>
      </c>
      <c r="C5" s="118">
        <v>87.3</v>
      </c>
      <c r="D5" s="11">
        <v>91</v>
      </c>
      <c r="E5" s="118">
        <v>56.7</v>
      </c>
      <c r="F5" s="11">
        <v>33.200000000000003</v>
      </c>
      <c r="G5" s="118">
        <v>22.3</v>
      </c>
      <c r="H5" s="11">
        <v>12.5</v>
      </c>
      <c r="I5" s="119">
        <v>8.3000000000000007</v>
      </c>
    </row>
    <row r="6" spans="1:10" s="29" customFormat="1">
      <c r="A6" s="782"/>
      <c r="B6" s="8">
        <v>1</v>
      </c>
      <c r="C6" s="16">
        <v>0.63861999999999997</v>
      </c>
      <c r="D6" s="7">
        <v>0.66569</v>
      </c>
      <c r="E6" s="16">
        <v>0.62307999999999997</v>
      </c>
      <c r="F6" s="7">
        <v>0.24287</v>
      </c>
      <c r="G6" s="16">
        <v>0.67169000000000001</v>
      </c>
      <c r="H6" s="7">
        <v>9.1439999999999994E-2</v>
      </c>
      <c r="I6" s="17">
        <v>0.66400000000000003</v>
      </c>
      <c r="J6" s="421"/>
    </row>
    <row r="7" spans="1:10">
      <c r="A7" s="782" t="s">
        <v>62</v>
      </c>
      <c r="B7" s="10">
        <v>126.6</v>
      </c>
      <c r="C7" s="118">
        <v>76.3</v>
      </c>
      <c r="D7" s="11">
        <v>101.1</v>
      </c>
      <c r="E7" s="118">
        <v>60.8</v>
      </c>
      <c r="F7" s="11">
        <v>22.3</v>
      </c>
      <c r="G7" s="118">
        <v>14.9</v>
      </c>
      <c r="H7" s="11">
        <v>3.2</v>
      </c>
      <c r="I7" s="119">
        <v>0.6</v>
      </c>
    </row>
    <row r="8" spans="1:10">
      <c r="A8" s="782"/>
      <c r="B8" s="8">
        <v>1</v>
      </c>
      <c r="C8" s="16">
        <v>0.60268999999999995</v>
      </c>
      <c r="D8" s="7">
        <v>0.79857999999999996</v>
      </c>
      <c r="E8" s="16">
        <v>0.60138000000000003</v>
      </c>
      <c r="F8" s="7">
        <v>0.17615</v>
      </c>
      <c r="G8" s="16">
        <v>0.66815999999999998</v>
      </c>
      <c r="H8" s="7">
        <v>2.528E-2</v>
      </c>
      <c r="I8" s="17">
        <v>0.1875</v>
      </c>
    </row>
    <row r="9" spans="1:10">
      <c r="A9" s="782" t="s">
        <v>63</v>
      </c>
      <c r="B9" s="10">
        <v>11.9</v>
      </c>
      <c r="C9" s="118">
        <v>4.9000000000000004</v>
      </c>
      <c r="D9" s="11">
        <v>10.9</v>
      </c>
      <c r="E9" s="118">
        <v>4.7</v>
      </c>
      <c r="F9" s="11">
        <v>0.5</v>
      </c>
      <c r="G9" s="118">
        <v>0.2</v>
      </c>
      <c r="H9" s="11">
        <v>0.5</v>
      </c>
      <c r="I9" s="119">
        <v>0</v>
      </c>
    </row>
    <row r="10" spans="1:10">
      <c r="A10" s="782"/>
      <c r="B10" s="8">
        <v>1</v>
      </c>
      <c r="C10" s="16">
        <v>0.41176000000000001</v>
      </c>
      <c r="D10" s="7">
        <v>0.91596999999999995</v>
      </c>
      <c r="E10" s="16">
        <v>0.43119000000000002</v>
      </c>
      <c r="F10" s="7">
        <v>4.2020000000000002E-2</v>
      </c>
      <c r="G10" s="16">
        <v>0.4</v>
      </c>
      <c r="H10" s="7">
        <v>4.2020000000000002E-2</v>
      </c>
      <c r="I10" s="17" t="s">
        <v>515</v>
      </c>
    </row>
    <row r="11" spans="1:10">
      <c r="A11" s="782" t="s">
        <v>64</v>
      </c>
      <c r="B11" s="10">
        <v>18.7</v>
      </c>
      <c r="C11" s="118">
        <v>13.7</v>
      </c>
      <c r="D11" s="11">
        <v>13.5</v>
      </c>
      <c r="E11" s="118">
        <v>8.9</v>
      </c>
      <c r="F11" s="11">
        <v>4.4000000000000004</v>
      </c>
      <c r="G11" s="118">
        <v>4</v>
      </c>
      <c r="H11" s="11">
        <v>0.8</v>
      </c>
      <c r="I11" s="119">
        <v>0.8</v>
      </c>
    </row>
    <row r="12" spans="1:10">
      <c r="A12" s="782"/>
      <c r="B12" s="8">
        <v>1</v>
      </c>
      <c r="C12" s="16">
        <v>0.73262000000000005</v>
      </c>
      <c r="D12" s="7">
        <v>0.72192999999999996</v>
      </c>
      <c r="E12" s="16">
        <v>0.65925999999999996</v>
      </c>
      <c r="F12" s="7">
        <v>0.23529</v>
      </c>
      <c r="G12" s="16">
        <v>0.90908999999999995</v>
      </c>
      <c r="H12" s="7">
        <v>4.2779999999999999E-2</v>
      </c>
      <c r="I12" s="17">
        <v>1</v>
      </c>
    </row>
    <row r="13" spans="1:10">
      <c r="A13" s="782" t="s">
        <v>65</v>
      </c>
      <c r="B13" s="10">
        <v>2</v>
      </c>
      <c r="C13" s="118">
        <v>1</v>
      </c>
      <c r="D13" s="11">
        <v>1.8</v>
      </c>
      <c r="E13" s="118">
        <v>0.8</v>
      </c>
      <c r="F13" s="11">
        <v>0.2</v>
      </c>
      <c r="G13" s="118">
        <v>0.2</v>
      </c>
      <c r="H13" s="11">
        <v>0</v>
      </c>
      <c r="I13" s="119">
        <v>0</v>
      </c>
    </row>
    <row r="14" spans="1:10">
      <c r="A14" s="782"/>
      <c r="B14" s="8">
        <v>1</v>
      </c>
      <c r="C14" s="16">
        <v>0.5</v>
      </c>
      <c r="D14" s="7">
        <v>0.9</v>
      </c>
      <c r="E14" s="16">
        <v>0.44444</v>
      </c>
      <c r="F14" s="7">
        <v>0.1</v>
      </c>
      <c r="G14" s="16">
        <v>1</v>
      </c>
      <c r="H14" s="7" t="s">
        <v>515</v>
      </c>
      <c r="I14" s="17" t="s">
        <v>515</v>
      </c>
    </row>
    <row r="15" spans="1:10">
      <c r="A15" s="782" t="s">
        <v>66</v>
      </c>
      <c r="B15" s="10">
        <v>2</v>
      </c>
      <c r="C15" s="118">
        <v>0</v>
      </c>
      <c r="D15" s="11">
        <v>1.5</v>
      </c>
      <c r="E15" s="118">
        <v>0</v>
      </c>
      <c r="F15" s="11">
        <v>0</v>
      </c>
      <c r="G15" s="118">
        <v>0</v>
      </c>
      <c r="H15" s="11">
        <v>0.5</v>
      </c>
      <c r="I15" s="119">
        <v>0</v>
      </c>
    </row>
    <row r="16" spans="1:10">
      <c r="A16" s="782"/>
      <c r="B16" s="8">
        <v>1</v>
      </c>
      <c r="C16" s="16" t="s">
        <v>515</v>
      </c>
      <c r="D16" s="7">
        <v>0.75</v>
      </c>
      <c r="E16" s="16" t="s">
        <v>515</v>
      </c>
      <c r="F16" s="7" t="s">
        <v>515</v>
      </c>
      <c r="G16" s="16" t="s">
        <v>515</v>
      </c>
      <c r="H16" s="7">
        <v>0.25</v>
      </c>
      <c r="I16" s="17" t="s">
        <v>515</v>
      </c>
    </row>
    <row r="17" spans="1:9">
      <c r="A17" s="782" t="s">
        <v>67</v>
      </c>
      <c r="B17" s="10">
        <v>35.1</v>
      </c>
      <c r="C17" s="118">
        <v>17.600000000000001</v>
      </c>
      <c r="D17" s="11">
        <v>28.5</v>
      </c>
      <c r="E17" s="118">
        <v>14.1</v>
      </c>
      <c r="F17" s="11">
        <v>5.3</v>
      </c>
      <c r="G17" s="118">
        <v>3</v>
      </c>
      <c r="H17" s="11">
        <v>1.3</v>
      </c>
      <c r="I17" s="119">
        <v>0.5</v>
      </c>
    </row>
    <row r="18" spans="1:9">
      <c r="A18" s="782"/>
      <c r="B18" s="8">
        <v>1</v>
      </c>
      <c r="C18" s="16">
        <v>0.50141999999999998</v>
      </c>
      <c r="D18" s="7">
        <v>0.81196999999999997</v>
      </c>
      <c r="E18" s="16">
        <v>0.49474000000000001</v>
      </c>
      <c r="F18" s="7">
        <v>0.151</v>
      </c>
      <c r="G18" s="16">
        <v>0.56603999999999999</v>
      </c>
      <c r="H18" s="7">
        <v>3.7039999999999997E-2</v>
      </c>
      <c r="I18" s="17">
        <v>0.38462000000000002</v>
      </c>
    </row>
    <row r="19" spans="1:9" ht="12.75" customHeight="1">
      <c r="A19" s="782" t="s">
        <v>68</v>
      </c>
      <c r="B19" s="10">
        <v>8.3000000000000007</v>
      </c>
      <c r="C19" s="118">
        <v>5.3</v>
      </c>
      <c r="D19" s="11">
        <v>6.9</v>
      </c>
      <c r="E19" s="118">
        <v>4.5999999999999996</v>
      </c>
      <c r="F19" s="11">
        <v>1.3</v>
      </c>
      <c r="G19" s="118">
        <v>0.6</v>
      </c>
      <c r="H19" s="11">
        <v>0.1</v>
      </c>
      <c r="I19" s="119">
        <v>0.1</v>
      </c>
    </row>
    <row r="20" spans="1:9">
      <c r="A20" s="782"/>
      <c r="B20" s="8">
        <v>1</v>
      </c>
      <c r="C20" s="16">
        <v>0.63854999999999995</v>
      </c>
      <c r="D20" s="7">
        <v>0.83133000000000001</v>
      </c>
      <c r="E20" s="16">
        <v>0.66666999999999998</v>
      </c>
      <c r="F20" s="7">
        <v>0.15662999999999999</v>
      </c>
      <c r="G20" s="16">
        <v>0.46154000000000001</v>
      </c>
      <c r="H20" s="7">
        <v>1.205E-2</v>
      </c>
      <c r="I20" s="17">
        <v>1</v>
      </c>
    </row>
    <row r="21" spans="1:9">
      <c r="A21" s="782" t="s">
        <v>69</v>
      </c>
      <c r="B21" s="10">
        <v>61.1</v>
      </c>
      <c r="C21" s="118">
        <v>34.4</v>
      </c>
      <c r="D21" s="11">
        <v>46.7</v>
      </c>
      <c r="E21" s="118">
        <v>25.7</v>
      </c>
      <c r="F21" s="11">
        <v>11.8</v>
      </c>
      <c r="G21" s="118">
        <v>7.6</v>
      </c>
      <c r="H21" s="11">
        <v>2.6</v>
      </c>
      <c r="I21" s="119">
        <v>1.1000000000000001</v>
      </c>
    </row>
    <row r="22" spans="1:9">
      <c r="A22" s="782"/>
      <c r="B22" s="8">
        <v>1</v>
      </c>
      <c r="C22" s="16">
        <v>0.56301000000000001</v>
      </c>
      <c r="D22" s="7">
        <v>0.76432</v>
      </c>
      <c r="E22" s="16">
        <v>0.55032000000000003</v>
      </c>
      <c r="F22" s="7">
        <v>0.19313</v>
      </c>
      <c r="G22" s="16">
        <v>0.64407000000000003</v>
      </c>
      <c r="H22" s="7">
        <v>4.2549999999999998E-2</v>
      </c>
      <c r="I22" s="17">
        <v>0.42308000000000001</v>
      </c>
    </row>
    <row r="23" spans="1:9" ht="12.75" customHeight="1">
      <c r="A23" s="782" t="s">
        <v>70</v>
      </c>
      <c r="B23" s="10">
        <v>123.2</v>
      </c>
      <c r="C23" s="118">
        <v>62.5</v>
      </c>
      <c r="D23" s="11">
        <v>84.1</v>
      </c>
      <c r="E23" s="118">
        <v>43.2</v>
      </c>
      <c r="F23" s="11">
        <v>36.299999999999997</v>
      </c>
      <c r="G23" s="118">
        <v>17.600000000000001</v>
      </c>
      <c r="H23" s="11">
        <v>2.8</v>
      </c>
      <c r="I23" s="119">
        <v>1.7</v>
      </c>
    </row>
    <row r="24" spans="1:9">
      <c r="A24" s="782"/>
      <c r="B24" s="8">
        <v>1</v>
      </c>
      <c r="C24" s="16">
        <v>0.50731000000000004</v>
      </c>
      <c r="D24" s="7">
        <v>0.68262999999999996</v>
      </c>
      <c r="E24" s="16">
        <v>0.51366999999999996</v>
      </c>
      <c r="F24" s="7">
        <v>0.29464000000000001</v>
      </c>
      <c r="G24" s="16">
        <v>0.48485</v>
      </c>
      <c r="H24" s="7">
        <v>2.273E-2</v>
      </c>
      <c r="I24" s="17">
        <v>0.60714000000000001</v>
      </c>
    </row>
    <row r="25" spans="1:9">
      <c r="A25" s="782" t="s">
        <v>71</v>
      </c>
      <c r="B25" s="10">
        <v>44</v>
      </c>
      <c r="C25" s="118">
        <v>30.4</v>
      </c>
      <c r="D25" s="11">
        <v>27.8</v>
      </c>
      <c r="E25" s="118">
        <v>18.8</v>
      </c>
      <c r="F25" s="11">
        <v>13.3</v>
      </c>
      <c r="G25" s="118">
        <v>9.1999999999999993</v>
      </c>
      <c r="H25" s="11">
        <v>2.9</v>
      </c>
      <c r="I25" s="119">
        <v>2.4</v>
      </c>
    </row>
    <row r="26" spans="1:9">
      <c r="A26" s="782"/>
      <c r="B26" s="8">
        <v>1</v>
      </c>
      <c r="C26" s="16">
        <v>0.69091000000000002</v>
      </c>
      <c r="D26" s="7">
        <v>0.63182000000000005</v>
      </c>
      <c r="E26" s="16">
        <v>0.67625999999999997</v>
      </c>
      <c r="F26" s="7">
        <v>0.30226999999999998</v>
      </c>
      <c r="G26" s="16">
        <v>0.69172999999999996</v>
      </c>
      <c r="H26" s="7">
        <v>6.5909999999999996E-2</v>
      </c>
      <c r="I26" s="17">
        <v>0.82759000000000005</v>
      </c>
    </row>
    <row r="27" spans="1:9">
      <c r="A27" s="782" t="s">
        <v>72</v>
      </c>
      <c r="B27" s="10">
        <v>13</v>
      </c>
      <c r="C27" s="118">
        <v>9</v>
      </c>
      <c r="D27" s="11">
        <v>10.1</v>
      </c>
      <c r="E27" s="118">
        <v>6.3</v>
      </c>
      <c r="F27" s="11">
        <v>2.4</v>
      </c>
      <c r="G27" s="118">
        <v>2.2000000000000002</v>
      </c>
      <c r="H27" s="11">
        <v>0.5</v>
      </c>
      <c r="I27" s="119">
        <v>0.5</v>
      </c>
    </row>
    <row r="28" spans="1:9">
      <c r="A28" s="782"/>
      <c r="B28" s="8">
        <v>1</v>
      </c>
      <c r="C28" s="16">
        <v>0.69230999999999998</v>
      </c>
      <c r="D28" s="7">
        <v>0.77692000000000005</v>
      </c>
      <c r="E28" s="16">
        <v>0.62375999999999998</v>
      </c>
      <c r="F28" s="7">
        <v>0.18462000000000001</v>
      </c>
      <c r="G28" s="16">
        <v>0.91666999999999998</v>
      </c>
      <c r="H28" s="7">
        <v>3.8460000000000001E-2</v>
      </c>
      <c r="I28" s="17">
        <v>1</v>
      </c>
    </row>
    <row r="29" spans="1:9">
      <c r="A29" s="782" t="s">
        <v>73</v>
      </c>
      <c r="B29" s="10">
        <v>15.2</v>
      </c>
      <c r="C29" s="118">
        <v>3.2</v>
      </c>
      <c r="D29" s="11">
        <v>11.7</v>
      </c>
      <c r="E29" s="118">
        <v>2.7</v>
      </c>
      <c r="F29" s="11">
        <v>3.3</v>
      </c>
      <c r="G29" s="118">
        <v>0.5</v>
      </c>
      <c r="H29" s="11">
        <v>0.2</v>
      </c>
      <c r="I29" s="119">
        <v>0</v>
      </c>
    </row>
    <row r="30" spans="1:9">
      <c r="A30" s="782"/>
      <c r="B30" s="8">
        <v>1</v>
      </c>
      <c r="C30" s="16">
        <v>0.21052999999999999</v>
      </c>
      <c r="D30" s="7">
        <v>0.76973999999999998</v>
      </c>
      <c r="E30" s="16">
        <v>0.23077</v>
      </c>
      <c r="F30" s="7">
        <v>0.21711</v>
      </c>
      <c r="G30" s="16">
        <v>0.15151999999999999</v>
      </c>
      <c r="H30" s="7">
        <v>1.316E-2</v>
      </c>
      <c r="I30" s="17" t="s">
        <v>515</v>
      </c>
    </row>
    <row r="31" spans="1:9">
      <c r="A31" s="782" t="s">
        <v>74</v>
      </c>
      <c r="B31" s="10">
        <v>14</v>
      </c>
      <c r="C31" s="118">
        <v>5</v>
      </c>
      <c r="D31" s="11">
        <v>10.5</v>
      </c>
      <c r="E31" s="118">
        <v>4.4000000000000004</v>
      </c>
      <c r="F31" s="11">
        <v>3</v>
      </c>
      <c r="G31" s="118">
        <v>0.6</v>
      </c>
      <c r="H31" s="11">
        <v>0.5</v>
      </c>
      <c r="I31" s="119">
        <v>0</v>
      </c>
    </row>
    <row r="32" spans="1:9">
      <c r="A32" s="782"/>
      <c r="B32" s="8">
        <v>1</v>
      </c>
      <c r="C32" s="16">
        <v>0.35714000000000001</v>
      </c>
      <c r="D32" s="7">
        <v>0.75</v>
      </c>
      <c r="E32" s="16">
        <v>0.41904999999999998</v>
      </c>
      <c r="F32" s="7">
        <v>0.21429000000000001</v>
      </c>
      <c r="G32" s="16">
        <v>0.2</v>
      </c>
      <c r="H32" s="7">
        <v>3.5709999999999999E-2</v>
      </c>
      <c r="I32" s="17" t="s">
        <v>515</v>
      </c>
    </row>
    <row r="33" spans="1:9" ht="12.75" customHeight="1">
      <c r="A33" s="782" t="s">
        <v>75</v>
      </c>
      <c r="B33" s="10">
        <v>47.5</v>
      </c>
      <c r="C33" s="118">
        <v>36</v>
      </c>
      <c r="D33" s="11">
        <v>36.6</v>
      </c>
      <c r="E33" s="118">
        <v>27.9</v>
      </c>
      <c r="F33" s="11">
        <v>8.6999999999999993</v>
      </c>
      <c r="G33" s="118">
        <v>7.1</v>
      </c>
      <c r="H33" s="11">
        <v>2.2000000000000002</v>
      </c>
      <c r="I33" s="119">
        <v>1</v>
      </c>
    </row>
    <row r="34" spans="1:9">
      <c r="A34" s="782"/>
      <c r="B34" s="8">
        <v>1</v>
      </c>
      <c r="C34" s="16">
        <v>0.75788999999999995</v>
      </c>
      <c r="D34" s="7">
        <v>0.77053000000000005</v>
      </c>
      <c r="E34" s="16">
        <v>0.76229999999999998</v>
      </c>
      <c r="F34" s="7">
        <v>0.18315999999999999</v>
      </c>
      <c r="G34" s="16">
        <v>0.81608999999999998</v>
      </c>
      <c r="H34" s="7">
        <v>4.632E-2</v>
      </c>
      <c r="I34" s="17">
        <v>0.45455000000000001</v>
      </c>
    </row>
    <row r="35" spans="1:9">
      <c r="A35" s="800" t="s">
        <v>76</v>
      </c>
      <c r="B35" s="10">
        <v>25</v>
      </c>
      <c r="C35" s="118">
        <v>13.8</v>
      </c>
      <c r="D35" s="11">
        <v>17.3</v>
      </c>
      <c r="E35" s="118">
        <v>10.1</v>
      </c>
      <c r="F35" s="11">
        <v>7.2</v>
      </c>
      <c r="G35" s="118">
        <v>3.7</v>
      </c>
      <c r="H35" s="11">
        <v>0.5</v>
      </c>
      <c r="I35" s="119">
        <v>0</v>
      </c>
    </row>
    <row r="36" spans="1:9">
      <c r="A36" s="784"/>
      <c r="B36" s="12">
        <v>1</v>
      </c>
      <c r="C36" s="16">
        <v>0.55200000000000005</v>
      </c>
      <c r="D36" s="13">
        <v>0.69199999999999995</v>
      </c>
      <c r="E36" s="16">
        <v>0.58382000000000001</v>
      </c>
      <c r="F36" s="7">
        <v>0.28799999999999998</v>
      </c>
      <c r="G36" s="16">
        <v>0.51388999999999996</v>
      </c>
      <c r="H36" s="7">
        <v>0.02</v>
      </c>
      <c r="I36" s="17" t="s">
        <v>515</v>
      </c>
    </row>
    <row r="37" spans="1:9">
      <c r="A37" s="780" t="s">
        <v>85</v>
      </c>
      <c r="B37" s="14">
        <v>684.3</v>
      </c>
      <c r="C37" s="120">
        <v>400.4</v>
      </c>
      <c r="D37" s="15">
        <v>500</v>
      </c>
      <c r="E37" s="120">
        <v>289.7</v>
      </c>
      <c r="F37" s="15">
        <v>153.19999999999999</v>
      </c>
      <c r="G37" s="120">
        <v>93.7</v>
      </c>
      <c r="H37" s="15">
        <v>31.1</v>
      </c>
      <c r="I37" s="121">
        <v>17</v>
      </c>
    </row>
    <row r="38" spans="1:9" ht="13.5" thickBot="1">
      <c r="A38" s="781"/>
      <c r="B38" s="26">
        <v>1</v>
      </c>
      <c r="C38" s="30">
        <v>0.58511999999999997</v>
      </c>
      <c r="D38" s="27">
        <v>0.73067000000000004</v>
      </c>
      <c r="E38" s="30">
        <v>0.57940000000000003</v>
      </c>
      <c r="F38" s="27">
        <v>0.22388</v>
      </c>
      <c r="G38" s="30">
        <v>0.61162000000000005</v>
      </c>
      <c r="H38" s="27">
        <v>4.5449999999999997E-2</v>
      </c>
      <c r="I38" s="31">
        <v>0.54661999999999999</v>
      </c>
    </row>
    <row r="39" spans="1:9" s="416" customFormat="1"/>
    <row r="40" spans="1:9" s="416" customFormat="1">
      <c r="A40" s="566" t="str">
        <f>"Anmerkungen. Datengrundlage: Volkshochschul-Statistik "&amp;Hilfswerte!B1&amp;"; Basis: "&amp;Tabelle1!$C$36&amp;" vhs."</f>
        <v>Anmerkungen. Datengrundlage: Volkshochschul-Statistik 2021; Basis: 843 vhs.</v>
      </c>
    </row>
    <row r="41" spans="1:9" s="416" customFormat="1"/>
    <row r="42" spans="1:9" s="416" customFormat="1">
      <c r="A42" s="574" t="s">
        <v>532</v>
      </c>
      <c r="B42" s="572"/>
      <c r="C42" s="572"/>
      <c r="D42" s="572"/>
      <c r="E42" s="572"/>
      <c r="F42" s="572"/>
      <c r="G42" s="572"/>
      <c r="H42" s="572"/>
    </row>
    <row r="43" spans="1:9" s="416" customFormat="1">
      <c r="A43" s="574" t="s">
        <v>533</v>
      </c>
      <c r="B43" s="572"/>
      <c r="C43" s="572"/>
      <c r="D43" s="572"/>
      <c r="E43" s="758" t="s">
        <v>528</v>
      </c>
      <c r="F43" s="758"/>
      <c r="G43" s="758"/>
      <c r="H43" s="572"/>
    </row>
    <row r="44" spans="1:9" s="416" customFormat="1">
      <c r="A44" s="575"/>
      <c r="B44" s="572"/>
      <c r="C44" s="572"/>
      <c r="D44" s="572"/>
      <c r="E44" s="572"/>
      <c r="F44" s="572"/>
      <c r="G44" s="572"/>
      <c r="H44" s="572"/>
    </row>
    <row r="45" spans="1:9" s="416" customFormat="1">
      <c r="A45" s="742" t="str">
        <f>Tabelle1!$A$44</f>
        <v>Die Tabellen stehen unter der Lizenz CC BY-SA DEED 4.0.</v>
      </c>
      <c r="B45" s="572"/>
      <c r="C45" s="572"/>
      <c r="D45" s="572"/>
      <c r="E45" s="572"/>
      <c r="F45" s="572"/>
      <c r="G45" s="572"/>
      <c r="H45" s="572"/>
    </row>
  </sheetData>
  <mergeCells count="25">
    <mergeCell ref="A35:A36"/>
    <mergeCell ref="A27:A28"/>
    <mergeCell ref="A1:I1"/>
    <mergeCell ref="A2:A4"/>
    <mergeCell ref="D3:E3"/>
    <mergeCell ref="F3:G3"/>
    <mergeCell ref="H3:I3"/>
    <mergeCell ref="B2:C3"/>
    <mergeCell ref="D2:I2"/>
    <mergeCell ref="E43:G43"/>
    <mergeCell ref="A17:A18"/>
    <mergeCell ref="A19:A20"/>
    <mergeCell ref="A21:A22"/>
    <mergeCell ref="A5:A6"/>
    <mergeCell ref="A7:A8"/>
    <mergeCell ref="A9:A10"/>
    <mergeCell ref="A11:A12"/>
    <mergeCell ref="A13:A14"/>
    <mergeCell ref="A15:A16"/>
    <mergeCell ref="A37:A38"/>
    <mergeCell ref="A23:A24"/>
    <mergeCell ref="A25:A26"/>
    <mergeCell ref="A29:A30"/>
    <mergeCell ref="A31:A32"/>
    <mergeCell ref="A33:A34"/>
  </mergeCells>
  <conditionalFormatting sqref="A5:I5">
    <cfRule type="cellIs" dxfId="915" priority="42" stopIfTrue="1" operator="equal">
      <formula>0</formula>
    </cfRule>
  </conditionalFormatting>
  <conditionalFormatting sqref="A6:I6">
    <cfRule type="cellIs" dxfId="914" priority="40" stopIfTrue="1" operator="equal">
      <formula>1</formula>
    </cfRule>
    <cfRule type="cellIs" dxfId="913" priority="41" stopIfTrue="1" operator="lessThan">
      <formula>0.0005</formula>
    </cfRule>
  </conditionalFormatting>
  <conditionalFormatting sqref="A8:I8">
    <cfRule type="cellIs" dxfId="912" priority="37" stopIfTrue="1" operator="equal">
      <formula>1</formula>
    </cfRule>
    <cfRule type="cellIs" dxfId="911" priority="38" stopIfTrue="1" operator="lessThan">
      <formula>0.0005</formula>
    </cfRule>
  </conditionalFormatting>
  <conditionalFormatting sqref="A9:I9">
    <cfRule type="cellIs" dxfId="910" priority="36" stopIfTrue="1" operator="equal">
      <formula>0</formula>
    </cfRule>
  </conditionalFormatting>
  <conditionalFormatting sqref="A10:I10">
    <cfRule type="cellIs" dxfId="909" priority="34" stopIfTrue="1" operator="equal">
      <formula>1</formula>
    </cfRule>
    <cfRule type="cellIs" dxfId="908" priority="35" stopIfTrue="1" operator="lessThan">
      <formula>0.0005</formula>
    </cfRule>
  </conditionalFormatting>
  <conditionalFormatting sqref="A11:I11">
    <cfRule type="cellIs" dxfId="907" priority="33" stopIfTrue="1" operator="equal">
      <formula>0</formula>
    </cfRule>
  </conditionalFormatting>
  <conditionalFormatting sqref="A12:I12">
    <cfRule type="cellIs" dxfId="906" priority="31" stopIfTrue="1" operator="equal">
      <formula>1</formula>
    </cfRule>
    <cfRule type="cellIs" dxfId="905" priority="32" stopIfTrue="1" operator="lessThan">
      <formula>0.0005</formula>
    </cfRule>
  </conditionalFormatting>
  <conditionalFormatting sqref="A13:I13">
    <cfRule type="cellIs" dxfId="904" priority="30" stopIfTrue="1" operator="equal">
      <formula>0</formula>
    </cfRule>
  </conditionalFormatting>
  <conditionalFormatting sqref="A14:I14">
    <cfRule type="cellIs" dxfId="903" priority="28" stopIfTrue="1" operator="equal">
      <formula>1</formula>
    </cfRule>
    <cfRule type="cellIs" dxfId="902" priority="29" stopIfTrue="1" operator="lessThan">
      <formula>0.0005</formula>
    </cfRule>
  </conditionalFormatting>
  <conditionalFormatting sqref="A15:I15">
    <cfRule type="cellIs" dxfId="901" priority="27" stopIfTrue="1" operator="equal">
      <formula>0</formula>
    </cfRule>
  </conditionalFormatting>
  <conditionalFormatting sqref="A16:I16">
    <cfRule type="cellIs" dxfId="900" priority="25" stopIfTrue="1" operator="equal">
      <formula>1</formula>
    </cfRule>
    <cfRule type="cellIs" dxfId="899" priority="26" stopIfTrue="1" operator="lessThan">
      <formula>0.0005</formula>
    </cfRule>
  </conditionalFormatting>
  <conditionalFormatting sqref="A17:I17">
    <cfRule type="cellIs" dxfId="898" priority="24" stopIfTrue="1" operator="equal">
      <formula>0</formula>
    </cfRule>
  </conditionalFormatting>
  <conditionalFormatting sqref="A18:I18">
    <cfRule type="cellIs" dxfId="897" priority="22" stopIfTrue="1" operator="equal">
      <formula>1</formula>
    </cfRule>
    <cfRule type="cellIs" dxfId="896" priority="23" stopIfTrue="1" operator="lessThan">
      <formula>0.0005</formula>
    </cfRule>
  </conditionalFormatting>
  <conditionalFormatting sqref="A19:I19">
    <cfRule type="cellIs" dxfId="895" priority="21" stopIfTrue="1" operator="equal">
      <formula>0</formula>
    </cfRule>
  </conditionalFormatting>
  <conditionalFormatting sqref="A20:I20">
    <cfRule type="cellIs" dxfId="894" priority="19" stopIfTrue="1" operator="equal">
      <formula>1</formula>
    </cfRule>
    <cfRule type="cellIs" dxfId="893" priority="20" stopIfTrue="1" operator="lessThan">
      <formula>0.0005</formula>
    </cfRule>
  </conditionalFormatting>
  <conditionalFormatting sqref="A21:I21">
    <cfRule type="cellIs" dxfId="892" priority="18" stopIfTrue="1" operator="equal">
      <formula>0</formula>
    </cfRule>
  </conditionalFormatting>
  <conditionalFormatting sqref="A22:I22">
    <cfRule type="cellIs" dxfId="891" priority="16" stopIfTrue="1" operator="equal">
      <formula>1</formula>
    </cfRule>
    <cfRule type="cellIs" dxfId="890" priority="17" stopIfTrue="1" operator="lessThan">
      <formula>0.0005</formula>
    </cfRule>
  </conditionalFormatting>
  <conditionalFormatting sqref="A23:I23">
    <cfRule type="cellIs" dxfId="889" priority="15" stopIfTrue="1" operator="equal">
      <formula>0</formula>
    </cfRule>
  </conditionalFormatting>
  <conditionalFormatting sqref="A24:I24">
    <cfRule type="cellIs" dxfId="888" priority="13" stopIfTrue="1" operator="equal">
      <formula>1</formula>
    </cfRule>
    <cfRule type="cellIs" dxfId="887" priority="14" stopIfTrue="1" operator="lessThan">
      <formula>0.0005</formula>
    </cfRule>
  </conditionalFormatting>
  <conditionalFormatting sqref="A25:I25">
    <cfRule type="cellIs" dxfId="886" priority="12" stopIfTrue="1" operator="equal">
      <formula>0</formula>
    </cfRule>
  </conditionalFormatting>
  <conditionalFormatting sqref="A26:I26">
    <cfRule type="cellIs" dxfId="885" priority="10" stopIfTrue="1" operator="equal">
      <formula>1</formula>
    </cfRule>
    <cfRule type="cellIs" dxfId="884" priority="11" stopIfTrue="1" operator="lessThan">
      <formula>0.0005</formula>
    </cfRule>
  </conditionalFormatting>
  <conditionalFormatting sqref="A27:I27">
    <cfRule type="cellIs" dxfId="883" priority="9" stopIfTrue="1" operator="equal">
      <formula>0</formula>
    </cfRule>
  </conditionalFormatting>
  <conditionalFormatting sqref="A28:I28">
    <cfRule type="cellIs" dxfId="882" priority="7" stopIfTrue="1" operator="equal">
      <formula>1</formula>
    </cfRule>
    <cfRule type="cellIs" dxfId="881" priority="8" stopIfTrue="1" operator="lessThan">
      <formula>0.0005</formula>
    </cfRule>
  </conditionalFormatting>
  <conditionalFormatting sqref="A29:I29">
    <cfRule type="cellIs" dxfId="880" priority="6" stopIfTrue="1" operator="equal">
      <formula>0</formula>
    </cfRule>
  </conditionalFormatting>
  <conditionalFormatting sqref="A30:I30">
    <cfRule type="cellIs" dxfId="879" priority="4" stopIfTrue="1" operator="equal">
      <formula>1</formula>
    </cfRule>
    <cfRule type="cellIs" dxfId="878" priority="5" stopIfTrue="1" operator="lessThan">
      <formula>0.0005</formula>
    </cfRule>
  </conditionalFormatting>
  <conditionalFormatting sqref="A31:I31">
    <cfRule type="cellIs" dxfId="877" priority="3" stopIfTrue="1" operator="equal">
      <formula>0</formula>
    </cfRule>
  </conditionalFormatting>
  <conditionalFormatting sqref="A32:I32">
    <cfRule type="cellIs" dxfId="876" priority="1" stopIfTrue="1" operator="equal">
      <formula>1</formula>
    </cfRule>
    <cfRule type="cellIs" dxfId="875" priority="2" stopIfTrue="1" operator="lessThan">
      <formula>0.0005</formula>
    </cfRule>
  </conditionalFormatting>
  <conditionalFormatting sqref="A33:I33 A35:I35">
    <cfRule type="cellIs" dxfId="874" priority="45" stopIfTrue="1" operator="equal">
      <formula>0</formula>
    </cfRule>
  </conditionalFormatting>
  <conditionalFormatting sqref="A34:I34 A36:I36">
    <cfRule type="cellIs" dxfId="873" priority="43" stopIfTrue="1" operator="equal">
      <formula>1</formula>
    </cfRule>
    <cfRule type="cellIs" dxfId="872" priority="44" stopIfTrue="1" operator="lessThan">
      <formula>0.0005</formula>
    </cfRule>
  </conditionalFormatting>
  <conditionalFormatting sqref="A37:I37">
    <cfRule type="cellIs" dxfId="871" priority="48" stopIfTrue="1" operator="equal">
      <formula>0</formula>
    </cfRule>
  </conditionalFormatting>
  <conditionalFormatting sqref="A38:I38">
    <cfRule type="cellIs" dxfId="870" priority="46" stopIfTrue="1" operator="equal">
      <formula>1</formula>
    </cfRule>
    <cfRule type="cellIs" dxfId="869" priority="47" stopIfTrue="1" operator="lessThan">
      <formula>0.0005</formula>
    </cfRule>
  </conditionalFormatting>
  <conditionalFormatting sqref="B7:I7">
    <cfRule type="cellIs" dxfId="868" priority="39" stopIfTrue="1" operator="equal">
      <formula>0</formula>
    </cfRule>
  </conditionalFormatting>
  <hyperlinks>
    <hyperlink ref="E43" r:id="rId1" xr:uid="{46BDF413-D9EF-40EE-A848-1A87CC6CB402}"/>
    <hyperlink ref="E43:G43" r:id="rId2" display="http://dx.doi.org/10.4232/1.14582 " xr:uid="{CCC1CA55-7F26-40A4-AFEB-0A95E5658553}"/>
  </hyperlinks>
  <pageMargins left="0.7" right="0.7" top="0.78740157499999996" bottom="0.78740157499999996" header="0.3" footer="0.3"/>
  <pageSetup paperSize="9" scale="85" orientation="portrait" horizontalDpi="4294967295" verticalDpi="4294967295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68250-75BE-4352-8A45-01E0786F293A}">
  <dimension ref="A1:AL46"/>
  <sheetViews>
    <sheetView view="pageBreakPreview" topLeftCell="A5" zoomScaleNormal="80" zoomScaleSheetLayoutView="100" workbookViewId="0">
      <selection activeCell="M43" sqref="M43:S46"/>
    </sheetView>
  </sheetViews>
  <sheetFormatPr baseColWidth="10" defaultRowHeight="12.75"/>
  <cols>
    <col min="1" max="1" width="14.85546875" style="20" customWidth="1"/>
    <col min="2" max="37" width="9.7109375" style="20" customWidth="1"/>
    <col min="38" max="38" width="2.7109375" style="416" customWidth="1"/>
    <col min="39" max="16384" width="11.42578125" style="20"/>
  </cols>
  <sheetData>
    <row r="1" spans="1:38" s="416" customFormat="1" ht="39.950000000000003" customHeight="1" thickBot="1">
      <c r="A1" s="582" t="str">
        <f>"Tabelle 2.2: Hauptberufliches pädagogisches Personal nach Ländern " &amp;Hilfswerte!B1</f>
        <v>Tabelle 2.2: Hauptberufliches pädagogisches Personal nach Ländern 2021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 t="str">
        <f>"noch "&amp;A1&amp;""</f>
        <v>noch Tabelle 2.2: Hauptberufliches pädagogisches Personal nach Ländern 2021</v>
      </c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818" t="str">
        <f>M1</f>
        <v>noch Tabelle 2.2: Hauptberufliches pädagogisches Personal nach Ländern 2021</v>
      </c>
      <c r="AC1" s="818"/>
      <c r="AD1" s="818"/>
      <c r="AE1" s="818"/>
      <c r="AF1" s="818"/>
      <c r="AG1" s="818"/>
      <c r="AH1" s="818"/>
      <c r="AI1" s="818"/>
      <c r="AJ1" s="818"/>
      <c r="AK1" s="818"/>
    </row>
    <row r="2" spans="1:38" s="144" customFormat="1" ht="18" customHeight="1">
      <c r="A2" s="786" t="s">
        <v>12</v>
      </c>
      <c r="B2" s="811" t="s">
        <v>459</v>
      </c>
      <c r="C2" s="812"/>
      <c r="D2" s="812"/>
      <c r="E2" s="812"/>
      <c r="F2" s="812"/>
      <c r="G2" s="812"/>
      <c r="H2" s="806" t="s">
        <v>13</v>
      </c>
      <c r="I2" s="806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6"/>
      <c r="U2" s="806"/>
      <c r="V2" s="806"/>
      <c r="W2" s="806"/>
      <c r="X2" s="806"/>
      <c r="Y2" s="806"/>
      <c r="Z2" s="806"/>
      <c r="AA2" s="806"/>
      <c r="AB2" s="806"/>
      <c r="AC2" s="806"/>
      <c r="AD2" s="806"/>
      <c r="AE2" s="806"/>
      <c r="AF2" s="806"/>
      <c r="AG2" s="806"/>
      <c r="AH2" s="806"/>
      <c r="AI2" s="806"/>
      <c r="AJ2" s="806"/>
      <c r="AK2" s="807"/>
      <c r="AL2" s="583"/>
    </row>
    <row r="3" spans="1:38" ht="24.75" customHeight="1">
      <c r="A3" s="787"/>
      <c r="B3" s="813"/>
      <c r="C3" s="814"/>
      <c r="D3" s="814"/>
      <c r="E3" s="814"/>
      <c r="F3" s="814"/>
      <c r="G3" s="814"/>
      <c r="H3" s="821" t="s">
        <v>479</v>
      </c>
      <c r="I3" s="822"/>
      <c r="J3" s="822"/>
      <c r="K3" s="822"/>
      <c r="L3" s="823"/>
      <c r="M3" s="821" t="s">
        <v>480</v>
      </c>
      <c r="N3" s="824"/>
      <c r="O3" s="824"/>
      <c r="P3" s="824"/>
      <c r="Q3" s="825"/>
      <c r="R3" s="826" t="s">
        <v>481</v>
      </c>
      <c r="S3" s="827"/>
      <c r="T3" s="827"/>
      <c r="U3" s="827"/>
      <c r="V3" s="828"/>
      <c r="W3" s="826" t="s">
        <v>482</v>
      </c>
      <c r="X3" s="827"/>
      <c r="Y3" s="827"/>
      <c r="Z3" s="827"/>
      <c r="AA3" s="828"/>
      <c r="AB3" s="826" t="s">
        <v>483</v>
      </c>
      <c r="AC3" s="827"/>
      <c r="AD3" s="827"/>
      <c r="AE3" s="827"/>
      <c r="AF3" s="828"/>
      <c r="AG3" s="826" t="s">
        <v>484</v>
      </c>
      <c r="AH3" s="827"/>
      <c r="AI3" s="827"/>
      <c r="AJ3" s="827"/>
      <c r="AK3" s="829"/>
    </row>
    <row r="4" spans="1:38" ht="12.75" customHeight="1">
      <c r="A4" s="787"/>
      <c r="B4" s="608"/>
      <c r="C4" s="609"/>
      <c r="D4" s="808" t="s">
        <v>10</v>
      </c>
      <c r="E4" s="809"/>
      <c r="F4" s="810" t="s">
        <v>11</v>
      </c>
      <c r="G4" s="809"/>
      <c r="H4" s="815"/>
      <c r="I4" s="808" t="s">
        <v>10</v>
      </c>
      <c r="J4" s="809"/>
      <c r="K4" s="810" t="s">
        <v>11</v>
      </c>
      <c r="L4" s="809"/>
      <c r="M4" s="819"/>
      <c r="N4" s="808" t="s">
        <v>10</v>
      </c>
      <c r="O4" s="809"/>
      <c r="P4" s="810" t="s">
        <v>11</v>
      </c>
      <c r="Q4" s="809"/>
      <c r="R4" s="610"/>
      <c r="S4" s="808" t="s">
        <v>10</v>
      </c>
      <c r="T4" s="809"/>
      <c r="U4" s="810" t="s">
        <v>11</v>
      </c>
      <c r="V4" s="809"/>
      <c r="W4" s="610"/>
      <c r="X4" s="808" t="s">
        <v>10</v>
      </c>
      <c r="Y4" s="809"/>
      <c r="Z4" s="810" t="s">
        <v>11</v>
      </c>
      <c r="AA4" s="809"/>
      <c r="AB4" s="610"/>
      <c r="AC4" s="808" t="s">
        <v>10</v>
      </c>
      <c r="AD4" s="809"/>
      <c r="AE4" s="810" t="s">
        <v>11</v>
      </c>
      <c r="AF4" s="809"/>
      <c r="AG4" s="610"/>
      <c r="AH4" s="808" t="s">
        <v>10</v>
      </c>
      <c r="AI4" s="809"/>
      <c r="AJ4" s="810" t="s">
        <v>11</v>
      </c>
      <c r="AK4" s="817"/>
    </row>
    <row r="5" spans="1:38" s="32" customFormat="1" ht="24" customHeight="1">
      <c r="A5" s="788"/>
      <c r="B5" s="611"/>
      <c r="C5" s="602" t="s">
        <v>422</v>
      </c>
      <c r="D5" s="612"/>
      <c r="E5" s="602" t="s">
        <v>422</v>
      </c>
      <c r="F5" s="612"/>
      <c r="G5" s="602" t="s">
        <v>422</v>
      </c>
      <c r="H5" s="816"/>
      <c r="I5" s="612"/>
      <c r="J5" s="602" t="s">
        <v>422</v>
      </c>
      <c r="K5" s="612"/>
      <c r="L5" s="602" t="s">
        <v>422</v>
      </c>
      <c r="M5" s="820"/>
      <c r="N5" s="612"/>
      <c r="O5" s="602" t="s">
        <v>422</v>
      </c>
      <c r="P5" s="612"/>
      <c r="Q5" s="602" t="s">
        <v>422</v>
      </c>
      <c r="R5" s="607"/>
      <c r="S5" s="612"/>
      <c r="T5" s="602" t="s">
        <v>422</v>
      </c>
      <c r="U5" s="612"/>
      <c r="V5" s="602" t="s">
        <v>422</v>
      </c>
      <c r="W5" s="613"/>
      <c r="X5" s="612"/>
      <c r="Y5" s="602" t="s">
        <v>422</v>
      </c>
      <c r="Z5" s="612"/>
      <c r="AA5" s="602" t="s">
        <v>422</v>
      </c>
      <c r="AB5" s="614"/>
      <c r="AC5" s="601"/>
      <c r="AD5" s="602" t="s">
        <v>422</v>
      </c>
      <c r="AE5" s="612"/>
      <c r="AF5" s="602" t="s">
        <v>422</v>
      </c>
      <c r="AG5" s="614"/>
      <c r="AH5" s="601"/>
      <c r="AI5" s="602" t="s">
        <v>422</v>
      </c>
      <c r="AJ5" s="612"/>
      <c r="AK5" s="606" t="s">
        <v>422</v>
      </c>
      <c r="AL5" s="584"/>
    </row>
    <row r="6" spans="1:38">
      <c r="A6" s="799" t="s">
        <v>61</v>
      </c>
      <c r="B6" s="102">
        <v>424.4</v>
      </c>
      <c r="C6" s="103">
        <v>339.8</v>
      </c>
      <c r="D6" s="102">
        <v>365.4</v>
      </c>
      <c r="E6" s="116">
        <v>294.5</v>
      </c>
      <c r="F6" s="102">
        <v>59</v>
      </c>
      <c r="G6" s="103">
        <v>45.3</v>
      </c>
      <c r="H6" s="116">
        <v>312.10000000000002</v>
      </c>
      <c r="I6" s="102">
        <v>270.89999999999998</v>
      </c>
      <c r="J6" s="116">
        <v>215.4</v>
      </c>
      <c r="K6" s="102">
        <v>41.2</v>
      </c>
      <c r="L6" s="103">
        <v>30.7</v>
      </c>
      <c r="M6" s="455">
        <v>10.3</v>
      </c>
      <c r="N6" s="102">
        <v>8.1</v>
      </c>
      <c r="O6" s="116">
        <v>6.8</v>
      </c>
      <c r="P6" s="102">
        <v>2.2000000000000002</v>
      </c>
      <c r="Q6" s="103">
        <v>1.8</v>
      </c>
      <c r="R6" s="116">
        <v>59.6</v>
      </c>
      <c r="S6" s="102">
        <v>55.9</v>
      </c>
      <c r="T6" s="116">
        <v>52.8</v>
      </c>
      <c r="U6" s="102">
        <v>3.7</v>
      </c>
      <c r="V6" s="103">
        <v>2.9</v>
      </c>
      <c r="W6" s="455">
        <v>21.7</v>
      </c>
      <c r="X6" s="102">
        <v>17.8</v>
      </c>
      <c r="Y6" s="116">
        <v>10.1</v>
      </c>
      <c r="Z6" s="102">
        <v>3.9</v>
      </c>
      <c r="AA6" s="103">
        <v>2.2000000000000002</v>
      </c>
      <c r="AB6" s="455">
        <v>15.3</v>
      </c>
      <c r="AC6" s="102">
        <v>9.4</v>
      </c>
      <c r="AD6" s="116">
        <v>7.5</v>
      </c>
      <c r="AE6" s="102">
        <v>5.9</v>
      </c>
      <c r="AF6" s="103">
        <v>5.6</v>
      </c>
      <c r="AG6" s="116">
        <v>5.4</v>
      </c>
      <c r="AH6" s="102">
        <v>3.3</v>
      </c>
      <c r="AI6" s="116">
        <v>1.9</v>
      </c>
      <c r="AJ6" s="102">
        <v>2.1</v>
      </c>
      <c r="AK6" s="104">
        <v>2.1</v>
      </c>
    </row>
    <row r="7" spans="1:38" s="29" customFormat="1">
      <c r="A7" s="782"/>
      <c r="B7" s="89">
        <v>1</v>
      </c>
      <c r="C7" s="105">
        <v>0.80066000000000004</v>
      </c>
      <c r="D7" s="89">
        <v>0.86097999999999997</v>
      </c>
      <c r="E7" s="105">
        <v>0.80596999999999996</v>
      </c>
      <c r="F7" s="89">
        <v>0.13902</v>
      </c>
      <c r="G7" s="90">
        <v>0.76780000000000004</v>
      </c>
      <c r="H7" s="105">
        <v>0.73538999999999999</v>
      </c>
      <c r="I7" s="89">
        <v>0.86799000000000004</v>
      </c>
      <c r="J7" s="105">
        <v>0.79513</v>
      </c>
      <c r="K7" s="89">
        <v>0.13200999999999999</v>
      </c>
      <c r="L7" s="90">
        <v>0.74514999999999998</v>
      </c>
      <c r="M7" s="456">
        <v>2.427E-2</v>
      </c>
      <c r="N7" s="89">
        <v>0.78641000000000005</v>
      </c>
      <c r="O7" s="105">
        <v>0.83950999999999998</v>
      </c>
      <c r="P7" s="89">
        <v>0.21359</v>
      </c>
      <c r="Q7" s="90">
        <v>0.81818000000000002</v>
      </c>
      <c r="R7" s="105">
        <v>0.14043</v>
      </c>
      <c r="S7" s="89">
        <v>0.93791999999999998</v>
      </c>
      <c r="T7" s="105">
        <v>0.94454000000000005</v>
      </c>
      <c r="U7" s="89">
        <v>6.2080000000000003E-2</v>
      </c>
      <c r="V7" s="90">
        <v>0.78378000000000003</v>
      </c>
      <c r="W7" s="105">
        <v>5.1130000000000002E-2</v>
      </c>
      <c r="X7" s="89">
        <v>0.82028000000000001</v>
      </c>
      <c r="Y7" s="105">
        <v>0.56742000000000004</v>
      </c>
      <c r="Z7" s="89">
        <v>0.17971999999999999</v>
      </c>
      <c r="AA7" s="90">
        <v>0.56410000000000005</v>
      </c>
      <c r="AB7" s="456">
        <v>3.6049999999999999E-2</v>
      </c>
      <c r="AC7" s="89">
        <v>0.61438000000000004</v>
      </c>
      <c r="AD7" s="105">
        <v>0.79786999999999997</v>
      </c>
      <c r="AE7" s="89">
        <v>0.38562000000000002</v>
      </c>
      <c r="AF7" s="90">
        <v>0.94915000000000005</v>
      </c>
      <c r="AG7" s="105">
        <v>1.272E-2</v>
      </c>
      <c r="AH7" s="89">
        <v>0.61111000000000004</v>
      </c>
      <c r="AI7" s="105">
        <v>0.57576000000000005</v>
      </c>
      <c r="AJ7" s="89">
        <v>0.38889000000000001</v>
      </c>
      <c r="AK7" s="106">
        <v>1</v>
      </c>
      <c r="AL7" s="421"/>
    </row>
    <row r="8" spans="1:38">
      <c r="A8" s="782" t="s">
        <v>62</v>
      </c>
      <c r="B8" s="102">
        <v>656.4</v>
      </c>
      <c r="C8" s="103">
        <v>533.20000000000005</v>
      </c>
      <c r="D8" s="102">
        <v>524.4</v>
      </c>
      <c r="E8" s="116">
        <v>428</v>
      </c>
      <c r="F8" s="102">
        <v>132</v>
      </c>
      <c r="G8" s="103">
        <v>105.2</v>
      </c>
      <c r="H8" s="116">
        <v>388.1</v>
      </c>
      <c r="I8" s="102">
        <v>366</v>
      </c>
      <c r="J8" s="116">
        <v>297.7</v>
      </c>
      <c r="K8" s="102">
        <v>22.1</v>
      </c>
      <c r="L8" s="103">
        <v>17.399999999999999</v>
      </c>
      <c r="M8" s="457">
        <v>12.2</v>
      </c>
      <c r="N8" s="102">
        <v>6.2</v>
      </c>
      <c r="O8" s="116">
        <v>3</v>
      </c>
      <c r="P8" s="102">
        <v>6</v>
      </c>
      <c r="Q8" s="103">
        <v>4.0999999999999996</v>
      </c>
      <c r="R8" s="116">
        <v>45</v>
      </c>
      <c r="S8" s="102">
        <v>33.1</v>
      </c>
      <c r="T8" s="116">
        <v>27.7</v>
      </c>
      <c r="U8" s="102">
        <v>11.9</v>
      </c>
      <c r="V8" s="103">
        <v>7.9</v>
      </c>
      <c r="W8" s="116">
        <v>120</v>
      </c>
      <c r="X8" s="102">
        <v>49</v>
      </c>
      <c r="Y8" s="116">
        <v>35.4</v>
      </c>
      <c r="Z8" s="102">
        <v>71</v>
      </c>
      <c r="AA8" s="103">
        <v>56.1</v>
      </c>
      <c r="AB8" s="457">
        <v>61.8</v>
      </c>
      <c r="AC8" s="102">
        <v>42.8</v>
      </c>
      <c r="AD8" s="116">
        <v>41.4</v>
      </c>
      <c r="AE8" s="102">
        <v>19</v>
      </c>
      <c r="AF8" s="103">
        <v>18.7</v>
      </c>
      <c r="AG8" s="116">
        <v>29.3</v>
      </c>
      <c r="AH8" s="102">
        <v>27.3</v>
      </c>
      <c r="AI8" s="116">
        <v>22.8</v>
      </c>
      <c r="AJ8" s="102">
        <v>2</v>
      </c>
      <c r="AK8" s="104">
        <v>1</v>
      </c>
    </row>
    <row r="9" spans="1:38">
      <c r="A9" s="782"/>
      <c r="B9" s="89">
        <v>1</v>
      </c>
      <c r="C9" s="105">
        <v>0.81230999999999998</v>
      </c>
      <c r="D9" s="89">
        <v>0.79890000000000005</v>
      </c>
      <c r="E9" s="105">
        <v>0.81616999999999995</v>
      </c>
      <c r="F9" s="89">
        <v>0.2011</v>
      </c>
      <c r="G9" s="90">
        <v>0.79696999999999996</v>
      </c>
      <c r="H9" s="105">
        <v>0.59126000000000001</v>
      </c>
      <c r="I9" s="89">
        <v>0.94306000000000001</v>
      </c>
      <c r="J9" s="105">
        <v>0.81338999999999995</v>
      </c>
      <c r="K9" s="89">
        <v>5.6939999999999998E-2</v>
      </c>
      <c r="L9" s="90">
        <v>0.78732999999999997</v>
      </c>
      <c r="M9" s="456">
        <v>1.8589999999999999E-2</v>
      </c>
      <c r="N9" s="89">
        <v>0.50819999999999999</v>
      </c>
      <c r="O9" s="105">
        <v>0.48387000000000002</v>
      </c>
      <c r="P9" s="89">
        <v>0.49180000000000001</v>
      </c>
      <c r="Q9" s="90">
        <v>0.68332999999999999</v>
      </c>
      <c r="R9" s="105">
        <v>6.8559999999999996E-2</v>
      </c>
      <c r="S9" s="89">
        <v>0.73555999999999999</v>
      </c>
      <c r="T9" s="105">
        <v>0.83686000000000005</v>
      </c>
      <c r="U9" s="89">
        <v>0.26444000000000001</v>
      </c>
      <c r="V9" s="90">
        <v>0.66386999999999996</v>
      </c>
      <c r="W9" s="105">
        <v>0.18282000000000001</v>
      </c>
      <c r="X9" s="89">
        <v>0.40833000000000003</v>
      </c>
      <c r="Y9" s="105">
        <v>0.72245000000000004</v>
      </c>
      <c r="Z9" s="89">
        <v>0.59167000000000003</v>
      </c>
      <c r="AA9" s="90">
        <v>0.79013999999999995</v>
      </c>
      <c r="AB9" s="456">
        <v>9.4149999999999998E-2</v>
      </c>
      <c r="AC9" s="89">
        <v>0.69255999999999995</v>
      </c>
      <c r="AD9" s="105">
        <v>0.96728999999999998</v>
      </c>
      <c r="AE9" s="89">
        <v>0.30743999999999999</v>
      </c>
      <c r="AF9" s="90">
        <v>0.98421000000000003</v>
      </c>
      <c r="AG9" s="105">
        <v>4.4639999999999999E-2</v>
      </c>
      <c r="AH9" s="89">
        <v>0.93174000000000001</v>
      </c>
      <c r="AI9" s="105">
        <v>0.83516000000000001</v>
      </c>
      <c r="AJ9" s="89">
        <v>6.8260000000000001E-2</v>
      </c>
      <c r="AK9" s="106">
        <v>0.5</v>
      </c>
    </row>
    <row r="10" spans="1:38">
      <c r="A10" s="782" t="s">
        <v>63</v>
      </c>
      <c r="B10" s="102">
        <v>95.5</v>
      </c>
      <c r="C10" s="103">
        <v>77.599999999999994</v>
      </c>
      <c r="D10" s="102">
        <v>89.6</v>
      </c>
      <c r="E10" s="116">
        <v>71.7</v>
      </c>
      <c r="F10" s="102">
        <v>5.9</v>
      </c>
      <c r="G10" s="103">
        <v>5.9</v>
      </c>
      <c r="H10" s="116">
        <v>70.7</v>
      </c>
      <c r="I10" s="102">
        <v>69.7</v>
      </c>
      <c r="J10" s="116">
        <v>53.7</v>
      </c>
      <c r="K10" s="102">
        <v>1</v>
      </c>
      <c r="L10" s="103">
        <v>1</v>
      </c>
      <c r="M10" s="457">
        <v>0</v>
      </c>
      <c r="N10" s="102">
        <v>0</v>
      </c>
      <c r="O10" s="116">
        <v>0</v>
      </c>
      <c r="P10" s="102">
        <v>0</v>
      </c>
      <c r="Q10" s="103">
        <v>0</v>
      </c>
      <c r="R10" s="116">
        <v>24.8</v>
      </c>
      <c r="S10" s="102">
        <v>19.899999999999999</v>
      </c>
      <c r="T10" s="116">
        <v>18</v>
      </c>
      <c r="U10" s="102">
        <v>4.9000000000000004</v>
      </c>
      <c r="V10" s="103">
        <v>4.9000000000000004</v>
      </c>
      <c r="W10" s="116">
        <v>0</v>
      </c>
      <c r="X10" s="102">
        <v>0</v>
      </c>
      <c r="Y10" s="116">
        <v>0</v>
      </c>
      <c r="Z10" s="102">
        <v>0</v>
      </c>
      <c r="AA10" s="103">
        <v>0</v>
      </c>
      <c r="AB10" s="457">
        <v>0</v>
      </c>
      <c r="AC10" s="102">
        <v>0</v>
      </c>
      <c r="AD10" s="116">
        <v>0</v>
      </c>
      <c r="AE10" s="102">
        <v>0</v>
      </c>
      <c r="AF10" s="103">
        <v>0</v>
      </c>
      <c r="AG10" s="116">
        <v>0</v>
      </c>
      <c r="AH10" s="102">
        <v>0</v>
      </c>
      <c r="AI10" s="116">
        <v>0</v>
      </c>
      <c r="AJ10" s="102">
        <v>0</v>
      </c>
      <c r="AK10" s="104">
        <v>0</v>
      </c>
    </row>
    <row r="11" spans="1:38">
      <c r="A11" s="782"/>
      <c r="B11" s="89">
        <v>1</v>
      </c>
      <c r="C11" s="105">
        <v>0.81257000000000001</v>
      </c>
      <c r="D11" s="89">
        <v>0.93822000000000005</v>
      </c>
      <c r="E11" s="105">
        <v>0.80022000000000004</v>
      </c>
      <c r="F11" s="89">
        <v>6.1780000000000002E-2</v>
      </c>
      <c r="G11" s="90">
        <v>1</v>
      </c>
      <c r="H11" s="105">
        <v>0.74031000000000002</v>
      </c>
      <c r="I11" s="89">
        <v>0.98585999999999996</v>
      </c>
      <c r="J11" s="105">
        <v>0.77044000000000001</v>
      </c>
      <c r="K11" s="89">
        <v>1.414E-2</v>
      </c>
      <c r="L11" s="90">
        <v>1</v>
      </c>
      <c r="M11" s="456" t="s">
        <v>515</v>
      </c>
      <c r="N11" s="89" t="s">
        <v>515</v>
      </c>
      <c r="O11" s="105" t="s">
        <v>515</v>
      </c>
      <c r="P11" s="89" t="s">
        <v>515</v>
      </c>
      <c r="Q11" s="90" t="s">
        <v>515</v>
      </c>
      <c r="R11" s="105">
        <v>0.25968999999999998</v>
      </c>
      <c r="S11" s="89">
        <v>0.80242000000000002</v>
      </c>
      <c r="T11" s="105">
        <v>0.90451999999999999</v>
      </c>
      <c r="U11" s="89">
        <v>0.19758000000000001</v>
      </c>
      <c r="V11" s="90">
        <v>1</v>
      </c>
      <c r="W11" s="105" t="s">
        <v>515</v>
      </c>
      <c r="X11" s="89" t="s">
        <v>515</v>
      </c>
      <c r="Y11" s="105" t="s">
        <v>515</v>
      </c>
      <c r="Z11" s="89" t="s">
        <v>515</v>
      </c>
      <c r="AA11" s="90" t="s">
        <v>515</v>
      </c>
      <c r="AB11" s="456" t="s">
        <v>515</v>
      </c>
      <c r="AC11" s="89" t="s">
        <v>515</v>
      </c>
      <c r="AD11" s="105" t="s">
        <v>515</v>
      </c>
      <c r="AE11" s="89" t="s">
        <v>515</v>
      </c>
      <c r="AF11" s="90" t="s">
        <v>515</v>
      </c>
      <c r="AG11" s="105" t="s">
        <v>515</v>
      </c>
      <c r="AH11" s="89" t="s">
        <v>515</v>
      </c>
      <c r="AI11" s="105" t="s">
        <v>515</v>
      </c>
      <c r="AJ11" s="89" t="s">
        <v>515</v>
      </c>
      <c r="AK11" s="106" t="s">
        <v>515</v>
      </c>
    </row>
    <row r="12" spans="1:38">
      <c r="A12" s="782" t="s">
        <v>64</v>
      </c>
      <c r="B12" s="102">
        <v>58.3</v>
      </c>
      <c r="C12" s="103">
        <v>45</v>
      </c>
      <c r="D12" s="102">
        <v>50.1</v>
      </c>
      <c r="E12" s="116">
        <v>37.5</v>
      </c>
      <c r="F12" s="102">
        <v>8.1999999999999993</v>
      </c>
      <c r="G12" s="103">
        <v>7.5</v>
      </c>
      <c r="H12" s="116">
        <v>50.1</v>
      </c>
      <c r="I12" s="102">
        <v>44.4</v>
      </c>
      <c r="J12" s="116">
        <v>32.6</v>
      </c>
      <c r="K12" s="102">
        <v>5.7</v>
      </c>
      <c r="L12" s="103">
        <v>5</v>
      </c>
      <c r="M12" s="457">
        <v>0.4</v>
      </c>
      <c r="N12" s="102">
        <v>0.4</v>
      </c>
      <c r="O12" s="116">
        <v>0.4</v>
      </c>
      <c r="P12" s="102">
        <v>0</v>
      </c>
      <c r="Q12" s="103">
        <v>0</v>
      </c>
      <c r="R12" s="116">
        <v>4.3</v>
      </c>
      <c r="S12" s="102">
        <v>4.3</v>
      </c>
      <c r="T12" s="116">
        <v>3.5</v>
      </c>
      <c r="U12" s="102">
        <v>0</v>
      </c>
      <c r="V12" s="103">
        <v>0</v>
      </c>
      <c r="W12" s="116">
        <v>1</v>
      </c>
      <c r="X12" s="102">
        <v>1</v>
      </c>
      <c r="Y12" s="116">
        <v>1</v>
      </c>
      <c r="Z12" s="102">
        <v>0</v>
      </c>
      <c r="AA12" s="103">
        <v>0</v>
      </c>
      <c r="AB12" s="457">
        <v>0</v>
      </c>
      <c r="AC12" s="102">
        <v>0</v>
      </c>
      <c r="AD12" s="116">
        <v>0</v>
      </c>
      <c r="AE12" s="102">
        <v>0</v>
      </c>
      <c r="AF12" s="103">
        <v>0</v>
      </c>
      <c r="AG12" s="116">
        <v>2.5</v>
      </c>
      <c r="AH12" s="102">
        <v>0</v>
      </c>
      <c r="AI12" s="116">
        <v>0</v>
      </c>
      <c r="AJ12" s="102">
        <v>2.5</v>
      </c>
      <c r="AK12" s="104">
        <v>2.5</v>
      </c>
    </row>
    <row r="13" spans="1:38">
      <c r="A13" s="782"/>
      <c r="B13" s="89">
        <v>1</v>
      </c>
      <c r="C13" s="105">
        <v>0.77186999999999995</v>
      </c>
      <c r="D13" s="89">
        <v>0.85934999999999995</v>
      </c>
      <c r="E13" s="105">
        <v>0.74850000000000005</v>
      </c>
      <c r="F13" s="89">
        <v>0.14065</v>
      </c>
      <c r="G13" s="90">
        <v>0.91463000000000005</v>
      </c>
      <c r="H13" s="105">
        <v>0.85934999999999995</v>
      </c>
      <c r="I13" s="89">
        <v>0.88622999999999996</v>
      </c>
      <c r="J13" s="105">
        <v>0.73423000000000005</v>
      </c>
      <c r="K13" s="89">
        <v>0.11377</v>
      </c>
      <c r="L13" s="90">
        <v>0.87719000000000003</v>
      </c>
      <c r="M13" s="456">
        <v>6.8599999999999998E-3</v>
      </c>
      <c r="N13" s="89">
        <v>1</v>
      </c>
      <c r="O13" s="105">
        <v>1</v>
      </c>
      <c r="P13" s="89" t="s">
        <v>515</v>
      </c>
      <c r="Q13" s="90" t="s">
        <v>515</v>
      </c>
      <c r="R13" s="105">
        <v>7.3760000000000006E-2</v>
      </c>
      <c r="S13" s="89">
        <v>1</v>
      </c>
      <c r="T13" s="105">
        <v>0.81394999999999995</v>
      </c>
      <c r="U13" s="89" t="s">
        <v>515</v>
      </c>
      <c r="V13" s="90" t="s">
        <v>515</v>
      </c>
      <c r="W13" s="105">
        <v>1.7149999999999999E-2</v>
      </c>
      <c r="X13" s="89">
        <v>1</v>
      </c>
      <c r="Y13" s="105">
        <v>1</v>
      </c>
      <c r="Z13" s="89" t="s">
        <v>515</v>
      </c>
      <c r="AA13" s="90" t="s">
        <v>515</v>
      </c>
      <c r="AB13" s="456" t="s">
        <v>515</v>
      </c>
      <c r="AC13" s="89" t="s">
        <v>515</v>
      </c>
      <c r="AD13" s="105" t="s">
        <v>515</v>
      </c>
      <c r="AE13" s="89" t="s">
        <v>515</v>
      </c>
      <c r="AF13" s="90" t="s">
        <v>515</v>
      </c>
      <c r="AG13" s="105">
        <v>4.2880000000000001E-2</v>
      </c>
      <c r="AH13" s="89" t="s">
        <v>515</v>
      </c>
      <c r="AI13" s="105" t="s">
        <v>515</v>
      </c>
      <c r="AJ13" s="89">
        <v>1</v>
      </c>
      <c r="AK13" s="106">
        <v>1</v>
      </c>
    </row>
    <row r="14" spans="1:38">
      <c r="A14" s="782" t="s">
        <v>65</v>
      </c>
      <c r="B14" s="102">
        <v>38.200000000000003</v>
      </c>
      <c r="C14" s="103">
        <v>30.6</v>
      </c>
      <c r="D14" s="102">
        <v>32</v>
      </c>
      <c r="E14" s="116">
        <v>24.4</v>
      </c>
      <c r="F14" s="102">
        <v>6.2</v>
      </c>
      <c r="G14" s="103">
        <v>6.2</v>
      </c>
      <c r="H14" s="116">
        <v>15.2</v>
      </c>
      <c r="I14" s="102">
        <v>14.8</v>
      </c>
      <c r="J14" s="116">
        <v>9.1999999999999993</v>
      </c>
      <c r="K14" s="102">
        <v>0.4</v>
      </c>
      <c r="L14" s="103">
        <v>0.4</v>
      </c>
      <c r="M14" s="457">
        <v>2.9</v>
      </c>
      <c r="N14" s="102">
        <v>1</v>
      </c>
      <c r="O14" s="116">
        <v>1</v>
      </c>
      <c r="P14" s="102">
        <v>1.9</v>
      </c>
      <c r="Q14" s="103">
        <v>1.9</v>
      </c>
      <c r="R14" s="116">
        <v>6.7</v>
      </c>
      <c r="S14" s="102">
        <v>6.7</v>
      </c>
      <c r="T14" s="116">
        <v>6.7</v>
      </c>
      <c r="U14" s="102">
        <v>0</v>
      </c>
      <c r="V14" s="103">
        <v>0</v>
      </c>
      <c r="W14" s="116">
        <v>9.9</v>
      </c>
      <c r="X14" s="102">
        <v>6</v>
      </c>
      <c r="Y14" s="116">
        <v>5</v>
      </c>
      <c r="Z14" s="102">
        <v>3.9</v>
      </c>
      <c r="AA14" s="103">
        <v>3.9</v>
      </c>
      <c r="AB14" s="457">
        <v>1</v>
      </c>
      <c r="AC14" s="102">
        <v>1</v>
      </c>
      <c r="AD14" s="116">
        <v>1</v>
      </c>
      <c r="AE14" s="102">
        <v>0</v>
      </c>
      <c r="AF14" s="103">
        <v>0</v>
      </c>
      <c r="AG14" s="116">
        <v>2.5</v>
      </c>
      <c r="AH14" s="102">
        <v>2.5</v>
      </c>
      <c r="AI14" s="116">
        <v>1.5</v>
      </c>
      <c r="AJ14" s="102">
        <v>0</v>
      </c>
      <c r="AK14" s="104">
        <v>0</v>
      </c>
    </row>
    <row r="15" spans="1:38">
      <c r="A15" s="782"/>
      <c r="B15" s="89">
        <v>1</v>
      </c>
      <c r="C15" s="105">
        <v>0.80105000000000004</v>
      </c>
      <c r="D15" s="89">
        <v>0.8377</v>
      </c>
      <c r="E15" s="105">
        <v>0.76249999999999996</v>
      </c>
      <c r="F15" s="89">
        <v>0.1623</v>
      </c>
      <c r="G15" s="90">
        <v>1</v>
      </c>
      <c r="H15" s="105">
        <v>0.39790999999999999</v>
      </c>
      <c r="I15" s="89">
        <v>0.97367999999999999</v>
      </c>
      <c r="J15" s="105">
        <v>0.62161999999999995</v>
      </c>
      <c r="K15" s="89">
        <v>2.632E-2</v>
      </c>
      <c r="L15" s="90">
        <v>1</v>
      </c>
      <c r="M15" s="456">
        <v>7.5920000000000001E-2</v>
      </c>
      <c r="N15" s="89">
        <v>0.34483000000000003</v>
      </c>
      <c r="O15" s="105">
        <v>1</v>
      </c>
      <c r="P15" s="89">
        <v>0.65517000000000003</v>
      </c>
      <c r="Q15" s="90">
        <v>1</v>
      </c>
      <c r="R15" s="105">
        <v>0.17538999999999999</v>
      </c>
      <c r="S15" s="89">
        <v>1</v>
      </c>
      <c r="T15" s="105">
        <v>1</v>
      </c>
      <c r="U15" s="89" t="s">
        <v>515</v>
      </c>
      <c r="V15" s="90" t="s">
        <v>515</v>
      </c>
      <c r="W15" s="105">
        <v>0.25916</v>
      </c>
      <c r="X15" s="89">
        <v>0.60606000000000004</v>
      </c>
      <c r="Y15" s="105">
        <v>0.83333000000000002</v>
      </c>
      <c r="Z15" s="89">
        <v>0.39394000000000001</v>
      </c>
      <c r="AA15" s="90">
        <v>1</v>
      </c>
      <c r="AB15" s="456">
        <v>2.6179999999999998E-2</v>
      </c>
      <c r="AC15" s="89">
        <v>1</v>
      </c>
      <c r="AD15" s="105">
        <v>1</v>
      </c>
      <c r="AE15" s="89" t="s">
        <v>515</v>
      </c>
      <c r="AF15" s="90" t="s">
        <v>515</v>
      </c>
      <c r="AG15" s="105">
        <v>6.5449999999999994E-2</v>
      </c>
      <c r="AH15" s="89">
        <v>1</v>
      </c>
      <c r="AI15" s="105">
        <v>0.6</v>
      </c>
      <c r="AJ15" s="89" t="s">
        <v>515</v>
      </c>
      <c r="AK15" s="106" t="s">
        <v>515</v>
      </c>
    </row>
    <row r="16" spans="1:38">
      <c r="A16" s="782" t="s">
        <v>66</v>
      </c>
      <c r="B16" s="102">
        <v>34.1</v>
      </c>
      <c r="C16" s="103">
        <v>31.1</v>
      </c>
      <c r="D16" s="102">
        <v>30</v>
      </c>
      <c r="E16" s="116">
        <v>27.7</v>
      </c>
      <c r="F16" s="102">
        <v>4.0999999999999996</v>
      </c>
      <c r="G16" s="103">
        <v>3.4</v>
      </c>
      <c r="H16" s="116">
        <v>24.7</v>
      </c>
      <c r="I16" s="102">
        <v>21.4</v>
      </c>
      <c r="J16" s="116">
        <v>20.6</v>
      </c>
      <c r="K16" s="102">
        <v>3.3</v>
      </c>
      <c r="L16" s="103">
        <v>2.6</v>
      </c>
      <c r="M16" s="457">
        <v>0</v>
      </c>
      <c r="N16" s="102">
        <v>0</v>
      </c>
      <c r="O16" s="116">
        <v>0</v>
      </c>
      <c r="P16" s="102">
        <v>0</v>
      </c>
      <c r="Q16" s="103">
        <v>0</v>
      </c>
      <c r="R16" s="116">
        <v>4.4000000000000004</v>
      </c>
      <c r="S16" s="102">
        <v>3.6</v>
      </c>
      <c r="T16" s="116">
        <v>2.2999999999999998</v>
      </c>
      <c r="U16" s="102">
        <v>0.8</v>
      </c>
      <c r="V16" s="103">
        <v>0.8</v>
      </c>
      <c r="W16" s="116">
        <v>0.2</v>
      </c>
      <c r="X16" s="102">
        <v>0.2</v>
      </c>
      <c r="Y16" s="116">
        <v>0</v>
      </c>
      <c r="Z16" s="102">
        <v>0</v>
      </c>
      <c r="AA16" s="103">
        <v>0</v>
      </c>
      <c r="AB16" s="457">
        <v>4.8</v>
      </c>
      <c r="AC16" s="102">
        <v>4.8</v>
      </c>
      <c r="AD16" s="116">
        <v>4.8</v>
      </c>
      <c r="AE16" s="102">
        <v>0</v>
      </c>
      <c r="AF16" s="103">
        <v>0</v>
      </c>
      <c r="AG16" s="116">
        <v>0</v>
      </c>
      <c r="AH16" s="102">
        <v>0</v>
      </c>
      <c r="AI16" s="116">
        <v>0</v>
      </c>
      <c r="AJ16" s="102">
        <v>0</v>
      </c>
      <c r="AK16" s="104">
        <v>0</v>
      </c>
    </row>
    <row r="17" spans="1:37">
      <c r="A17" s="782"/>
      <c r="B17" s="89">
        <v>1</v>
      </c>
      <c r="C17" s="105">
        <v>0.91202000000000005</v>
      </c>
      <c r="D17" s="89">
        <v>0.87977000000000005</v>
      </c>
      <c r="E17" s="105">
        <v>0.92332999999999998</v>
      </c>
      <c r="F17" s="89">
        <v>0.12023</v>
      </c>
      <c r="G17" s="90">
        <v>0.82926999999999995</v>
      </c>
      <c r="H17" s="105">
        <v>0.72433999999999998</v>
      </c>
      <c r="I17" s="89">
        <v>0.86639999999999995</v>
      </c>
      <c r="J17" s="105">
        <v>0.96262000000000003</v>
      </c>
      <c r="K17" s="89">
        <v>0.1336</v>
      </c>
      <c r="L17" s="90">
        <v>0.78788000000000002</v>
      </c>
      <c r="M17" s="456" t="s">
        <v>515</v>
      </c>
      <c r="N17" s="89" t="s">
        <v>515</v>
      </c>
      <c r="O17" s="105" t="s">
        <v>515</v>
      </c>
      <c r="P17" s="89" t="s">
        <v>515</v>
      </c>
      <c r="Q17" s="90" t="s">
        <v>515</v>
      </c>
      <c r="R17" s="105">
        <v>0.12903000000000001</v>
      </c>
      <c r="S17" s="89">
        <v>0.81818000000000002</v>
      </c>
      <c r="T17" s="105">
        <v>0.63888999999999996</v>
      </c>
      <c r="U17" s="89">
        <v>0.18182000000000001</v>
      </c>
      <c r="V17" s="90">
        <v>1</v>
      </c>
      <c r="W17" s="105">
        <v>5.8700000000000002E-3</v>
      </c>
      <c r="X17" s="89">
        <v>1</v>
      </c>
      <c r="Y17" s="105" t="s">
        <v>515</v>
      </c>
      <c r="Z17" s="89" t="s">
        <v>515</v>
      </c>
      <c r="AA17" s="90" t="s">
        <v>515</v>
      </c>
      <c r="AB17" s="456">
        <v>0.14076</v>
      </c>
      <c r="AC17" s="89">
        <v>1</v>
      </c>
      <c r="AD17" s="105">
        <v>1</v>
      </c>
      <c r="AE17" s="89" t="s">
        <v>515</v>
      </c>
      <c r="AF17" s="90" t="s">
        <v>515</v>
      </c>
      <c r="AG17" s="105" t="s">
        <v>515</v>
      </c>
      <c r="AH17" s="89" t="s">
        <v>515</v>
      </c>
      <c r="AI17" s="105" t="s">
        <v>515</v>
      </c>
      <c r="AJ17" s="89" t="s">
        <v>515</v>
      </c>
      <c r="AK17" s="106" t="s">
        <v>515</v>
      </c>
    </row>
    <row r="18" spans="1:37">
      <c r="A18" s="782" t="s">
        <v>67</v>
      </c>
      <c r="B18" s="102">
        <v>321.10000000000002</v>
      </c>
      <c r="C18" s="103">
        <v>238.8</v>
      </c>
      <c r="D18" s="102">
        <v>244.2</v>
      </c>
      <c r="E18" s="116">
        <v>179.5</v>
      </c>
      <c r="F18" s="102">
        <v>76.900000000000006</v>
      </c>
      <c r="G18" s="103">
        <v>59.3</v>
      </c>
      <c r="H18" s="116">
        <v>175.9</v>
      </c>
      <c r="I18" s="102">
        <v>160.1</v>
      </c>
      <c r="J18" s="116">
        <v>117.6</v>
      </c>
      <c r="K18" s="102">
        <v>15.8</v>
      </c>
      <c r="L18" s="103">
        <v>14.4</v>
      </c>
      <c r="M18" s="457">
        <v>23.5</v>
      </c>
      <c r="N18" s="102">
        <v>14</v>
      </c>
      <c r="O18" s="116">
        <v>8.8000000000000007</v>
      </c>
      <c r="P18" s="102">
        <v>9.5</v>
      </c>
      <c r="Q18" s="103">
        <v>5.3</v>
      </c>
      <c r="R18" s="116">
        <v>27.6</v>
      </c>
      <c r="S18" s="102">
        <v>22.1</v>
      </c>
      <c r="T18" s="116">
        <v>17.100000000000001</v>
      </c>
      <c r="U18" s="102">
        <v>5.5</v>
      </c>
      <c r="V18" s="103">
        <v>4.7</v>
      </c>
      <c r="W18" s="116">
        <v>44.7</v>
      </c>
      <c r="X18" s="102">
        <v>24.6</v>
      </c>
      <c r="Y18" s="116">
        <v>17.399999999999999</v>
      </c>
      <c r="Z18" s="102">
        <v>20.100000000000001</v>
      </c>
      <c r="AA18" s="103">
        <v>16</v>
      </c>
      <c r="AB18" s="457">
        <v>32.200000000000003</v>
      </c>
      <c r="AC18" s="102">
        <v>10.199999999999999</v>
      </c>
      <c r="AD18" s="116">
        <v>7.2</v>
      </c>
      <c r="AE18" s="102">
        <v>22</v>
      </c>
      <c r="AF18" s="103">
        <v>17.2</v>
      </c>
      <c r="AG18" s="116">
        <v>17.2</v>
      </c>
      <c r="AH18" s="102">
        <v>13.2</v>
      </c>
      <c r="AI18" s="116">
        <v>11.4</v>
      </c>
      <c r="AJ18" s="102">
        <v>4</v>
      </c>
      <c r="AK18" s="104">
        <v>1.7</v>
      </c>
    </row>
    <row r="19" spans="1:37">
      <c r="A19" s="782"/>
      <c r="B19" s="89">
        <v>1</v>
      </c>
      <c r="C19" s="105">
        <v>0.74368999999999996</v>
      </c>
      <c r="D19" s="89">
        <v>0.76051000000000002</v>
      </c>
      <c r="E19" s="105">
        <v>0.73504999999999998</v>
      </c>
      <c r="F19" s="89">
        <v>0.23949000000000001</v>
      </c>
      <c r="G19" s="90">
        <v>0.77112999999999998</v>
      </c>
      <c r="H19" s="105">
        <v>0.54779999999999995</v>
      </c>
      <c r="I19" s="89">
        <v>0.91017999999999999</v>
      </c>
      <c r="J19" s="105">
        <v>0.73453999999999997</v>
      </c>
      <c r="K19" s="89">
        <v>8.9819999999999997E-2</v>
      </c>
      <c r="L19" s="90">
        <v>0.91139000000000003</v>
      </c>
      <c r="M19" s="456">
        <v>7.3190000000000005E-2</v>
      </c>
      <c r="N19" s="89">
        <v>0.59574000000000005</v>
      </c>
      <c r="O19" s="105">
        <v>0.62856999999999996</v>
      </c>
      <c r="P19" s="89">
        <v>0.40426000000000001</v>
      </c>
      <c r="Q19" s="90">
        <v>0.55789</v>
      </c>
      <c r="R19" s="105">
        <v>8.5949999999999999E-2</v>
      </c>
      <c r="S19" s="89">
        <v>0.80071999999999999</v>
      </c>
      <c r="T19" s="105">
        <v>0.77376</v>
      </c>
      <c r="U19" s="89">
        <v>0.19928000000000001</v>
      </c>
      <c r="V19" s="90">
        <v>0.85455000000000003</v>
      </c>
      <c r="W19" s="105">
        <v>0.13921</v>
      </c>
      <c r="X19" s="89">
        <v>0.55034000000000005</v>
      </c>
      <c r="Y19" s="105">
        <v>0.70731999999999995</v>
      </c>
      <c r="Z19" s="89">
        <v>0.44966</v>
      </c>
      <c r="AA19" s="90">
        <v>0.79601999999999995</v>
      </c>
      <c r="AB19" s="456">
        <v>0.10027999999999999</v>
      </c>
      <c r="AC19" s="89">
        <v>0.31677</v>
      </c>
      <c r="AD19" s="105">
        <v>0.70587999999999995</v>
      </c>
      <c r="AE19" s="89">
        <v>0.68323</v>
      </c>
      <c r="AF19" s="90">
        <v>0.78181999999999996</v>
      </c>
      <c r="AG19" s="105">
        <v>5.357E-2</v>
      </c>
      <c r="AH19" s="89">
        <v>0.76744000000000001</v>
      </c>
      <c r="AI19" s="105">
        <v>0.86363999999999996</v>
      </c>
      <c r="AJ19" s="89">
        <v>0.23255999999999999</v>
      </c>
      <c r="AK19" s="106">
        <v>0.42499999999999999</v>
      </c>
    </row>
    <row r="20" spans="1:37" ht="12.75" customHeight="1">
      <c r="A20" s="782" t="s">
        <v>68</v>
      </c>
      <c r="B20" s="102">
        <v>44.9</v>
      </c>
      <c r="C20" s="103">
        <v>36.5</v>
      </c>
      <c r="D20" s="102">
        <v>42.9</v>
      </c>
      <c r="E20" s="116">
        <v>34.5</v>
      </c>
      <c r="F20" s="102">
        <v>2</v>
      </c>
      <c r="G20" s="103">
        <v>2</v>
      </c>
      <c r="H20" s="116">
        <v>39.5</v>
      </c>
      <c r="I20" s="102">
        <v>39.5</v>
      </c>
      <c r="J20" s="116">
        <v>32.299999999999997</v>
      </c>
      <c r="K20" s="102">
        <v>0</v>
      </c>
      <c r="L20" s="103">
        <v>0</v>
      </c>
      <c r="M20" s="457">
        <v>0</v>
      </c>
      <c r="N20" s="102">
        <v>0</v>
      </c>
      <c r="O20" s="116">
        <v>0</v>
      </c>
      <c r="P20" s="102">
        <v>0</v>
      </c>
      <c r="Q20" s="103">
        <v>0</v>
      </c>
      <c r="R20" s="116">
        <v>3.4</v>
      </c>
      <c r="S20" s="102">
        <v>3.4</v>
      </c>
      <c r="T20" s="116">
        <v>2.2000000000000002</v>
      </c>
      <c r="U20" s="102">
        <v>0</v>
      </c>
      <c r="V20" s="103">
        <v>0</v>
      </c>
      <c r="W20" s="116">
        <v>0</v>
      </c>
      <c r="X20" s="102">
        <v>0</v>
      </c>
      <c r="Y20" s="116">
        <v>0</v>
      </c>
      <c r="Z20" s="102">
        <v>0</v>
      </c>
      <c r="AA20" s="103">
        <v>0</v>
      </c>
      <c r="AB20" s="457">
        <v>2</v>
      </c>
      <c r="AC20" s="102">
        <v>0</v>
      </c>
      <c r="AD20" s="116">
        <v>0</v>
      </c>
      <c r="AE20" s="102">
        <v>2</v>
      </c>
      <c r="AF20" s="103">
        <v>2</v>
      </c>
      <c r="AG20" s="116">
        <v>0</v>
      </c>
      <c r="AH20" s="102">
        <v>0</v>
      </c>
      <c r="AI20" s="116">
        <v>0</v>
      </c>
      <c r="AJ20" s="102">
        <v>0</v>
      </c>
      <c r="AK20" s="104">
        <v>0</v>
      </c>
    </row>
    <row r="21" spans="1:37">
      <c r="A21" s="782"/>
      <c r="B21" s="89">
        <v>1</v>
      </c>
      <c r="C21" s="105">
        <v>0.81291999999999998</v>
      </c>
      <c r="D21" s="89">
        <v>0.95545999999999998</v>
      </c>
      <c r="E21" s="105">
        <v>0.80420000000000003</v>
      </c>
      <c r="F21" s="89">
        <v>4.4540000000000003E-2</v>
      </c>
      <c r="G21" s="90">
        <v>1</v>
      </c>
      <c r="H21" s="105">
        <v>0.87973000000000001</v>
      </c>
      <c r="I21" s="89">
        <v>1</v>
      </c>
      <c r="J21" s="105">
        <v>0.81772</v>
      </c>
      <c r="K21" s="89" t="s">
        <v>515</v>
      </c>
      <c r="L21" s="90" t="s">
        <v>515</v>
      </c>
      <c r="M21" s="456" t="s">
        <v>515</v>
      </c>
      <c r="N21" s="89" t="s">
        <v>515</v>
      </c>
      <c r="O21" s="105" t="s">
        <v>515</v>
      </c>
      <c r="P21" s="89" t="s">
        <v>515</v>
      </c>
      <c r="Q21" s="90" t="s">
        <v>515</v>
      </c>
      <c r="R21" s="105">
        <v>7.5719999999999996E-2</v>
      </c>
      <c r="S21" s="89">
        <v>1</v>
      </c>
      <c r="T21" s="105">
        <v>0.64705999999999997</v>
      </c>
      <c r="U21" s="89" t="s">
        <v>515</v>
      </c>
      <c r="V21" s="90" t="s">
        <v>515</v>
      </c>
      <c r="W21" s="105" t="s">
        <v>515</v>
      </c>
      <c r="X21" s="89" t="s">
        <v>515</v>
      </c>
      <c r="Y21" s="105" t="s">
        <v>515</v>
      </c>
      <c r="Z21" s="89" t="s">
        <v>515</v>
      </c>
      <c r="AA21" s="90" t="s">
        <v>515</v>
      </c>
      <c r="AB21" s="456">
        <v>4.4540000000000003E-2</v>
      </c>
      <c r="AC21" s="89" t="s">
        <v>515</v>
      </c>
      <c r="AD21" s="105" t="s">
        <v>515</v>
      </c>
      <c r="AE21" s="89">
        <v>1</v>
      </c>
      <c r="AF21" s="90">
        <v>1</v>
      </c>
      <c r="AG21" s="105" t="s">
        <v>515</v>
      </c>
      <c r="AH21" s="89" t="s">
        <v>515</v>
      </c>
      <c r="AI21" s="105" t="s">
        <v>515</v>
      </c>
      <c r="AJ21" s="89" t="s">
        <v>515</v>
      </c>
      <c r="AK21" s="106" t="s">
        <v>515</v>
      </c>
    </row>
    <row r="22" spans="1:37">
      <c r="A22" s="782" t="s">
        <v>69</v>
      </c>
      <c r="B22" s="102">
        <v>967.6</v>
      </c>
      <c r="C22" s="103">
        <v>723.1</v>
      </c>
      <c r="D22" s="102">
        <v>663.5</v>
      </c>
      <c r="E22" s="116">
        <v>501.7</v>
      </c>
      <c r="F22" s="102">
        <v>304.10000000000002</v>
      </c>
      <c r="G22" s="103">
        <v>221.4</v>
      </c>
      <c r="H22" s="116">
        <v>304.8</v>
      </c>
      <c r="I22" s="102">
        <v>271.10000000000002</v>
      </c>
      <c r="J22" s="116">
        <v>213.4</v>
      </c>
      <c r="K22" s="102">
        <v>33.700000000000003</v>
      </c>
      <c r="L22" s="103">
        <v>26.4</v>
      </c>
      <c r="M22" s="457">
        <v>97.3</v>
      </c>
      <c r="N22" s="102">
        <v>73.2</v>
      </c>
      <c r="O22" s="116">
        <v>63.5</v>
      </c>
      <c r="P22" s="102">
        <v>24.1</v>
      </c>
      <c r="Q22" s="103">
        <v>17.399999999999999</v>
      </c>
      <c r="R22" s="116">
        <v>101.1</v>
      </c>
      <c r="S22" s="102">
        <v>83</v>
      </c>
      <c r="T22" s="116">
        <v>67</v>
      </c>
      <c r="U22" s="102">
        <v>18.100000000000001</v>
      </c>
      <c r="V22" s="103">
        <v>14.6</v>
      </c>
      <c r="W22" s="116">
        <v>171.8</v>
      </c>
      <c r="X22" s="102">
        <v>123.7</v>
      </c>
      <c r="Y22" s="116">
        <v>83.4</v>
      </c>
      <c r="Z22" s="102">
        <v>48.1</v>
      </c>
      <c r="AA22" s="103">
        <v>32.200000000000003</v>
      </c>
      <c r="AB22" s="457">
        <v>239.2</v>
      </c>
      <c r="AC22" s="102">
        <v>90.1</v>
      </c>
      <c r="AD22" s="116">
        <v>59.3</v>
      </c>
      <c r="AE22" s="102">
        <v>149.1</v>
      </c>
      <c r="AF22" s="103">
        <v>111.1</v>
      </c>
      <c r="AG22" s="116">
        <v>53.4</v>
      </c>
      <c r="AH22" s="102">
        <v>22.4</v>
      </c>
      <c r="AI22" s="116">
        <v>15.1</v>
      </c>
      <c r="AJ22" s="102">
        <v>31</v>
      </c>
      <c r="AK22" s="104">
        <v>19.7</v>
      </c>
    </row>
    <row r="23" spans="1:37">
      <c r="A23" s="782"/>
      <c r="B23" s="89">
        <v>1</v>
      </c>
      <c r="C23" s="105">
        <v>0.74731000000000003</v>
      </c>
      <c r="D23" s="89">
        <v>0.68572</v>
      </c>
      <c r="E23" s="105">
        <v>0.75614000000000003</v>
      </c>
      <c r="F23" s="89">
        <v>0.31428</v>
      </c>
      <c r="G23" s="90">
        <v>0.72804999999999997</v>
      </c>
      <c r="H23" s="105">
        <v>0.31501000000000001</v>
      </c>
      <c r="I23" s="89">
        <v>0.88944000000000001</v>
      </c>
      <c r="J23" s="105">
        <v>0.78715999999999997</v>
      </c>
      <c r="K23" s="89">
        <v>0.11056000000000001</v>
      </c>
      <c r="L23" s="90">
        <v>0.78337999999999997</v>
      </c>
      <c r="M23" s="456">
        <v>0.10056</v>
      </c>
      <c r="N23" s="89">
        <v>0.75231000000000003</v>
      </c>
      <c r="O23" s="105">
        <v>0.86748999999999998</v>
      </c>
      <c r="P23" s="89">
        <v>0.24768999999999999</v>
      </c>
      <c r="Q23" s="90">
        <v>0.72199000000000002</v>
      </c>
      <c r="R23" s="105">
        <v>0.10449</v>
      </c>
      <c r="S23" s="89">
        <v>0.82096999999999998</v>
      </c>
      <c r="T23" s="105">
        <v>0.80723</v>
      </c>
      <c r="U23" s="89">
        <v>0.17902999999999999</v>
      </c>
      <c r="V23" s="90">
        <v>0.80662999999999996</v>
      </c>
      <c r="W23" s="105">
        <v>0.17755000000000001</v>
      </c>
      <c r="X23" s="89">
        <v>0.72001999999999999</v>
      </c>
      <c r="Y23" s="105">
        <v>0.67420999999999998</v>
      </c>
      <c r="Z23" s="89">
        <v>0.27998000000000001</v>
      </c>
      <c r="AA23" s="90">
        <v>0.66944000000000004</v>
      </c>
      <c r="AB23" s="456">
        <v>0.24721000000000001</v>
      </c>
      <c r="AC23" s="89">
        <v>0.37667</v>
      </c>
      <c r="AD23" s="105">
        <v>0.65815999999999997</v>
      </c>
      <c r="AE23" s="89">
        <v>0.62333000000000005</v>
      </c>
      <c r="AF23" s="90">
        <v>0.74514000000000002</v>
      </c>
      <c r="AG23" s="105">
        <v>5.5190000000000003E-2</v>
      </c>
      <c r="AH23" s="89">
        <v>0.41948000000000002</v>
      </c>
      <c r="AI23" s="105">
        <v>0.67410999999999999</v>
      </c>
      <c r="AJ23" s="89">
        <v>0.58052000000000004</v>
      </c>
      <c r="AK23" s="106">
        <v>0.63548000000000004</v>
      </c>
    </row>
    <row r="24" spans="1:37" ht="12.75" customHeight="1">
      <c r="A24" s="782" t="s">
        <v>70</v>
      </c>
      <c r="B24" s="102">
        <v>967.6</v>
      </c>
      <c r="C24" s="103">
        <v>747.6</v>
      </c>
      <c r="D24" s="102">
        <v>844</v>
      </c>
      <c r="E24" s="116">
        <v>651</v>
      </c>
      <c r="F24" s="102">
        <v>123.6</v>
      </c>
      <c r="G24" s="103">
        <v>96.6</v>
      </c>
      <c r="H24" s="116">
        <v>535.5</v>
      </c>
      <c r="I24" s="102">
        <v>511.6</v>
      </c>
      <c r="J24" s="116">
        <v>388.7</v>
      </c>
      <c r="K24" s="102">
        <v>23.9</v>
      </c>
      <c r="L24" s="103">
        <v>18.899999999999999</v>
      </c>
      <c r="M24" s="457">
        <v>68.599999999999994</v>
      </c>
      <c r="N24" s="102">
        <v>39.5</v>
      </c>
      <c r="O24" s="116">
        <v>19.899999999999999</v>
      </c>
      <c r="P24" s="102">
        <v>29.1</v>
      </c>
      <c r="Q24" s="103">
        <v>21.5</v>
      </c>
      <c r="R24" s="116">
        <v>50</v>
      </c>
      <c r="S24" s="102">
        <v>47</v>
      </c>
      <c r="T24" s="116">
        <v>38.5</v>
      </c>
      <c r="U24" s="102">
        <v>3</v>
      </c>
      <c r="V24" s="103">
        <v>3</v>
      </c>
      <c r="W24" s="116">
        <v>103.7</v>
      </c>
      <c r="X24" s="102">
        <v>89.3</v>
      </c>
      <c r="Y24" s="116">
        <v>59</v>
      </c>
      <c r="Z24" s="102">
        <v>14.4</v>
      </c>
      <c r="AA24" s="103">
        <v>7</v>
      </c>
      <c r="AB24" s="457">
        <v>112.5</v>
      </c>
      <c r="AC24" s="102">
        <v>87.2</v>
      </c>
      <c r="AD24" s="116">
        <v>79.7</v>
      </c>
      <c r="AE24" s="102">
        <v>25.3</v>
      </c>
      <c r="AF24" s="103">
        <v>21.5</v>
      </c>
      <c r="AG24" s="116">
        <v>97.3</v>
      </c>
      <c r="AH24" s="102">
        <v>69.400000000000006</v>
      </c>
      <c r="AI24" s="116">
        <v>65.2</v>
      </c>
      <c r="AJ24" s="102">
        <v>27.9</v>
      </c>
      <c r="AK24" s="104">
        <v>24.7</v>
      </c>
    </row>
    <row r="25" spans="1:37">
      <c r="A25" s="782"/>
      <c r="B25" s="89">
        <v>1</v>
      </c>
      <c r="C25" s="105">
        <v>0.77263000000000004</v>
      </c>
      <c r="D25" s="89">
        <v>0.87226000000000004</v>
      </c>
      <c r="E25" s="105">
        <v>0.77132999999999996</v>
      </c>
      <c r="F25" s="89">
        <v>0.12773999999999999</v>
      </c>
      <c r="G25" s="90">
        <v>0.78154999999999997</v>
      </c>
      <c r="H25" s="105">
        <v>0.55342999999999998</v>
      </c>
      <c r="I25" s="89">
        <v>0.95537000000000005</v>
      </c>
      <c r="J25" s="105">
        <v>0.75976999999999995</v>
      </c>
      <c r="K25" s="89">
        <v>4.4630000000000003E-2</v>
      </c>
      <c r="L25" s="90">
        <v>0.79078999999999999</v>
      </c>
      <c r="M25" s="456">
        <v>7.0900000000000005E-2</v>
      </c>
      <c r="N25" s="89">
        <v>0.57579999999999998</v>
      </c>
      <c r="O25" s="105">
        <v>0.50380000000000003</v>
      </c>
      <c r="P25" s="89">
        <v>0.42420000000000002</v>
      </c>
      <c r="Q25" s="90">
        <v>0.73882999999999999</v>
      </c>
      <c r="R25" s="105">
        <v>5.1670000000000001E-2</v>
      </c>
      <c r="S25" s="89">
        <v>0.94</v>
      </c>
      <c r="T25" s="105">
        <v>0.81915000000000004</v>
      </c>
      <c r="U25" s="89">
        <v>0.06</v>
      </c>
      <c r="V25" s="90">
        <v>1</v>
      </c>
      <c r="W25" s="105">
        <v>0.10717</v>
      </c>
      <c r="X25" s="89">
        <v>0.86114000000000002</v>
      </c>
      <c r="Y25" s="105">
        <v>0.66069</v>
      </c>
      <c r="Z25" s="89">
        <v>0.13886000000000001</v>
      </c>
      <c r="AA25" s="90">
        <v>0.48610999999999999</v>
      </c>
      <c r="AB25" s="456">
        <v>0.11627</v>
      </c>
      <c r="AC25" s="89">
        <v>0.77510999999999997</v>
      </c>
      <c r="AD25" s="105">
        <v>0.91398999999999997</v>
      </c>
      <c r="AE25" s="89">
        <v>0.22489000000000001</v>
      </c>
      <c r="AF25" s="90">
        <v>0.8498</v>
      </c>
      <c r="AG25" s="105">
        <v>0.10056</v>
      </c>
      <c r="AH25" s="89">
        <v>0.71326000000000001</v>
      </c>
      <c r="AI25" s="105">
        <v>0.93947999999999998</v>
      </c>
      <c r="AJ25" s="89">
        <v>0.28673999999999999</v>
      </c>
      <c r="AK25" s="106">
        <v>0.88529999999999998</v>
      </c>
    </row>
    <row r="26" spans="1:37">
      <c r="A26" s="782" t="s">
        <v>71</v>
      </c>
      <c r="B26" s="102">
        <v>102.7</v>
      </c>
      <c r="C26" s="103">
        <v>76.8</v>
      </c>
      <c r="D26" s="102">
        <v>81.900000000000006</v>
      </c>
      <c r="E26" s="116">
        <v>64.400000000000006</v>
      </c>
      <c r="F26" s="102">
        <v>20.8</v>
      </c>
      <c r="G26" s="103">
        <v>12.4</v>
      </c>
      <c r="H26" s="116">
        <v>64.400000000000006</v>
      </c>
      <c r="I26" s="102">
        <v>59.9</v>
      </c>
      <c r="J26" s="116">
        <v>47.1</v>
      </c>
      <c r="K26" s="102">
        <v>4.5</v>
      </c>
      <c r="L26" s="103">
        <v>2.5</v>
      </c>
      <c r="M26" s="457">
        <v>2.5</v>
      </c>
      <c r="N26" s="102">
        <v>1.9</v>
      </c>
      <c r="O26" s="116">
        <v>1.7</v>
      </c>
      <c r="P26" s="102">
        <v>0.6</v>
      </c>
      <c r="Q26" s="103">
        <v>0.6</v>
      </c>
      <c r="R26" s="116">
        <v>0.5</v>
      </c>
      <c r="S26" s="102">
        <v>0.5</v>
      </c>
      <c r="T26" s="116">
        <v>0.5</v>
      </c>
      <c r="U26" s="102">
        <v>0</v>
      </c>
      <c r="V26" s="103">
        <v>0</v>
      </c>
      <c r="W26" s="116">
        <v>25.4</v>
      </c>
      <c r="X26" s="102">
        <v>17.2</v>
      </c>
      <c r="Y26" s="116">
        <v>12.7</v>
      </c>
      <c r="Z26" s="102">
        <v>8.1999999999999993</v>
      </c>
      <c r="AA26" s="103">
        <v>2.8</v>
      </c>
      <c r="AB26" s="457">
        <v>4.9000000000000004</v>
      </c>
      <c r="AC26" s="102">
        <v>1.8</v>
      </c>
      <c r="AD26" s="116">
        <v>1.8</v>
      </c>
      <c r="AE26" s="102">
        <v>3.1</v>
      </c>
      <c r="AF26" s="103">
        <v>2.1</v>
      </c>
      <c r="AG26" s="116">
        <v>5</v>
      </c>
      <c r="AH26" s="102">
        <v>0.6</v>
      </c>
      <c r="AI26" s="116">
        <v>0.6</v>
      </c>
      <c r="AJ26" s="102">
        <v>4.4000000000000004</v>
      </c>
      <c r="AK26" s="104">
        <v>4.4000000000000004</v>
      </c>
    </row>
    <row r="27" spans="1:37">
      <c r="A27" s="782"/>
      <c r="B27" s="89">
        <v>1</v>
      </c>
      <c r="C27" s="105">
        <v>0.74780999999999997</v>
      </c>
      <c r="D27" s="89">
        <v>0.79747000000000001</v>
      </c>
      <c r="E27" s="105">
        <v>0.78632000000000002</v>
      </c>
      <c r="F27" s="89">
        <v>0.20252999999999999</v>
      </c>
      <c r="G27" s="90">
        <v>0.59614999999999996</v>
      </c>
      <c r="H27" s="105">
        <v>0.62707000000000002</v>
      </c>
      <c r="I27" s="89">
        <v>0.93011999999999995</v>
      </c>
      <c r="J27" s="105">
        <v>0.78630999999999995</v>
      </c>
      <c r="K27" s="89">
        <v>6.9879999999999998E-2</v>
      </c>
      <c r="L27" s="90">
        <v>0.55556000000000005</v>
      </c>
      <c r="M27" s="456">
        <v>2.4340000000000001E-2</v>
      </c>
      <c r="N27" s="89">
        <v>0.76</v>
      </c>
      <c r="O27" s="105">
        <v>0.89473999999999998</v>
      </c>
      <c r="P27" s="89">
        <v>0.24</v>
      </c>
      <c r="Q27" s="90">
        <v>1</v>
      </c>
      <c r="R27" s="105">
        <v>4.8700000000000002E-3</v>
      </c>
      <c r="S27" s="89">
        <v>1</v>
      </c>
      <c r="T27" s="105">
        <v>1</v>
      </c>
      <c r="U27" s="89" t="s">
        <v>515</v>
      </c>
      <c r="V27" s="90" t="s">
        <v>515</v>
      </c>
      <c r="W27" s="105">
        <v>0.24732000000000001</v>
      </c>
      <c r="X27" s="89">
        <v>0.67717000000000005</v>
      </c>
      <c r="Y27" s="105">
        <v>0.73836999999999997</v>
      </c>
      <c r="Z27" s="89">
        <v>0.32283000000000001</v>
      </c>
      <c r="AA27" s="90">
        <v>0.34145999999999999</v>
      </c>
      <c r="AB27" s="456">
        <v>4.7710000000000002E-2</v>
      </c>
      <c r="AC27" s="89">
        <v>0.36735000000000001</v>
      </c>
      <c r="AD27" s="105">
        <v>1</v>
      </c>
      <c r="AE27" s="89">
        <v>0.63265000000000005</v>
      </c>
      <c r="AF27" s="90">
        <v>0.67742000000000002</v>
      </c>
      <c r="AG27" s="105">
        <v>4.8689999999999997E-2</v>
      </c>
      <c r="AH27" s="89">
        <v>0.12</v>
      </c>
      <c r="AI27" s="105">
        <v>1</v>
      </c>
      <c r="AJ27" s="89">
        <v>0.88</v>
      </c>
      <c r="AK27" s="106">
        <v>1</v>
      </c>
    </row>
    <row r="28" spans="1:37">
      <c r="A28" s="782" t="s">
        <v>72</v>
      </c>
      <c r="B28" s="102">
        <v>33.700000000000003</v>
      </c>
      <c r="C28" s="103">
        <v>25.1</v>
      </c>
      <c r="D28" s="102">
        <v>32.200000000000003</v>
      </c>
      <c r="E28" s="116">
        <v>23.6</v>
      </c>
      <c r="F28" s="102">
        <v>1.5</v>
      </c>
      <c r="G28" s="103">
        <v>1.5</v>
      </c>
      <c r="H28" s="116">
        <v>23.9</v>
      </c>
      <c r="I28" s="102">
        <v>23.4</v>
      </c>
      <c r="J28" s="116">
        <v>17.899999999999999</v>
      </c>
      <c r="K28" s="102">
        <v>0.5</v>
      </c>
      <c r="L28" s="103">
        <v>0.5</v>
      </c>
      <c r="M28" s="457">
        <v>5.6</v>
      </c>
      <c r="N28" s="102">
        <v>4.5999999999999996</v>
      </c>
      <c r="O28" s="116">
        <v>3.6</v>
      </c>
      <c r="P28" s="102">
        <v>1</v>
      </c>
      <c r="Q28" s="103">
        <v>1</v>
      </c>
      <c r="R28" s="116">
        <v>0</v>
      </c>
      <c r="S28" s="102">
        <v>0</v>
      </c>
      <c r="T28" s="116">
        <v>0</v>
      </c>
      <c r="U28" s="102">
        <v>0</v>
      </c>
      <c r="V28" s="103">
        <v>0</v>
      </c>
      <c r="W28" s="116">
        <v>0</v>
      </c>
      <c r="X28" s="102">
        <v>0</v>
      </c>
      <c r="Y28" s="116">
        <v>0</v>
      </c>
      <c r="Z28" s="102">
        <v>0</v>
      </c>
      <c r="AA28" s="103">
        <v>0</v>
      </c>
      <c r="AB28" s="457">
        <v>4.0999999999999996</v>
      </c>
      <c r="AC28" s="102">
        <v>4.0999999999999996</v>
      </c>
      <c r="AD28" s="116">
        <v>2</v>
      </c>
      <c r="AE28" s="102">
        <v>0</v>
      </c>
      <c r="AF28" s="103">
        <v>0</v>
      </c>
      <c r="AG28" s="116">
        <v>0.1</v>
      </c>
      <c r="AH28" s="102">
        <v>0.1</v>
      </c>
      <c r="AI28" s="116">
        <v>0.1</v>
      </c>
      <c r="AJ28" s="102">
        <v>0</v>
      </c>
      <c r="AK28" s="104">
        <v>0</v>
      </c>
    </row>
    <row r="29" spans="1:37">
      <c r="A29" s="782"/>
      <c r="B29" s="89">
        <v>1</v>
      </c>
      <c r="C29" s="105">
        <v>0.74480999999999997</v>
      </c>
      <c r="D29" s="89">
        <v>0.95548999999999995</v>
      </c>
      <c r="E29" s="105">
        <v>0.73292000000000002</v>
      </c>
      <c r="F29" s="89">
        <v>4.4510000000000001E-2</v>
      </c>
      <c r="G29" s="90">
        <v>1</v>
      </c>
      <c r="H29" s="105">
        <v>0.70920000000000005</v>
      </c>
      <c r="I29" s="89">
        <v>0.97907999999999995</v>
      </c>
      <c r="J29" s="105">
        <v>0.76495999999999997</v>
      </c>
      <c r="K29" s="89">
        <v>2.0920000000000001E-2</v>
      </c>
      <c r="L29" s="90">
        <v>1</v>
      </c>
      <c r="M29" s="456">
        <v>0.16617000000000001</v>
      </c>
      <c r="N29" s="89">
        <v>0.82142999999999999</v>
      </c>
      <c r="O29" s="105">
        <v>0.78261000000000003</v>
      </c>
      <c r="P29" s="89">
        <v>0.17857000000000001</v>
      </c>
      <c r="Q29" s="90">
        <v>1</v>
      </c>
      <c r="R29" s="105" t="s">
        <v>515</v>
      </c>
      <c r="S29" s="89" t="s">
        <v>515</v>
      </c>
      <c r="T29" s="105" t="s">
        <v>515</v>
      </c>
      <c r="U29" s="89" t="s">
        <v>515</v>
      </c>
      <c r="V29" s="90" t="s">
        <v>515</v>
      </c>
      <c r="W29" s="105" t="s">
        <v>515</v>
      </c>
      <c r="X29" s="89" t="s">
        <v>515</v>
      </c>
      <c r="Y29" s="105" t="s">
        <v>515</v>
      </c>
      <c r="Z29" s="89" t="s">
        <v>515</v>
      </c>
      <c r="AA29" s="90" t="s">
        <v>515</v>
      </c>
      <c r="AB29" s="456">
        <v>0.12166</v>
      </c>
      <c r="AC29" s="89">
        <v>1</v>
      </c>
      <c r="AD29" s="105">
        <v>0.48780000000000001</v>
      </c>
      <c r="AE29" s="89" t="s">
        <v>515</v>
      </c>
      <c r="AF29" s="90" t="s">
        <v>515</v>
      </c>
      <c r="AG29" s="105">
        <v>2.97E-3</v>
      </c>
      <c r="AH29" s="89">
        <v>1</v>
      </c>
      <c r="AI29" s="105">
        <v>1</v>
      </c>
      <c r="AJ29" s="89" t="s">
        <v>515</v>
      </c>
      <c r="AK29" s="106" t="s">
        <v>515</v>
      </c>
    </row>
    <row r="30" spans="1:37">
      <c r="A30" s="782" t="s">
        <v>73</v>
      </c>
      <c r="B30" s="102">
        <v>126.5</v>
      </c>
      <c r="C30" s="103">
        <v>93.2</v>
      </c>
      <c r="D30" s="102">
        <v>112.2</v>
      </c>
      <c r="E30" s="116">
        <v>86.2</v>
      </c>
      <c r="F30" s="102">
        <v>14.3</v>
      </c>
      <c r="G30" s="103">
        <v>7</v>
      </c>
      <c r="H30" s="116">
        <v>102.8</v>
      </c>
      <c r="I30" s="102">
        <v>90.1</v>
      </c>
      <c r="J30" s="116">
        <v>65.099999999999994</v>
      </c>
      <c r="K30" s="102">
        <v>12.7</v>
      </c>
      <c r="L30" s="103">
        <v>5.4</v>
      </c>
      <c r="M30" s="457">
        <v>6</v>
      </c>
      <c r="N30" s="102">
        <v>6</v>
      </c>
      <c r="O30" s="116">
        <v>5</v>
      </c>
      <c r="P30" s="102">
        <v>0</v>
      </c>
      <c r="Q30" s="103">
        <v>0</v>
      </c>
      <c r="R30" s="116">
        <v>14.5</v>
      </c>
      <c r="S30" s="102">
        <v>14.5</v>
      </c>
      <c r="T30" s="116">
        <v>14.5</v>
      </c>
      <c r="U30" s="102">
        <v>0</v>
      </c>
      <c r="V30" s="103">
        <v>0</v>
      </c>
      <c r="W30" s="116">
        <v>0</v>
      </c>
      <c r="X30" s="102">
        <v>0</v>
      </c>
      <c r="Y30" s="116">
        <v>0</v>
      </c>
      <c r="Z30" s="102">
        <v>0</v>
      </c>
      <c r="AA30" s="103">
        <v>0</v>
      </c>
      <c r="AB30" s="457">
        <v>0</v>
      </c>
      <c r="AC30" s="102">
        <v>0</v>
      </c>
      <c r="AD30" s="116">
        <v>0</v>
      </c>
      <c r="AE30" s="102">
        <v>0</v>
      </c>
      <c r="AF30" s="103">
        <v>0</v>
      </c>
      <c r="AG30" s="116">
        <v>3.2</v>
      </c>
      <c r="AH30" s="102">
        <v>1.6</v>
      </c>
      <c r="AI30" s="116">
        <v>1.6</v>
      </c>
      <c r="AJ30" s="102">
        <v>1.6</v>
      </c>
      <c r="AK30" s="104">
        <v>1.6</v>
      </c>
    </row>
    <row r="31" spans="1:37">
      <c r="A31" s="782"/>
      <c r="B31" s="89">
        <v>1</v>
      </c>
      <c r="C31" s="105">
        <v>0.73675999999999997</v>
      </c>
      <c r="D31" s="89">
        <v>0.88695999999999997</v>
      </c>
      <c r="E31" s="105">
        <v>0.76827000000000001</v>
      </c>
      <c r="F31" s="89">
        <v>0.11304</v>
      </c>
      <c r="G31" s="90">
        <v>0.48951</v>
      </c>
      <c r="H31" s="105">
        <v>0.81264999999999998</v>
      </c>
      <c r="I31" s="89">
        <v>0.87646000000000002</v>
      </c>
      <c r="J31" s="105">
        <v>0.72253000000000001</v>
      </c>
      <c r="K31" s="89">
        <v>0.12354</v>
      </c>
      <c r="L31" s="90">
        <v>0.42520000000000002</v>
      </c>
      <c r="M31" s="456">
        <v>4.743E-2</v>
      </c>
      <c r="N31" s="89">
        <v>1</v>
      </c>
      <c r="O31" s="105">
        <v>0.83333000000000002</v>
      </c>
      <c r="P31" s="89" t="s">
        <v>515</v>
      </c>
      <c r="Q31" s="90" t="s">
        <v>515</v>
      </c>
      <c r="R31" s="105">
        <v>0.11462</v>
      </c>
      <c r="S31" s="89">
        <v>1</v>
      </c>
      <c r="T31" s="105">
        <v>1</v>
      </c>
      <c r="U31" s="89" t="s">
        <v>515</v>
      </c>
      <c r="V31" s="90" t="s">
        <v>515</v>
      </c>
      <c r="W31" s="105" t="s">
        <v>515</v>
      </c>
      <c r="X31" s="89" t="s">
        <v>515</v>
      </c>
      <c r="Y31" s="105" t="s">
        <v>515</v>
      </c>
      <c r="Z31" s="89" t="s">
        <v>515</v>
      </c>
      <c r="AA31" s="90" t="s">
        <v>515</v>
      </c>
      <c r="AB31" s="456" t="s">
        <v>515</v>
      </c>
      <c r="AC31" s="89" t="s">
        <v>515</v>
      </c>
      <c r="AD31" s="105" t="s">
        <v>515</v>
      </c>
      <c r="AE31" s="89" t="s">
        <v>515</v>
      </c>
      <c r="AF31" s="90" t="s">
        <v>515</v>
      </c>
      <c r="AG31" s="105">
        <v>2.53E-2</v>
      </c>
      <c r="AH31" s="89">
        <v>0.5</v>
      </c>
      <c r="AI31" s="105">
        <v>1</v>
      </c>
      <c r="AJ31" s="89">
        <v>0.5</v>
      </c>
      <c r="AK31" s="106">
        <v>1</v>
      </c>
    </row>
    <row r="32" spans="1:37">
      <c r="A32" s="782" t="s">
        <v>74</v>
      </c>
      <c r="B32" s="102">
        <v>61.9</v>
      </c>
      <c r="C32" s="103">
        <v>53.9</v>
      </c>
      <c r="D32" s="102">
        <v>49.3</v>
      </c>
      <c r="E32" s="116">
        <v>43.3</v>
      </c>
      <c r="F32" s="102">
        <v>12.6</v>
      </c>
      <c r="G32" s="103">
        <v>10.6</v>
      </c>
      <c r="H32" s="116">
        <v>49.3</v>
      </c>
      <c r="I32" s="102">
        <v>46.2</v>
      </c>
      <c r="J32" s="116">
        <v>41.5</v>
      </c>
      <c r="K32" s="102">
        <v>3.1</v>
      </c>
      <c r="L32" s="103">
        <v>2</v>
      </c>
      <c r="M32" s="457">
        <v>8.9</v>
      </c>
      <c r="N32" s="102">
        <v>2.6</v>
      </c>
      <c r="O32" s="116">
        <v>1.8</v>
      </c>
      <c r="P32" s="102">
        <v>6.3</v>
      </c>
      <c r="Q32" s="103">
        <v>6.3</v>
      </c>
      <c r="R32" s="116">
        <v>0.8</v>
      </c>
      <c r="S32" s="102">
        <v>0.5</v>
      </c>
      <c r="T32" s="116">
        <v>0</v>
      </c>
      <c r="U32" s="102">
        <v>0.3</v>
      </c>
      <c r="V32" s="103">
        <v>0.3</v>
      </c>
      <c r="W32" s="116">
        <v>1</v>
      </c>
      <c r="X32" s="102">
        <v>0</v>
      </c>
      <c r="Y32" s="116">
        <v>0</v>
      </c>
      <c r="Z32" s="102">
        <v>1</v>
      </c>
      <c r="AA32" s="103">
        <v>1</v>
      </c>
      <c r="AB32" s="457">
        <v>1</v>
      </c>
      <c r="AC32" s="102">
        <v>0</v>
      </c>
      <c r="AD32" s="116">
        <v>0</v>
      </c>
      <c r="AE32" s="102">
        <v>1</v>
      </c>
      <c r="AF32" s="103">
        <v>1</v>
      </c>
      <c r="AG32" s="116">
        <v>0.9</v>
      </c>
      <c r="AH32" s="102">
        <v>0</v>
      </c>
      <c r="AI32" s="116">
        <v>0</v>
      </c>
      <c r="AJ32" s="102">
        <v>0.9</v>
      </c>
      <c r="AK32" s="104">
        <v>0</v>
      </c>
    </row>
    <row r="33" spans="1:37">
      <c r="A33" s="782"/>
      <c r="B33" s="89">
        <v>1</v>
      </c>
      <c r="C33" s="105">
        <v>0.87075999999999998</v>
      </c>
      <c r="D33" s="89">
        <v>0.79644999999999999</v>
      </c>
      <c r="E33" s="105">
        <v>0.87829999999999997</v>
      </c>
      <c r="F33" s="89">
        <v>0.20355000000000001</v>
      </c>
      <c r="G33" s="90">
        <v>0.84126999999999996</v>
      </c>
      <c r="H33" s="105">
        <v>0.79644999999999999</v>
      </c>
      <c r="I33" s="89">
        <v>0.93711999999999995</v>
      </c>
      <c r="J33" s="105">
        <v>0.89827000000000001</v>
      </c>
      <c r="K33" s="89">
        <v>6.2880000000000005E-2</v>
      </c>
      <c r="L33" s="90">
        <v>0.64515999999999996</v>
      </c>
      <c r="M33" s="456">
        <v>0.14377999999999999</v>
      </c>
      <c r="N33" s="89">
        <v>0.29213</v>
      </c>
      <c r="O33" s="105">
        <v>0.69230999999999998</v>
      </c>
      <c r="P33" s="89">
        <v>0.70787</v>
      </c>
      <c r="Q33" s="90">
        <v>1</v>
      </c>
      <c r="R33" s="105">
        <v>1.2919999999999999E-2</v>
      </c>
      <c r="S33" s="89">
        <v>0.625</v>
      </c>
      <c r="T33" s="105" t="s">
        <v>515</v>
      </c>
      <c r="U33" s="89">
        <v>0.375</v>
      </c>
      <c r="V33" s="90">
        <v>1</v>
      </c>
      <c r="W33" s="105">
        <v>1.6160000000000001E-2</v>
      </c>
      <c r="X33" s="89" t="s">
        <v>515</v>
      </c>
      <c r="Y33" s="105" t="s">
        <v>515</v>
      </c>
      <c r="Z33" s="89">
        <v>1</v>
      </c>
      <c r="AA33" s="90">
        <v>1</v>
      </c>
      <c r="AB33" s="456">
        <v>1.6160000000000001E-2</v>
      </c>
      <c r="AC33" s="89" t="s">
        <v>515</v>
      </c>
      <c r="AD33" s="105" t="s">
        <v>515</v>
      </c>
      <c r="AE33" s="89">
        <v>1</v>
      </c>
      <c r="AF33" s="90">
        <v>1</v>
      </c>
      <c r="AG33" s="105">
        <v>1.4540000000000001E-2</v>
      </c>
      <c r="AH33" s="89" t="s">
        <v>515</v>
      </c>
      <c r="AI33" s="105" t="s">
        <v>515</v>
      </c>
      <c r="AJ33" s="89">
        <v>1</v>
      </c>
      <c r="AK33" s="106" t="s">
        <v>515</v>
      </c>
    </row>
    <row r="34" spans="1:37" ht="12.75" customHeight="1">
      <c r="A34" s="782" t="s">
        <v>75</v>
      </c>
      <c r="B34" s="102">
        <v>169.8</v>
      </c>
      <c r="C34" s="103">
        <v>138.30000000000001</v>
      </c>
      <c r="D34" s="102">
        <v>132</v>
      </c>
      <c r="E34" s="116">
        <v>109.9</v>
      </c>
      <c r="F34" s="102">
        <v>37.799999999999997</v>
      </c>
      <c r="G34" s="103">
        <v>28.4</v>
      </c>
      <c r="H34" s="116">
        <v>80.400000000000006</v>
      </c>
      <c r="I34" s="102">
        <v>70.5</v>
      </c>
      <c r="J34" s="116">
        <v>59.8</v>
      </c>
      <c r="K34" s="102">
        <v>9.9</v>
      </c>
      <c r="L34" s="103">
        <v>5</v>
      </c>
      <c r="M34" s="457">
        <v>30.4</v>
      </c>
      <c r="N34" s="102">
        <v>20.9</v>
      </c>
      <c r="O34" s="116">
        <v>14.9</v>
      </c>
      <c r="P34" s="102">
        <v>9.5</v>
      </c>
      <c r="Q34" s="103">
        <v>7.8</v>
      </c>
      <c r="R34" s="116">
        <v>7.4</v>
      </c>
      <c r="S34" s="102">
        <v>3.9</v>
      </c>
      <c r="T34" s="116">
        <v>3.9</v>
      </c>
      <c r="U34" s="102">
        <v>3.5</v>
      </c>
      <c r="V34" s="103">
        <v>2.7</v>
      </c>
      <c r="W34" s="116">
        <v>6.8</v>
      </c>
      <c r="X34" s="102">
        <v>2.7</v>
      </c>
      <c r="Y34" s="116">
        <v>2.7</v>
      </c>
      <c r="Z34" s="102">
        <v>4.0999999999999996</v>
      </c>
      <c r="AA34" s="103">
        <v>4.0999999999999996</v>
      </c>
      <c r="AB34" s="457">
        <v>24.9</v>
      </c>
      <c r="AC34" s="102">
        <v>22.1</v>
      </c>
      <c r="AD34" s="116">
        <v>17.7</v>
      </c>
      <c r="AE34" s="102">
        <v>2.8</v>
      </c>
      <c r="AF34" s="103">
        <v>2.8</v>
      </c>
      <c r="AG34" s="116">
        <v>19.899999999999999</v>
      </c>
      <c r="AH34" s="102">
        <v>11.9</v>
      </c>
      <c r="AI34" s="116">
        <v>10.9</v>
      </c>
      <c r="AJ34" s="102">
        <v>8</v>
      </c>
      <c r="AK34" s="104">
        <v>6</v>
      </c>
    </row>
    <row r="35" spans="1:37">
      <c r="A35" s="782"/>
      <c r="B35" s="89">
        <v>1</v>
      </c>
      <c r="C35" s="105">
        <v>0.81449000000000005</v>
      </c>
      <c r="D35" s="89">
        <v>0.77739000000000003</v>
      </c>
      <c r="E35" s="105">
        <v>0.83257999999999999</v>
      </c>
      <c r="F35" s="89">
        <v>0.22261</v>
      </c>
      <c r="G35" s="90">
        <v>0.75131999999999999</v>
      </c>
      <c r="H35" s="105">
        <v>0.47349999999999998</v>
      </c>
      <c r="I35" s="89">
        <v>0.87687000000000004</v>
      </c>
      <c r="J35" s="105">
        <v>0.84823000000000004</v>
      </c>
      <c r="K35" s="89">
        <v>0.12313</v>
      </c>
      <c r="L35" s="90">
        <v>0.50505</v>
      </c>
      <c r="M35" s="456">
        <v>0.17902999999999999</v>
      </c>
      <c r="N35" s="89">
        <v>0.6875</v>
      </c>
      <c r="O35" s="105">
        <v>0.71292</v>
      </c>
      <c r="P35" s="89">
        <v>0.3125</v>
      </c>
      <c r="Q35" s="90">
        <v>0.82104999999999995</v>
      </c>
      <c r="R35" s="105">
        <v>4.3580000000000001E-2</v>
      </c>
      <c r="S35" s="89">
        <v>0.52703</v>
      </c>
      <c r="T35" s="105">
        <v>1</v>
      </c>
      <c r="U35" s="89">
        <v>0.47297</v>
      </c>
      <c r="V35" s="90">
        <v>0.77142999999999995</v>
      </c>
      <c r="W35" s="105">
        <v>4.0050000000000002E-2</v>
      </c>
      <c r="X35" s="89">
        <v>0.39706000000000002</v>
      </c>
      <c r="Y35" s="105">
        <v>1</v>
      </c>
      <c r="Z35" s="89">
        <v>0.60294000000000003</v>
      </c>
      <c r="AA35" s="90">
        <v>1</v>
      </c>
      <c r="AB35" s="456">
        <v>0.14663999999999999</v>
      </c>
      <c r="AC35" s="89">
        <v>0.88754999999999995</v>
      </c>
      <c r="AD35" s="105">
        <v>0.80089999999999995</v>
      </c>
      <c r="AE35" s="89">
        <v>0.11244999999999999</v>
      </c>
      <c r="AF35" s="90">
        <v>1</v>
      </c>
      <c r="AG35" s="105">
        <v>0.1172</v>
      </c>
      <c r="AH35" s="89">
        <v>0.59799000000000002</v>
      </c>
      <c r="AI35" s="105">
        <v>0.91596999999999995</v>
      </c>
      <c r="AJ35" s="89">
        <v>0.40200999999999998</v>
      </c>
      <c r="AK35" s="106">
        <v>0.75</v>
      </c>
    </row>
    <row r="36" spans="1:37">
      <c r="A36" s="800" t="s">
        <v>76</v>
      </c>
      <c r="B36" s="102">
        <v>76.099999999999994</v>
      </c>
      <c r="C36" s="103">
        <v>56.6</v>
      </c>
      <c r="D36" s="102">
        <v>63.7</v>
      </c>
      <c r="E36" s="116">
        <v>47.1</v>
      </c>
      <c r="F36" s="102">
        <v>12.4</v>
      </c>
      <c r="G36" s="103">
        <v>9.5</v>
      </c>
      <c r="H36" s="116">
        <v>67.2</v>
      </c>
      <c r="I36" s="102">
        <v>57.2</v>
      </c>
      <c r="J36" s="116">
        <v>40.6</v>
      </c>
      <c r="K36" s="102">
        <v>10</v>
      </c>
      <c r="L36" s="103">
        <v>7.1</v>
      </c>
      <c r="M36" s="457">
        <v>4.3</v>
      </c>
      <c r="N36" s="102">
        <v>3.5</v>
      </c>
      <c r="O36" s="116">
        <v>3.5</v>
      </c>
      <c r="P36" s="102">
        <v>0.8</v>
      </c>
      <c r="Q36" s="103">
        <v>0.8</v>
      </c>
      <c r="R36" s="116">
        <v>0</v>
      </c>
      <c r="S36" s="102">
        <v>0</v>
      </c>
      <c r="T36" s="116">
        <v>0</v>
      </c>
      <c r="U36" s="102">
        <v>0</v>
      </c>
      <c r="V36" s="103">
        <v>0</v>
      </c>
      <c r="W36" s="116">
        <v>0</v>
      </c>
      <c r="X36" s="102">
        <v>0</v>
      </c>
      <c r="Y36" s="116">
        <v>0</v>
      </c>
      <c r="Z36" s="102">
        <v>0</v>
      </c>
      <c r="AA36" s="103">
        <v>0</v>
      </c>
      <c r="AB36" s="457">
        <v>2.8</v>
      </c>
      <c r="AC36" s="102">
        <v>2</v>
      </c>
      <c r="AD36" s="116">
        <v>2</v>
      </c>
      <c r="AE36" s="102">
        <v>0.8</v>
      </c>
      <c r="AF36" s="103">
        <v>0.8</v>
      </c>
      <c r="AG36" s="116">
        <v>1.8</v>
      </c>
      <c r="AH36" s="102">
        <v>1</v>
      </c>
      <c r="AI36" s="116">
        <v>1</v>
      </c>
      <c r="AJ36" s="102">
        <v>0.8</v>
      </c>
      <c r="AK36" s="104">
        <v>0.8</v>
      </c>
    </row>
    <row r="37" spans="1:37">
      <c r="A37" s="784"/>
      <c r="B37" s="98">
        <v>1</v>
      </c>
      <c r="C37" s="105">
        <v>0.74375999999999998</v>
      </c>
      <c r="D37" s="98">
        <v>0.83706000000000003</v>
      </c>
      <c r="E37" s="105">
        <v>0.73939999999999995</v>
      </c>
      <c r="F37" s="98">
        <v>0.16294</v>
      </c>
      <c r="G37" s="90">
        <v>0.76612999999999998</v>
      </c>
      <c r="H37" s="145">
        <v>0.88305</v>
      </c>
      <c r="I37" s="98">
        <v>0.85119</v>
      </c>
      <c r="J37" s="105">
        <v>0.70979000000000003</v>
      </c>
      <c r="K37" s="98">
        <v>0.14881</v>
      </c>
      <c r="L37" s="90">
        <v>0.71</v>
      </c>
      <c r="M37" s="458">
        <v>5.6500000000000002E-2</v>
      </c>
      <c r="N37" s="98">
        <v>0.81394999999999995</v>
      </c>
      <c r="O37" s="105">
        <v>1</v>
      </c>
      <c r="P37" s="98">
        <v>0.18604999999999999</v>
      </c>
      <c r="Q37" s="90">
        <v>1</v>
      </c>
      <c r="R37" s="145" t="s">
        <v>515</v>
      </c>
      <c r="S37" s="98" t="s">
        <v>515</v>
      </c>
      <c r="T37" s="105" t="s">
        <v>515</v>
      </c>
      <c r="U37" s="98" t="s">
        <v>515</v>
      </c>
      <c r="V37" s="90" t="s">
        <v>515</v>
      </c>
      <c r="W37" s="145" t="s">
        <v>515</v>
      </c>
      <c r="X37" s="98" t="s">
        <v>515</v>
      </c>
      <c r="Y37" s="105" t="s">
        <v>515</v>
      </c>
      <c r="Z37" s="98" t="s">
        <v>515</v>
      </c>
      <c r="AA37" s="90" t="s">
        <v>515</v>
      </c>
      <c r="AB37" s="458">
        <v>3.6790000000000003E-2</v>
      </c>
      <c r="AC37" s="98">
        <v>0.71428999999999998</v>
      </c>
      <c r="AD37" s="105">
        <v>1</v>
      </c>
      <c r="AE37" s="98">
        <v>0.28571000000000002</v>
      </c>
      <c r="AF37" s="90">
        <v>1</v>
      </c>
      <c r="AG37" s="145">
        <v>2.3650000000000001E-2</v>
      </c>
      <c r="AH37" s="98">
        <v>0.55556000000000005</v>
      </c>
      <c r="AI37" s="105">
        <v>1</v>
      </c>
      <c r="AJ37" s="98">
        <v>0.44444</v>
      </c>
      <c r="AK37" s="106">
        <v>1</v>
      </c>
    </row>
    <row r="38" spans="1:37">
      <c r="A38" s="780" t="s">
        <v>85</v>
      </c>
      <c r="B38" s="110">
        <v>4178.8</v>
      </c>
      <c r="C38" s="111">
        <v>3247.2</v>
      </c>
      <c r="D38" s="110">
        <v>3357.4</v>
      </c>
      <c r="E38" s="111">
        <v>2625</v>
      </c>
      <c r="F38" s="110">
        <v>821.4</v>
      </c>
      <c r="G38" s="146">
        <v>622.20000000000005</v>
      </c>
      <c r="H38" s="111">
        <v>2304.6</v>
      </c>
      <c r="I38" s="110">
        <v>2116.8000000000002</v>
      </c>
      <c r="J38" s="111">
        <v>1653.2</v>
      </c>
      <c r="K38" s="110">
        <v>187.8</v>
      </c>
      <c r="L38" s="146">
        <v>139.30000000000001</v>
      </c>
      <c r="M38" s="459">
        <v>272.89999999999998</v>
      </c>
      <c r="N38" s="110">
        <v>181.9</v>
      </c>
      <c r="O38" s="111">
        <v>133.9</v>
      </c>
      <c r="P38" s="110">
        <v>91</v>
      </c>
      <c r="Q38" s="146">
        <v>68.5</v>
      </c>
      <c r="R38" s="111">
        <v>350.1</v>
      </c>
      <c r="S38" s="110">
        <v>298.39999999999998</v>
      </c>
      <c r="T38" s="111">
        <v>254.7</v>
      </c>
      <c r="U38" s="110">
        <v>51.7</v>
      </c>
      <c r="V38" s="146">
        <v>41.8</v>
      </c>
      <c r="W38" s="111">
        <v>506.2</v>
      </c>
      <c r="X38" s="110">
        <v>331.5</v>
      </c>
      <c r="Y38" s="111">
        <v>226.7</v>
      </c>
      <c r="Z38" s="110">
        <v>174.7</v>
      </c>
      <c r="AA38" s="146">
        <v>125.3</v>
      </c>
      <c r="AB38" s="459">
        <v>506.5</v>
      </c>
      <c r="AC38" s="110">
        <v>275.5</v>
      </c>
      <c r="AD38" s="111">
        <v>224.4</v>
      </c>
      <c r="AE38" s="110">
        <v>231</v>
      </c>
      <c r="AF38" s="146">
        <v>182.8</v>
      </c>
      <c r="AG38" s="111">
        <v>238.5</v>
      </c>
      <c r="AH38" s="110">
        <v>153.30000000000001</v>
      </c>
      <c r="AI38" s="111">
        <v>132.1</v>
      </c>
      <c r="AJ38" s="110">
        <v>85.2</v>
      </c>
      <c r="AK38" s="112">
        <v>64.5</v>
      </c>
    </row>
    <row r="39" spans="1:37" ht="13.5" thickBot="1">
      <c r="A39" s="781"/>
      <c r="B39" s="113">
        <v>1</v>
      </c>
      <c r="C39" s="114">
        <v>0.77707000000000004</v>
      </c>
      <c r="D39" s="113">
        <v>0.80344000000000004</v>
      </c>
      <c r="E39" s="114">
        <v>0.78186</v>
      </c>
      <c r="F39" s="113">
        <v>0.19656000000000001</v>
      </c>
      <c r="G39" s="147">
        <v>0.75749</v>
      </c>
      <c r="H39" s="114">
        <v>0.55149999999999999</v>
      </c>
      <c r="I39" s="113">
        <v>0.91851000000000005</v>
      </c>
      <c r="J39" s="114">
        <v>0.78098999999999996</v>
      </c>
      <c r="K39" s="113">
        <v>8.1490000000000007E-2</v>
      </c>
      <c r="L39" s="147">
        <v>0.74175000000000002</v>
      </c>
      <c r="M39" s="561">
        <v>6.5310000000000007E-2</v>
      </c>
      <c r="N39" s="113">
        <v>0.66654000000000002</v>
      </c>
      <c r="O39" s="114">
        <v>0.73612</v>
      </c>
      <c r="P39" s="113">
        <v>0.33345999999999998</v>
      </c>
      <c r="Q39" s="147">
        <v>0.75275000000000003</v>
      </c>
      <c r="R39" s="114">
        <v>8.3779999999999993E-2</v>
      </c>
      <c r="S39" s="113">
        <v>0.85233000000000003</v>
      </c>
      <c r="T39" s="114">
        <v>0.85355000000000003</v>
      </c>
      <c r="U39" s="113">
        <v>0.14767</v>
      </c>
      <c r="V39" s="147">
        <v>0.80850999999999995</v>
      </c>
      <c r="W39" s="114">
        <v>0.12114</v>
      </c>
      <c r="X39" s="113">
        <v>0.65488000000000002</v>
      </c>
      <c r="Y39" s="114">
        <v>0.68386000000000002</v>
      </c>
      <c r="Z39" s="113">
        <v>0.34511999999999998</v>
      </c>
      <c r="AA39" s="147">
        <v>0.71723000000000003</v>
      </c>
      <c r="AB39" s="460">
        <v>0.12121</v>
      </c>
      <c r="AC39" s="113">
        <v>0.54393000000000002</v>
      </c>
      <c r="AD39" s="114">
        <v>0.81452000000000002</v>
      </c>
      <c r="AE39" s="113">
        <v>0.45606999999999998</v>
      </c>
      <c r="AF39" s="147">
        <v>0.79134000000000004</v>
      </c>
      <c r="AG39" s="114">
        <v>5.7070000000000003E-2</v>
      </c>
      <c r="AH39" s="113">
        <v>0.64276999999999995</v>
      </c>
      <c r="AI39" s="114">
        <v>0.86170999999999998</v>
      </c>
      <c r="AJ39" s="113">
        <v>0.35722999999999999</v>
      </c>
      <c r="AK39" s="115">
        <v>0.75704000000000005</v>
      </c>
    </row>
    <row r="40" spans="1:37" s="416" customFormat="1"/>
    <row r="41" spans="1:37" s="566" customFormat="1" ht="11.25">
      <c r="A41" s="566" t="str">
        <f>"Anmerkungen. Datengrundlage: Volkshochschul-Statistik "&amp;Hilfswerte!B1&amp;"; Basis: "&amp;Tabelle1!$C$36&amp;" vhs."</f>
        <v>Anmerkungen. Datengrundlage: Volkshochschul-Statistik 2021; Basis: 843 vhs.</v>
      </c>
      <c r="M41" s="566" t="str">
        <f>"Anmerkungen. Datengrundlage: Volkshochschul-Statistik "&amp;Hilfswerte!B1&amp;"; Basis: "&amp;Tabelle1!$C$36&amp;" vhs."</f>
        <v>Anmerkungen. Datengrundlage: Volkshochschul-Statistik 2021; Basis: 843 vhs.</v>
      </c>
      <c r="AB41" s="566" t="str">
        <f>'Tabelle 1.1'!A38</f>
        <v>Anmerkungen. Datengrundlage: Volkshochschul-Statistik 2021; Basis: 843 vhs.</v>
      </c>
    </row>
    <row r="42" spans="1:37" s="416" customFormat="1"/>
    <row r="43" spans="1:37" s="416" customFormat="1">
      <c r="A43" s="574" t="s">
        <v>532</v>
      </c>
      <c r="B43" s="572"/>
      <c r="C43" s="572"/>
      <c r="D43" s="572"/>
      <c r="E43" s="572"/>
      <c r="F43" s="572"/>
      <c r="G43" s="572"/>
      <c r="H43" s="572"/>
      <c r="M43" s="574" t="s">
        <v>532</v>
      </c>
      <c r="N43" s="572"/>
      <c r="O43" s="572"/>
      <c r="P43" s="572"/>
      <c r="Q43" s="572"/>
      <c r="R43" s="572"/>
      <c r="S43" s="572"/>
      <c r="T43" s="572"/>
      <c r="AB43" s="574" t="s">
        <v>532</v>
      </c>
      <c r="AC43" s="572"/>
      <c r="AD43" s="572"/>
      <c r="AE43" s="572"/>
      <c r="AF43" s="572"/>
      <c r="AG43" s="572"/>
      <c r="AH43" s="572"/>
      <c r="AI43" s="572"/>
    </row>
    <row r="44" spans="1:37" s="416" customFormat="1">
      <c r="A44" s="574" t="s">
        <v>533</v>
      </c>
      <c r="B44" s="572"/>
      <c r="C44" s="572"/>
      <c r="D44" s="572"/>
      <c r="E44" s="758" t="s">
        <v>528</v>
      </c>
      <c r="F44" s="758"/>
      <c r="G44" s="758"/>
      <c r="H44" s="572"/>
      <c r="M44" s="574" t="s">
        <v>533</v>
      </c>
      <c r="N44" s="572"/>
      <c r="O44" s="572"/>
      <c r="P44" s="572"/>
      <c r="Q44" s="758" t="s">
        <v>528</v>
      </c>
      <c r="R44" s="758"/>
      <c r="S44" s="758"/>
      <c r="T44" s="572"/>
      <c r="AB44" s="574" t="s">
        <v>533</v>
      </c>
      <c r="AC44" s="572"/>
      <c r="AD44" s="572"/>
      <c r="AE44" s="572"/>
      <c r="AF44" s="758" t="s">
        <v>528</v>
      </c>
      <c r="AG44" s="758"/>
      <c r="AH44" s="758"/>
      <c r="AI44" s="572"/>
    </row>
    <row r="45" spans="1:37" s="416" customFormat="1">
      <c r="A45" s="575"/>
      <c r="B45" s="572"/>
      <c r="C45" s="572"/>
      <c r="D45" s="572"/>
      <c r="E45" s="572"/>
      <c r="F45" s="572"/>
      <c r="G45" s="572"/>
      <c r="H45" s="572"/>
      <c r="M45" s="575"/>
      <c r="N45" s="572"/>
      <c r="O45" s="572"/>
      <c r="P45" s="572"/>
      <c r="Q45" s="572"/>
      <c r="R45" s="572"/>
      <c r="S45" s="572"/>
      <c r="T45" s="572"/>
      <c r="AB45" s="575"/>
      <c r="AC45" s="572"/>
      <c r="AD45" s="572"/>
      <c r="AE45" s="572"/>
      <c r="AF45" s="572"/>
      <c r="AG45" s="572"/>
      <c r="AH45" s="572"/>
      <c r="AI45" s="572"/>
    </row>
    <row r="46" spans="1:37" s="416" customFormat="1">
      <c r="A46" s="1169" t="s">
        <v>535</v>
      </c>
      <c r="B46" s="1169"/>
      <c r="C46" s="1169"/>
      <c r="D46" s="572"/>
      <c r="E46" s="572"/>
      <c r="F46" s="572"/>
      <c r="G46" s="572"/>
      <c r="H46" s="572"/>
      <c r="M46" s="1169" t="s">
        <v>535</v>
      </c>
      <c r="N46" s="1169"/>
      <c r="O46" s="1169"/>
      <c r="P46" s="572"/>
      <c r="Q46" s="572"/>
      <c r="R46" s="572"/>
      <c r="S46" s="572"/>
      <c r="T46" s="572"/>
      <c r="AB46" s="742" t="s">
        <v>534</v>
      </c>
      <c r="AC46" s="572"/>
      <c r="AD46" s="572"/>
      <c r="AE46" s="572"/>
      <c r="AF46" s="572"/>
      <c r="AG46" s="572"/>
      <c r="AH46" s="572"/>
      <c r="AI46" s="572"/>
    </row>
  </sheetData>
  <mergeCells count="46">
    <mergeCell ref="AB1:AK1"/>
    <mergeCell ref="I4:J4"/>
    <mergeCell ref="K4:L4"/>
    <mergeCell ref="M4:M5"/>
    <mergeCell ref="H3:L3"/>
    <mergeCell ref="M3:Q3"/>
    <mergeCell ref="R3:V3"/>
    <mergeCell ref="W3:AA3"/>
    <mergeCell ref="AB3:AF3"/>
    <mergeCell ref="AG3:AK3"/>
    <mergeCell ref="AH4:AI4"/>
    <mergeCell ref="D4:E4"/>
    <mergeCell ref="F4:G4"/>
    <mergeCell ref="H4:H5"/>
    <mergeCell ref="AJ4:AK4"/>
    <mergeCell ref="U4:V4"/>
    <mergeCell ref="X4:Y4"/>
    <mergeCell ref="Z4:AA4"/>
    <mergeCell ref="A22:A23"/>
    <mergeCell ref="A24:A25"/>
    <mergeCell ref="A26:A27"/>
    <mergeCell ref="A28:A29"/>
    <mergeCell ref="A32:A33"/>
    <mergeCell ref="A30:A31"/>
    <mergeCell ref="A18:A19"/>
    <mergeCell ref="A6:A7"/>
    <mergeCell ref="A20:A21"/>
    <mergeCell ref="AC4:AD4"/>
    <mergeCell ref="AE4:AF4"/>
    <mergeCell ref="A12:A13"/>
    <mergeCell ref="P4:Q4"/>
    <mergeCell ref="S4:T4"/>
    <mergeCell ref="N4:O4"/>
    <mergeCell ref="A2:A5"/>
    <mergeCell ref="A10:A11"/>
    <mergeCell ref="A14:A15"/>
    <mergeCell ref="A8:A9"/>
    <mergeCell ref="A16:A17"/>
    <mergeCell ref="B2:G3"/>
    <mergeCell ref="H2:AK2"/>
    <mergeCell ref="E44:G44"/>
    <mergeCell ref="Q44:S44"/>
    <mergeCell ref="AF44:AH44"/>
    <mergeCell ref="A34:A35"/>
    <mergeCell ref="A36:A37"/>
    <mergeCell ref="A38:A39"/>
  </mergeCells>
  <conditionalFormatting sqref="A6:AK6">
    <cfRule type="cellIs" dxfId="867" priority="3" stopIfTrue="1" operator="equal">
      <formula>0</formula>
    </cfRule>
  </conditionalFormatting>
  <conditionalFormatting sqref="A7:AK7">
    <cfRule type="cellIs" dxfId="866" priority="1" stopIfTrue="1" operator="equal">
      <formula>1</formula>
    </cfRule>
    <cfRule type="cellIs" dxfId="865" priority="2" stopIfTrue="1" operator="lessThan">
      <formula>0.0005</formula>
    </cfRule>
  </conditionalFormatting>
  <conditionalFormatting sqref="A9:AK9 A11:AK11 A13:AK13 A15:AK15 A17:AK17 A19:AK19 A21:AK21 A23:AK23 A25:AK25 A27:AK27 A29:AK29 A31:AK31 A33:AK33 A35:AK35 A37:AK37 A39:AK39">
    <cfRule type="cellIs" dxfId="864" priority="28" stopIfTrue="1" operator="equal">
      <formula>1</formula>
    </cfRule>
    <cfRule type="cellIs" dxfId="863" priority="29" stopIfTrue="1" operator="lessThan">
      <formula>0.0005</formula>
    </cfRule>
  </conditionalFormatting>
  <conditionalFormatting sqref="B8:AK8 A10:AK10 A12:AK12 A14:AK14 A16:AK16 A18:AK18 A20:AK20 A22:AK22 A24:AK24 A26:AK26 A28:AK28 A30:AK30 A32:AK32 A34:AK34 A36:AK36 A38:AK38">
    <cfRule type="cellIs" dxfId="862" priority="30" stopIfTrue="1" operator="equal">
      <formula>0</formula>
    </cfRule>
  </conditionalFormatting>
  <hyperlinks>
    <hyperlink ref="AB46" r:id="rId1" display="Publikation und Tabellen stehen unter der Lizenz CC BY-SA DEED 4.0." xr:uid="{D92A06B5-20F3-450C-A82D-83194D303D1C}"/>
    <hyperlink ref="AF44" r:id="rId2" xr:uid="{EA79A035-0839-403D-B66E-80BB2828A7AF}"/>
    <hyperlink ref="AF44:AH44" r:id="rId3" display="http://dx.doi.org/10.4232/1.14582 " xr:uid="{5989DDEF-4443-4094-88EC-D3023AC7C83D}"/>
    <hyperlink ref="E44" r:id="rId4" xr:uid="{B30C27BA-6DBC-49E2-89B3-9503E3152B53}"/>
    <hyperlink ref="E44:G44" r:id="rId5" display="http://dx.doi.org/10.4232/1.14582 " xr:uid="{2546EB29-2E86-4D94-AAE4-F0CA51DB33FD}"/>
    <hyperlink ref="A46" r:id="rId6" display="Publikation und Tabellen stehen unter der Lizenz CC BY-SA DEED 4.0." xr:uid="{BB2DBB71-C528-4392-A5CC-4007B758FBCE}"/>
    <hyperlink ref="Q44" r:id="rId7" xr:uid="{4BA4B47C-5C22-4D78-AB4F-D2946A00FDF8}"/>
    <hyperlink ref="Q44:S44" r:id="rId8" display="http://dx.doi.org/10.4232/1.14582 " xr:uid="{6EA6DDF9-F5DA-4458-B7F7-934CD3832EE2}"/>
    <hyperlink ref="M46" r:id="rId9" display="Publikation und Tabellen stehen unter der Lizenz CC BY-SA DEED 4.0." xr:uid="{87E6DA02-7273-468D-96E5-1757A1DA68F9}"/>
  </hyperlinks>
  <pageMargins left="0.7" right="0.7" top="0.78740157499999996" bottom="0.78740157499999996" header="0.3" footer="0.3"/>
  <pageSetup paperSize="9" scale="75" orientation="landscape" horizontalDpi="4294967295" verticalDpi="4294967295" r:id="rId10"/>
  <colBreaks count="2" manualBreakCount="2">
    <brk id="12" max="45" man="1"/>
    <brk id="2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4734E-C246-42F5-BB05-DDFB3CADC434}">
  <dimension ref="A1:I45"/>
  <sheetViews>
    <sheetView view="pageBreakPreview" zoomScaleNormal="100" zoomScaleSheetLayoutView="100" workbookViewId="0">
      <selection activeCell="A45" sqref="A45"/>
    </sheetView>
  </sheetViews>
  <sheetFormatPr baseColWidth="10" defaultRowHeight="12.75"/>
  <cols>
    <col min="1" max="1" width="13.7109375" style="20" customWidth="1"/>
    <col min="2" max="7" width="9.7109375" style="20" customWidth="1"/>
    <col min="8" max="8" width="11.42578125" style="416"/>
    <col min="9" max="9" width="11" style="416" customWidth="1"/>
    <col min="10" max="16384" width="11.42578125" style="20"/>
  </cols>
  <sheetData>
    <row r="1" spans="1:7" ht="39.950000000000003" customHeight="1" thickBot="1">
      <c r="A1" s="33" t="str">
        <f>"Tabelle 2.3: Hauptberufliches Verwaltungspersonal nach Ländern " &amp;Hilfswerte!B1</f>
        <v>Tabelle 2.3: Hauptberufliches Verwaltungspersonal nach Ländern 2021</v>
      </c>
      <c r="B1" s="33"/>
      <c r="C1" s="33"/>
      <c r="D1" s="33"/>
      <c r="E1" s="33"/>
      <c r="F1" s="33"/>
      <c r="G1" s="34"/>
    </row>
    <row r="2" spans="1:7" ht="18" customHeight="1">
      <c r="A2" s="801" t="s">
        <v>12</v>
      </c>
      <c r="B2" s="795" t="s">
        <v>459</v>
      </c>
      <c r="C2" s="796"/>
      <c r="D2" s="806" t="s">
        <v>13</v>
      </c>
      <c r="E2" s="806"/>
      <c r="F2" s="806"/>
      <c r="G2" s="807"/>
    </row>
    <row r="3" spans="1:7" ht="30" customHeight="1">
      <c r="A3" s="802"/>
      <c r="B3" s="797"/>
      <c r="C3" s="798"/>
      <c r="D3" s="830" t="s">
        <v>485</v>
      </c>
      <c r="E3" s="831"/>
      <c r="F3" s="830" t="s">
        <v>486</v>
      </c>
      <c r="G3" s="832"/>
    </row>
    <row r="4" spans="1:7" ht="22.5">
      <c r="A4" s="803"/>
      <c r="B4" s="615"/>
      <c r="C4" s="604" t="s">
        <v>422</v>
      </c>
      <c r="D4" s="616"/>
      <c r="E4" s="602" t="s">
        <v>422</v>
      </c>
      <c r="F4" s="616"/>
      <c r="G4" s="606" t="s">
        <v>422</v>
      </c>
    </row>
    <row r="5" spans="1:7" ht="12.75" customHeight="1">
      <c r="A5" s="799" t="s">
        <v>61</v>
      </c>
      <c r="B5" s="164">
        <v>602.79999999999995</v>
      </c>
      <c r="C5" s="165">
        <v>534</v>
      </c>
      <c r="D5" s="166">
        <v>561.5</v>
      </c>
      <c r="E5" s="167">
        <v>497.7</v>
      </c>
      <c r="F5" s="165">
        <v>41.3</v>
      </c>
      <c r="G5" s="168">
        <v>36.299999999999997</v>
      </c>
    </row>
    <row r="6" spans="1:7">
      <c r="A6" s="782"/>
      <c r="B6" s="148">
        <v>1</v>
      </c>
      <c r="C6" s="149">
        <v>0.88587000000000005</v>
      </c>
      <c r="D6" s="148">
        <v>0.93149000000000004</v>
      </c>
      <c r="E6" s="150">
        <v>0.88637999999999995</v>
      </c>
      <c r="F6" s="149">
        <v>6.8510000000000001E-2</v>
      </c>
      <c r="G6" s="151">
        <v>0.87892999999999999</v>
      </c>
    </row>
    <row r="7" spans="1:7">
      <c r="A7" s="782" t="s">
        <v>62</v>
      </c>
      <c r="B7" s="169">
        <v>640.1</v>
      </c>
      <c r="C7" s="170">
        <v>555.4</v>
      </c>
      <c r="D7" s="169">
        <v>619</v>
      </c>
      <c r="E7" s="171">
        <v>535.4</v>
      </c>
      <c r="F7" s="170">
        <v>21.1</v>
      </c>
      <c r="G7" s="172">
        <v>20</v>
      </c>
    </row>
    <row r="8" spans="1:7">
      <c r="A8" s="782"/>
      <c r="B8" s="152">
        <v>1</v>
      </c>
      <c r="C8" s="153">
        <v>0.86768000000000001</v>
      </c>
      <c r="D8" s="152">
        <v>0.96704000000000001</v>
      </c>
      <c r="E8" s="154">
        <v>0.86494000000000004</v>
      </c>
      <c r="F8" s="153">
        <v>3.2960000000000003E-2</v>
      </c>
      <c r="G8" s="155">
        <v>0.94786999999999999</v>
      </c>
    </row>
    <row r="9" spans="1:7">
      <c r="A9" s="782" t="s">
        <v>63</v>
      </c>
      <c r="B9" s="169">
        <v>102.3</v>
      </c>
      <c r="C9" s="170">
        <v>77</v>
      </c>
      <c r="D9" s="169">
        <v>97.4</v>
      </c>
      <c r="E9" s="171">
        <v>72.7</v>
      </c>
      <c r="F9" s="170">
        <v>4.9000000000000004</v>
      </c>
      <c r="G9" s="172">
        <v>4.3</v>
      </c>
    </row>
    <row r="10" spans="1:7">
      <c r="A10" s="782"/>
      <c r="B10" s="152">
        <v>1</v>
      </c>
      <c r="C10" s="153">
        <v>0.75268999999999997</v>
      </c>
      <c r="D10" s="152">
        <v>0.95209999999999995</v>
      </c>
      <c r="E10" s="154">
        <v>0.74641000000000002</v>
      </c>
      <c r="F10" s="153">
        <v>4.7899999999999998E-2</v>
      </c>
      <c r="G10" s="155">
        <v>0.87755000000000005</v>
      </c>
    </row>
    <row r="11" spans="1:7" ht="12.75" customHeight="1">
      <c r="A11" s="782" t="s">
        <v>64</v>
      </c>
      <c r="B11" s="169">
        <v>54.7</v>
      </c>
      <c r="C11" s="170">
        <v>48.7</v>
      </c>
      <c r="D11" s="169">
        <v>53.2</v>
      </c>
      <c r="E11" s="171">
        <v>47.2</v>
      </c>
      <c r="F11" s="170">
        <v>1.5</v>
      </c>
      <c r="G11" s="172">
        <v>1.5</v>
      </c>
    </row>
    <row r="12" spans="1:7">
      <c r="A12" s="782"/>
      <c r="B12" s="152">
        <v>1</v>
      </c>
      <c r="C12" s="153">
        <v>0.89031000000000005</v>
      </c>
      <c r="D12" s="152">
        <v>0.97258</v>
      </c>
      <c r="E12" s="154">
        <v>0.88722000000000001</v>
      </c>
      <c r="F12" s="153">
        <v>2.742E-2</v>
      </c>
      <c r="G12" s="155">
        <v>1</v>
      </c>
    </row>
    <row r="13" spans="1:7">
      <c r="A13" s="782" t="s">
        <v>65</v>
      </c>
      <c r="B13" s="169">
        <v>54.3</v>
      </c>
      <c r="C13" s="170">
        <v>39.4</v>
      </c>
      <c r="D13" s="169">
        <v>49.8</v>
      </c>
      <c r="E13" s="171">
        <v>37.200000000000003</v>
      </c>
      <c r="F13" s="170">
        <v>4.5</v>
      </c>
      <c r="G13" s="172">
        <v>2.2000000000000002</v>
      </c>
    </row>
    <row r="14" spans="1:7">
      <c r="A14" s="782"/>
      <c r="B14" s="152">
        <v>1</v>
      </c>
      <c r="C14" s="153">
        <v>0.72560000000000002</v>
      </c>
      <c r="D14" s="152">
        <v>0.91713</v>
      </c>
      <c r="E14" s="154">
        <v>0.74699000000000004</v>
      </c>
      <c r="F14" s="153">
        <v>8.2869999999999999E-2</v>
      </c>
      <c r="G14" s="155">
        <v>0.48888999999999999</v>
      </c>
    </row>
    <row r="15" spans="1:7">
      <c r="A15" s="782" t="s">
        <v>66</v>
      </c>
      <c r="B15" s="169">
        <v>101</v>
      </c>
      <c r="C15" s="170">
        <v>62.3</v>
      </c>
      <c r="D15" s="169">
        <v>88.8</v>
      </c>
      <c r="E15" s="171">
        <v>55.9</v>
      </c>
      <c r="F15" s="170">
        <v>12.2</v>
      </c>
      <c r="G15" s="172">
        <v>6.4</v>
      </c>
    </row>
    <row r="16" spans="1:7">
      <c r="A16" s="782"/>
      <c r="B16" s="152">
        <v>1</v>
      </c>
      <c r="C16" s="153">
        <v>0.61682999999999999</v>
      </c>
      <c r="D16" s="152">
        <v>0.87921000000000005</v>
      </c>
      <c r="E16" s="154">
        <v>0.62949999999999995</v>
      </c>
      <c r="F16" s="153">
        <v>0.12078999999999999</v>
      </c>
      <c r="G16" s="155">
        <v>0.52459</v>
      </c>
    </row>
    <row r="17" spans="1:7">
      <c r="A17" s="782" t="s">
        <v>67</v>
      </c>
      <c r="B17" s="169">
        <v>313.39999999999998</v>
      </c>
      <c r="C17" s="170">
        <v>265.2</v>
      </c>
      <c r="D17" s="169">
        <v>295.8</v>
      </c>
      <c r="E17" s="171">
        <v>249.6</v>
      </c>
      <c r="F17" s="170">
        <v>17.600000000000001</v>
      </c>
      <c r="G17" s="172">
        <v>15.6</v>
      </c>
    </row>
    <row r="18" spans="1:7">
      <c r="A18" s="782"/>
      <c r="B18" s="152">
        <v>1</v>
      </c>
      <c r="C18" s="153">
        <v>0.84619999999999995</v>
      </c>
      <c r="D18" s="152">
        <v>0.94384000000000001</v>
      </c>
      <c r="E18" s="154">
        <v>0.84380999999999995</v>
      </c>
      <c r="F18" s="153">
        <v>5.6160000000000002E-2</v>
      </c>
      <c r="G18" s="155">
        <v>0.88636000000000004</v>
      </c>
    </row>
    <row r="19" spans="1:7" ht="12.75" customHeight="1">
      <c r="A19" s="782" t="s">
        <v>68</v>
      </c>
      <c r="B19" s="169">
        <v>32.200000000000003</v>
      </c>
      <c r="C19" s="170">
        <v>27.2</v>
      </c>
      <c r="D19" s="169">
        <v>31.4</v>
      </c>
      <c r="E19" s="171">
        <v>26.4</v>
      </c>
      <c r="F19" s="170">
        <v>0.8</v>
      </c>
      <c r="G19" s="172">
        <v>0.8</v>
      </c>
    </row>
    <row r="20" spans="1:7">
      <c r="A20" s="782"/>
      <c r="B20" s="152">
        <v>1</v>
      </c>
      <c r="C20" s="153">
        <v>0.84472000000000003</v>
      </c>
      <c r="D20" s="152">
        <v>0.97516000000000003</v>
      </c>
      <c r="E20" s="154">
        <v>0.84075999999999995</v>
      </c>
      <c r="F20" s="153">
        <v>2.4840000000000001E-2</v>
      </c>
      <c r="G20" s="155">
        <v>1</v>
      </c>
    </row>
    <row r="21" spans="1:7" ht="12.75" customHeight="1">
      <c r="A21" s="782" t="s">
        <v>69</v>
      </c>
      <c r="B21" s="169">
        <v>601.6</v>
      </c>
      <c r="C21" s="170">
        <v>471.5</v>
      </c>
      <c r="D21" s="169">
        <v>537.9</v>
      </c>
      <c r="E21" s="171">
        <v>420.3</v>
      </c>
      <c r="F21" s="170">
        <v>63.7</v>
      </c>
      <c r="G21" s="172">
        <v>51.2</v>
      </c>
    </row>
    <row r="22" spans="1:7">
      <c r="A22" s="782"/>
      <c r="B22" s="152">
        <v>1</v>
      </c>
      <c r="C22" s="153">
        <v>0.78373999999999999</v>
      </c>
      <c r="D22" s="152">
        <v>0.89412000000000003</v>
      </c>
      <c r="E22" s="154">
        <v>0.78137000000000001</v>
      </c>
      <c r="F22" s="153">
        <v>0.10588</v>
      </c>
      <c r="G22" s="155">
        <v>0.80376999999999998</v>
      </c>
    </row>
    <row r="23" spans="1:7" ht="12.75" customHeight="1">
      <c r="A23" s="782" t="s">
        <v>70</v>
      </c>
      <c r="B23" s="169">
        <v>811</v>
      </c>
      <c r="C23" s="170">
        <v>642.6</v>
      </c>
      <c r="D23" s="169">
        <v>778.7</v>
      </c>
      <c r="E23" s="171">
        <v>614.1</v>
      </c>
      <c r="F23" s="170">
        <v>32.299999999999997</v>
      </c>
      <c r="G23" s="172">
        <v>28.5</v>
      </c>
    </row>
    <row r="24" spans="1:7">
      <c r="A24" s="782"/>
      <c r="B24" s="152">
        <v>1</v>
      </c>
      <c r="C24" s="153">
        <v>0.79235999999999995</v>
      </c>
      <c r="D24" s="152">
        <v>0.96016999999999997</v>
      </c>
      <c r="E24" s="154">
        <v>0.78861999999999999</v>
      </c>
      <c r="F24" s="153">
        <v>3.9829999999999997E-2</v>
      </c>
      <c r="G24" s="155">
        <v>0.88234999999999997</v>
      </c>
    </row>
    <row r="25" spans="1:7" ht="12.75" customHeight="1">
      <c r="A25" s="782" t="s">
        <v>71</v>
      </c>
      <c r="B25" s="169">
        <v>184.3</v>
      </c>
      <c r="C25" s="170">
        <v>154</v>
      </c>
      <c r="D25" s="169">
        <v>177.8</v>
      </c>
      <c r="E25" s="171">
        <v>149.1</v>
      </c>
      <c r="F25" s="170">
        <v>6.5</v>
      </c>
      <c r="G25" s="172">
        <v>4.9000000000000004</v>
      </c>
    </row>
    <row r="26" spans="1:7">
      <c r="A26" s="782"/>
      <c r="B26" s="152">
        <v>1</v>
      </c>
      <c r="C26" s="153">
        <v>0.83559000000000005</v>
      </c>
      <c r="D26" s="152">
        <v>0.96472999999999998</v>
      </c>
      <c r="E26" s="154">
        <v>0.83857999999999999</v>
      </c>
      <c r="F26" s="153">
        <v>3.5270000000000003E-2</v>
      </c>
      <c r="G26" s="155">
        <v>0.75385000000000002</v>
      </c>
    </row>
    <row r="27" spans="1:7">
      <c r="A27" s="782" t="s">
        <v>72</v>
      </c>
      <c r="B27" s="169">
        <v>44.4</v>
      </c>
      <c r="C27" s="170">
        <v>36.4</v>
      </c>
      <c r="D27" s="169">
        <v>40.9</v>
      </c>
      <c r="E27" s="171">
        <v>33.9</v>
      </c>
      <c r="F27" s="170">
        <v>3.5</v>
      </c>
      <c r="G27" s="172">
        <v>2.5</v>
      </c>
    </row>
    <row r="28" spans="1:7">
      <c r="A28" s="782"/>
      <c r="B28" s="152">
        <v>1</v>
      </c>
      <c r="C28" s="153">
        <v>0.81981999999999999</v>
      </c>
      <c r="D28" s="152">
        <v>0.92117000000000004</v>
      </c>
      <c r="E28" s="154">
        <v>0.82884999999999998</v>
      </c>
      <c r="F28" s="153">
        <v>7.8829999999999997E-2</v>
      </c>
      <c r="G28" s="155">
        <v>0.71428999999999998</v>
      </c>
    </row>
    <row r="29" spans="1:7">
      <c r="A29" s="782" t="s">
        <v>73</v>
      </c>
      <c r="B29" s="169">
        <v>87.9</v>
      </c>
      <c r="C29" s="170">
        <v>71.400000000000006</v>
      </c>
      <c r="D29" s="169">
        <v>84.4</v>
      </c>
      <c r="E29" s="171">
        <v>69.5</v>
      </c>
      <c r="F29" s="170">
        <v>3.5</v>
      </c>
      <c r="G29" s="172">
        <v>1.9</v>
      </c>
    </row>
    <row r="30" spans="1:7">
      <c r="A30" s="782"/>
      <c r="B30" s="152">
        <v>1</v>
      </c>
      <c r="C30" s="153">
        <v>0.81228999999999996</v>
      </c>
      <c r="D30" s="152">
        <v>0.96018000000000003</v>
      </c>
      <c r="E30" s="154">
        <v>0.82345999999999997</v>
      </c>
      <c r="F30" s="153">
        <v>3.9820000000000001E-2</v>
      </c>
      <c r="G30" s="155">
        <v>0.54286000000000001</v>
      </c>
    </row>
    <row r="31" spans="1:7" ht="12.75" customHeight="1">
      <c r="A31" s="782" t="s">
        <v>74</v>
      </c>
      <c r="B31" s="169">
        <v>46.9</v>
      </c>
      <c r="C31" s="170">
        <v>41.2</v>
      </c>
      <c r="D31" s="169">
        <v>41.6</v>
      </c>
      <c r="E31" s="171">
        <v>36.1</v>
      </c>
      <c r="F31" s="170">
        <v>5.3</v>
      </c>
      <c r="G31" s="172">
        <v>5.0999999999999996</v>
      </c>
    </row>
    <row r="32" spans="1:7">
      <c r="A32" s="782"/>
      <c r="B32" s="152">
        <v>1</v>
      </c>
      <c r="C32" s="153">
        <v>0.87846000000000002</v>
      </c>
      <c r="D32" s="152">
        <v>0.88698999999999995</v>
      </c>
      <c r="E32" s="154">
        <v>0.86778999999999995</v>
      </c>
      <c r="F32" s="153">
        <v>0.11301</v>
      </c>
      <c r="G32" s="155">
        <v>0.96226</v>
      </c>
    </row>
    <row r="33" spans="1:8" ht="12.75" customHeight="1">
      <c r="A33" s="782" t="s">
        <v>75</v>
      </c>
      <c r="B33" s="169">
        <v>137.6</v>
      </c>
      <c r="C33" s="170">
        <v>124.3</v>
      </c>
      <c r="D33" s="169">
        <v>125</v>
      </c>
      <c r="E33" s="171">
        <v>112</v>
      </c>
      <c r="F33" s="170">
        <v>12.6</v>
      </c>
      <c r="G33" s="172">
        <v>12.3</v>
      </c>
    </row>
    <row r="34" spans="1:8">
      <c r="A34" s="782"/>
      <c r="B34" s="152">
        <v>1</v>
      </c>
      <c r="C34" s="153">
        <v>0.90334000000000003</v>
      </c>
      <c r="D34" s="152">
        <v>0.90842999999999996</v>
      </c>
      <c r="E34" s="154">
        <v>0.89600000000000002</v>
      </c>
      <c r="F34" s="153">
        <v>9.1569999999999999E-2</v>
      </c>
      <c r="G34" s="155">
        <v>0.97619</v>
      </c>
    </row>
    <row r="35" spans="1:8">
      <c r="A35" s="800" t="s">
        <v>76</v>
      </c>
      <c r="B35" s="169">
        <v>61.7</v>
      </c>
      <c r="C35" s="170">
        <v>54.9</v>
      </c>
      <c r="D35" s="169">
        <v>55.6</v>
      </c>
      <c r="E35" s="171">
        <v>49.6</v>
      </c>
      <c r="F35" s="170">
        <v>6.1</v>
      </c>
      <c r="G35" s="172">
        <v>5.3</v>
      </c>
    </row>
    <row r="36" spans="1:8">
      <c r="A36" s="784"/>
      <c r="B36" s="173">
        <v>1</v>
      </c>
      <c r="C36" s="174">
        <v>0.88978999999999997</v>
      </c>
      <c r="D36" s="173">
        <v>0.90112999999999999</v>
      </c>
      <c r="E36" s="175">
        <v>0.89209000000000005</v>
      </c>
      <c r="F36" s="174">
        <v>9.887E-2</v>
      </c>
      <c r="G36" s="176">
        <v>0.86885000000000001</v>
      </c>
    </row>
    <row r="37" spans="1:8" ht="12.75" customHeight="1">
      <c r="A37" s="780" t="s">
        <v>85</v>
      </c>
      <c r="B37" s="177">
        <v>3876.2</v>
      </c>
      <c r="C37" s="178">
        <v>3205.5</v>
      </c>
      <c r="D37" s="177">
        <v>3638.8</v>
      </c>
      <c r="E37" s="179">
        <v>3006.7</v>
      </c>
      <c r="F37" s="178">
        <v>237.4</v>
      </c>
      <c r="G37" s="180">
        <v>198.8</v>
      </c>
    </row>
    <row r="38" spans="1:8" ht="13.5" thickBot="1">
      <c r="A38" s="781"/>
      <c r="B38" s="113">
        <v>1</v>
      </c>
      <c r="C38" s="114">
        <v>0.82696999999999998</v>
      </c>
      <c r="D38" s="113">
        <v>0.93874999999999997</v>
      </c>
      <c r="E38" s="147">
        <v>0.82628999999999997</v>
      </c>
      <c r="F38" s="114">
        <v>6.1249999999999999E-2</v>
      </c>
      <c r="G38" s="115">
        <v>0.83740999999999999</v>
      </c>
    </row>
    <row r="39" spans="1:8" s="416" customFormat="1"/>
    <row r="40" spans="1:8" s="566" customFormat="1" ht="11.25">
      <c r="A40" s="566" t="str">
        <f>"Anmerkungen. Datengrundlage: Volkshochschul-Statistik "&amp;Hilfswerte!B1&amp;"; Basis: "&amp;Tabelle1!$C$36&amp;" vhs."</f>
        <v>Anmerkungen. Datengrundlage: Volkshochschul-Statistik 2021; Basis: 843 vhs.</v>
      </c>
    </row>
    <row r="41" spans="1:8" s="416" customFormat="1"/>
    <row r="42" spans="1:8" s="416" customFormat="1">
      <c r="A42" s="574" t="s">
        <v>532</v>
      </c>
      <c r="B42" s="572"/>
      <c r="C42" s="572"/>
      <c r="D42" s="572"/>
      <c r="E42" s="572"/>
      <c r="F42" s="572"/>
      <c r="G42" s="572"/>
      <c r="H42" s="572"/>
    </row>
    <row r="43" spans="1:8" s="416" customFormat="1">
      <c r="A43" s="574" t="s">
        <v>533</v>
      </c>
      <c r="B43" s="572"/>
      <c r="C43" s="572"/>
      <c r="D43" s="572"/>
      <c r="E43" s="758" t="s">
        <v>528</v>
      </c>
      <c r="F43" s="758"/>
      <c r="G43" s="758"/>
      <c r="H43" s="572"/>
    </row>
    <row r="44" spans="1:8" s="416" customFormat="1">
      <c r="A44" s="575"/>
      <c r="B44" s="572"/>
      <c r="C44" s="572"/>
      <c r="D44" s="572"/>
      <c r="E44" s="572"/>
      <c r="F44" s="572"/>
      <c r="G44" s="572"/>
      <c r="H44" s="572"/>
    </row>
    <row r="45" spans="1:8" s="416" customFormat="1">
      <c r="A45" s="1169" t="s">
        <v>535</v>
      </c>
      <c r="B45" s="1169"/>
      <c r="C45" s="1169"/>
      <c r="D45" s="572"/>
      <c r="E45" s="572"/>
      <c r="F45" s="572"/>
      <c r="G45" s="572"/>
      <c r="H45" s="572"/>
    </row>
  </sheetData>
  <mergeCells count="23">
    <mergeCell ref="F3:G3"/>
    <mergeCell ref="A5:A6"/>
    <mergeCell ref="B2:C3"/>
    <mergeCell ref="D2:G2"/>
    <mergeCell ref="A7:A8"/>
    <mergeCell ref="A9:A10"/>
    <mergeCell ref="A11:A12"/>
    <mergeCell ref="A2:A4"/>
    <mergeCell ref="D3:E3"/>
    <mergeCell ref="A35:A36"/>
    <mergeCell ref="A13:A14"/>
    <mergeCell ref="A15:A16"/>
    <mergeCell ref="A17:A18"/>
    <mergeCell ref="E43:G43"/>
    <mergeCell ref="A37:A38"/>
    <mergeCell ref="A19:A20"/>
    <mergeCell ref="A21:A22"/>
    <mergeCell ref="A23:A24"/>
    <mergeCell ref="A25:A26"/>
    <mergeCell ref="A27:A28"/>
    <mergeCell ref="A29:A30"/>
    <mergeCell ref="A31:A32"/>
    <mergeCell ref="A33:A34"/>
  </mergeCells>
  <conditionalFormatting sqref="A5:G5">
    <cfRule type="cellIs" dxfId="861" priority="53" stopIfTrue="1" operator="equal">
      <formula>0</formula>
    </cfRule>
  </conditionalFormatting>
  <conditionalFormatting sqref="A6:G6 A8:G8">
    <cfRule type="cellIs" dxfId="860" priority="51" stopIfTrue="1" operator="equal">
      <formula>1</formula>
    </cfRule>
    <cfRule type="cellIs" dxfId="859" priority="52" stopIfTrue="1" operator="lessThan">
      <formula>0.0005</formula>
    </cfRule>
  </conditionalFormatting>
  <conditionalFormatting sqref="A10:G10">
    <cfRule type="cellIs" dxfId="858" priority="43" stopIfTrue="1" operator="equal">
      <formula>1</formula>
    </cfRule>
    <cfRule type="cellIs" dxfId="857" priority="44" stopIfTrue="1" operator="lessThan">
      <formula>0.0005</formula>
    </cfRule>
  </conditionalFormatting>
  <conditionalFormatting sqref="A12:G12">
    <cfRule type="cellIs" dxfId="856" priority="40" stopIfTrue="1" operator="equal">
      <formula>1</formula>
    </cfRule>
    <cfRule type="cellIs" dxfId="855" priority="41" stopIfTrue="1" operator="lessThan">
      <formula>0.0005</formula>
    </cfRule>
  </conditionalFormatting>
  <conditionalFormatting sqref="A14:G14">
    <cfRule type="cellIs" dxfId="854" priority="37" stopIfTrue="1" operator="equal">
      <formula>1</formula>
    </cfRule>
    <cfRule type="cellIs" dxfId="853" priority="38" stopIfTrue="1" operator="lessThan">
      <formula>0.0005</formula>
    </cfRule>
  </conditionalFormatting>
  <conditionalFormatting sqref="A16:G16">
    <cfRule type="cellIs" dxfId="852" priority="34" stopIfTrue="1" operator="equal">
      <formula>1</formula>
    </cfRule>
    <cfRule type="cellIs" dxfId="851" priority="35" stopIfTrue="1" operator="lessThan">
      <formula>0.0005</formula>
    </cfRule>
  </conditionalFormatting>
  <conditionalFormatting sqref="A18:G18">
    <cfRule type="cellIs" dxfId="850" priority="31" stopIfTrue="1" operator="equal">
      <formula>1</formula>
    </cfRule>
    <cfRule type="cellIs" dxfId="849" priority="32" stopIfTrue="1" operator="lessThan">
      <formula>0.0005</formula>
    </cfRule>
  </conditionalFormatting>
  <conditionalFormatting sqref="A20:G20">
    <cfRule type="cellIs" dxfId="848" priority="28" stopIfTrue="1" operator="equal">
      <formula>1</formula>
    </cfRule>
    <cfRule type="cellIs" dxfId="847" priority="29" stopIfTrue="1" operator="lessThan">
      <formula>0.0005</formula>
    </cfRule>
  </conditionalFormatting>
  <conditionalFormatting sqref="A22:G22">
    <cfRule type="cellIs" dxfId="846" priority="25" stopIfTrue="1" operator="equal">
      <formula>1</formula>
    </cfRule>
    <cfRule type="cellIs" dxfId="845" priority="26" stopIfTrue="1" operator="lessThan">
      <formula>0.0005</formula>
    </cfRule>
  </conditionalFormatting>
  <conditionalFormatting sqref="A24:G24">
    <cfRule type="cellIs" dxfId="844" priority="22" stopIfTrue="1" operator="equal">
      <formula>1</formula>
    </cfRule>
    <cfRule type="cellIs" dxfId="843" priority="23" stopIfTrue="1" operator="lessThan">
      <formula>0.0005</formula>
    </cfRule>
  </conditionalFormatting>
  <conditionalFormatting sqref="A26:G26">
    <cfRule type="cellIs" dxfId="842" priority="19" stopIfTrue="1" operator="equal">
      <formula>1</formula>
    </cfRule>
    <cfRule type="cellIs" dxfId="841" priority="20" stopIfTrue="1" operator="lessThan">
      <formula>0.0005</formula>
    </cfRule>
  </conditionalFormatting>
  <conditionalFormatting sqref="A28:G28">
    <cfRule type="cellIs" dxfId="840" priority="16" stopIfTrue="1" operator="equal">
      <formula>1</formula>
    </cfRule>
    <cfRule type="cellIs" dxfId="839" priority="17" stopIfTrue="1" operator="lessThan">
      <formula>0.0005</formula>
    </cfRule>
  </conditionalFormatting>
  <conditionalFormatting sqref="A30:G30">
    <cfRule type="cellIs" dxfId="838" priority="13" stopIfTrue="1" operator="equal">
      <formula>1</formula>
    </cfRule>
    <cfRule type="cellIs" dxfId="837" priority="14" stopIfTrue="1" operator="lessThan">
      <formula>0.0005</formula>
    </cfRule>
  </conditionalFormatting>
  <conditionalFormatting sqref="A32:G32">
    <cfRule type="cellIs" dxfId="836" priority="10" stopIfTrue="1" operator="equal">
      <formula>1</formula>
    </cfRule>
    <cfRule type="cellIs" dxfId="835" priority="11" stopIfTrue="1" operator="lessThan">
      <formula>0.0005</formula>
    </cfRule>
  </conditionalFormatting>
  <conditionalFormatting sqref="A34:G34">
    <cfRule type="cellIs" dxfId="834" priority="7" stopIfTrue="1" operator="equal">
      <formula>1</formula>
    </cfRule>
    <cfRule type="cellIs" dxfId="833" priority="8" stopIfTrue="1" operator="lessThan">
      <formula>0.0005</formula>
    </cfRule>
  </conditionalFormatting>
  <conditionalFormatting sqref="A35:G35">
    <cfRule type="cellIs" dxfId="832" priority="6" stopIfTrue="1" operator="equal">
      <formula>0</formula>
    </cfRule>
  </conditionalFormatting>
  <conditionalFormatting sqref="A36:G36">
    <cfRule type="cellIs" dxfId="831" priority="4" stopIfTrue="1" operator="equal">
      <formula>1</formula>
    </cfRule>
    <cfRule type="cellIs" dxfId="830" priority="5" stopIfTrue="1" operator="lessThan">
      <formula>0.0005</formula>
    </cfRule>
  </conditionalFormatting>
  <conditionalFormatting sqref="A37:G37">
    <cfRule type="cellIs" dxfId="829" priority="3" stopIfTrue="1" operator="equal">
      <formula>0</formula>
    </cfRule>
  </conditionalFormatting>
  <conditionalFormatting sqref="A38:G38">
    <cfRule type="cellIs" dxfId="828" priority="1" stopIfTrue="1" operator="equal">
      <formula>1</formula>
    </cfRule>
    <cfRule type="cellIs" dxfId="827" priority="2" stopIfTrue="1" operator="lessThan">
      <formula>0.0005</formula>
    </cfRule>
  </conditionalFormatting>
  <conditionalFormatting sqref="B7:G7">
    <cfRule type="cellIs" dxfId="826" priority="59" stopIfTrue="1" operator="equal">
      <formula>0</formula>
    </cfRule>
  </conditionalFormatting>
  <conditionalFormatting sqref="B9:G9">
    <cfRule type="cellIs" dxfId="825" priority="45" stopIfTrue="1" operator="equal">
      <formula>0</formula>
    </cfRule>
  </conditionalFormatting>
  <conditionalFormatting sqref="B11:G11">
    <cfRule type="cellIs" dxfId="824" priority="42" stopIfTrue="1" operator="equal">
      <formula>0</formula>
    </cfRule>
  </conditionalFormatting>
  <conditionalFormatting sqref="B13:G13">
    <cfRule type="cellIs" dxfId="823" priority="39" stopIfTrue="1" operator="equal">
      <formula>0</formula>
    </cfRule>
  </conditionalFormatting>
  <conditionalFormatting sqref="B15:G15">
    <cfRule type="cellIs" dxfId="822" priority="36" stopIfTrue="1" operator="equal">
      <formula>0</formula>
    </cfRule>
  </conditionalFormatting>
  <conditionalFormatting sqref="B17:G17">
    <cfRule type="cellIs" dxfId="821" priority="33" stopIfTrue="1" operator="equal">
      <formula>0</formula>
    </cfRule>
  </conditionalFormatting>
  <conditionalFormatting sqref="B19:G19">
    <cfRule type="cellIs" dxfId="820" priority="30" stopIfTrue="1" operator="equal">
      <formula>0</formula>
    </cfRule>
  </conditionalFormatting>
  <conditionalFormatting sqref="B21:G21">
    <cfRule type="cellIs" dxfId="819" priority="27" stopIfTrue="1" operator="equal">
      <formula>0</formula>
    </cfRule>
  </conditionalFormatting>
  <conditionalFormatting sqref="B23:G23">
    <cfRule type="cellIs" dxfId="818" priority="24" stopIfTrue="1" operator="equal">
      <formula>0</formula>
    </cfRule>
  </conditionalFormatting>
  <conditionalFormatting sqref="B25:G25">
    <cfRule type="cellIs" dxfId="817" priority="21" stopIfTrue="1" operator="equal">
      <formula>0</formula>
    </cfRule>
  </conditionalFormatting>
  <conditionalFormatting sqref="B27:G27">
    <cfRule type="cellIs" dxfId="816" priority="18" stopIfTrue="1" operator="equal">
      <formula>0</formula>
    </cfRule>
  </conditionalFormatting>
  <conditionalFormatting sqref="B29:G29">
    <cfRule type="cellIs" dxfId="815" priority="15" stopIfTrue="1" operator="equal">
      <formula>0</formula>
    </cfRule>
  </conditionalFormatting>
  <conditionalFormatting sqref="B31:G31">
    <cfRule type="cellIs" dxfId="814" priority="12" stopIfTrue="1" operator="equal">
      <formula>0</formula>
    </cfRule>
  </conditionalFormatting>
  <conditionalFormatting sqref="B33:G33">
    <cfRule type="cellIs" dxfId="813" priority="9" stopIfTrue="1" operator="equal">
      <formula>0</formula>
    </cfRule>
  </conditionalFormatting>
  <hyperlinks>
    <hyperlink ref="E43" r:id="rId1" xr:uid="{6FBFC4C8-E352-4AAC-BAB7-35F8B57998C2}"/>
    <hyperlink ref="E43:G43" r:id="rId2" display="http://dx.doi.org/10.4232/1.14582 " xr:uid="{8A8C37CB-1AB0-4C27-9ACB-CC976698EA02}"/>
    <hyperlink ref="A45" r:id="rId3" display="Publikation und Tabellen stehen unter der Lizenz CC BY-SA DEED 4.0." xr:uid="{E57BCEAB-9BDB-4178-9D95-DF75DB0BABDF}"/>
  </hyperlinks>
  <pageMargins left="0.7" right="0.7" top="0.78740157499999996" bottom="0.78740157499999996" header="0.3" footer="0.3"/>
  <pageSetup paperSize="9" scale="93" orientation="portrait" horizontalDpi="4294967295" verticalDpi="4294967295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53</vt:i4>
      </vt:variant>
      <vt:variant>
        <vt:lpstr>Benannte Bereiche</vt:lpstr>
      </vt:variant>
      <vt:variant>
        <vt:i4>52</vt:i4>
      </vt:variant>
    </vt:vector>
  </HeadingPairs>
  <TitlesOfParts>
    <vt:vector size="105" baseType="lpstr">
      <vt:lpstr>Hilfswerte</vt:lpstr>
      <vt:lpstr>Vorblatt</vt:lpstr>
      <vt:lpstr>Inhaltsverzeichnis</vt:lpstr>
      <vt:lpstr>Tabelle1</vt:lpstr>
      <vt:lpstr>Tabelle 1.1</vt:lpstr>
      <vt:lpstr>Tabelle 2</vt:lpstr>
      <vt:lpstr>Tabelle 2.1</vt:lpstr>
      <vt:lpstr>Tabelle 2.2 </vt:lpstr>
      <vt:lpstr>Tabelle 2.3</vt:lpstr>
      <vt:lpstr>Tabelle 2.4</vt:lpstr>
      <vt:lpstr>Tabelle 2.5</vt:lpstr>
      <vt:lpstr>Tabelle 3</vt:lpstr>
      <vt:lpstr>Tabelle 4</vt:lpstr>
      <vt:lpstr>Tabelle 5</vt:lpstr>
      <vt:lpstr>Tabelle 6</vt:lpstr>
      <vt:lpstr>Tabelle 7</vt:lpstr>
      <vt:lpstr>Tabelle 8</vt:lpstr>
      <vt:lpstr>Tabelle 8.1</vt:lpstr>
      <vt:lpstr>Tabelle 8.2</vt:lpstr>
      <vt:lpstr>Tabelle 8.3</vt:lpstr>
      <vt:lpstr>Tabelle 8.4</vt:lpstr>
      <vt:lpstr>Tabelle 8.5</vt:lpstr>
      <vt:lpstr>Tabelle 9</vt:lpstr>
      <vt:lpstr>Tabelle 9.1</vt:lpstr>
      <vt:lpstr>Tabelle 10</vt:lpstr>
      <vt:lpstr>Tabelle 11</vt:lpstr>
      <vt:lpstr>Tabelle 12</vt:lpstr>
      <vt:lpstr>Tabelle 13</vt:lpstr>
      <vt:lpstr>Tabelle 14</vt:lpstr>
      <vt:lpstr>Tabelle 15</vt:lpstr>
      <vt:lpstr>Tabelle 16</vt:lpstr>
      <vt:lpstr>Tabelle 17</vt:lpstr>
      <vt:lpstr>Tabelle 17.1</vt:lpstr>
      <vt:lpstr>Tabelle 18</vt:lpstr>
      <vt:lpstr>Tabelle 19</vt:lpstr>
      <vt:lpstr>Tabelle 20</vt:lpstr>
      <vt:lpstr>Tabelle 21</vt:lpstr>
      <vt:lpstr>Tabelle 22</vt:lpstr>
      <vt:lpstr>Tabelle 23</vt:lpstr>
      <vt:lpstr>Tabelle 24</vt:lpstr>
      <vt:lpstr>Tabelle 25</vt:lpstr>
      <vt:lpstr>Tabelle 26</vt:lpstr>
      <vt:lpstr>Tabelle 27</vt:lpstr>
      <vt:lpstr>Tabelle 28</vt:lpstr>
      <vt:lpstr>Tabelle 29</vt:lpstr>
      <vt:lpstr>Tabelle 30</vt:lpstr>
      <vt:lpstr>Tabelle 31</vt:lpstr>
      <vt:lpstr>Tabelle 32</vt:lpstr>
      <vt:lpstr>Tabelle 33</vt:lpstr>
      <vt:lpstr>Tabelle 34</vt:lpstr>
      <vt:lpstr>Tabelle 35</vt:lpstr>
      <vt:lpstr>Tabelle 36</vt:lpstr>
      <vt:lpstr>Abb. 10 Geschlecht (Spinnengraf</vt:lpstr>
      <vt:lpstr>'Abb. 10 Geschlecht (Spinnengraf'!Druckbereich</vt:lpstr>
      <vt:lpstr>'Tabelle 1.1'!Druckbereich</vt:lpstr>
      <vt:lpstr>'Tabelle 10'!Druckbereich</vt:lpstr>
      <vt:lpstr>'Tabelle 11'!Druckbereich</vt:lpstr>
      <vt:lpstr>'Tabelle 12'!Druckbereich</vt:lpstr>
      <vt:lpstr>'Tabelle 13'!Druckbereich</vt:lpstr>
      <vt:lpstr>'Tabelle 14'!Druckbereich</vt:lpstr>
      <vt:lpstr>'Tabelle 15'!Druckbereich</vt:lpstr>
      <vt:lpstr>'Tabelle 16'!Druckbereich</vt:lpstr>
      <vt:lpstr>'Tabelle 17'!Druckbereich</vt:lpstr>
      <vt:lpstr>'Tabelle 17.1'!Druckbereich</vt:lpstr>
      <vt:lpstr>'Tabelle 18'!Druckbereich</vt:lpstr>
      <vt:lpstr>'Tabelle 19'!Druckbereich</vt:lpstr>
      <vt:lpstr>'Tabelle 2'!Druckbereich</vt:lpstr>
      <vt:lpstr>'Tabelle 2.1'!Druckbereich</vt:lpstr>
      <vt:lpstr>'Tabelle 2.2 '!Druckbereich</vt:lpstr>
      <vt:lpstr>'Tabelle 2.3'!Druckbereich</vt:lpstr>
      <vt:lpstr>'Tabelle 2.4'!Druckbereich</vt:lpstr>
      <vt:lpstr>'Tabelle 2.5'!Druckbereich</vt:lpstr>
      <vt:lpstr>'Tabelle 20'!Druckbereich</vt:lpstr>
      <vt:lpstr>'Tabelle 21'!Druckbereich</vt:lpstr>
      <vt:lpstr>'Tabelle 22'!Druckbereich</vt:lpstr>
      <vt:lpstr>'Tabelle 23'!Druckbereich</vt:lpstr>
      <vt:lpstr>'Tabelle 24'!Druckbereich</vt:lpstr>
      <vt:lpstr>'Tabelle 25'!Druckbereich</vt:lpstr>
      <vt:lpstr>'Tabelle 26'!Druckbereich</vt:lpstr>
      <vt:lpstr>'Tabelle 27'!Druckbereich</vt:lpstr>
      <vt:lpstr>'Tabelle 28'!Druckbereich</vt:lpstr>
      <vt:lpstr>'Tabelle 29'!Druckbereich</vt:lpstr>
      <vt:lpstr>'Tabelle 3'!Druckbereich</vt:lpstr>
      <vt:lpstr>'Tabelle 30'!Druckbereich</vt:lpstr>
      <vt:lpstr>'Tabelle 31'!Druckbereich</vt:lpstr>
      <vt:lpstr>'Tabelle 32'!Druckbereich</vt:lpstr>
      <vt:lpstr>'Tabelle 33'!Druckbereich</vt:lpstr>
      <vt:lpstr>'Tabelle 34'!Druckbereich</vt:lpstr>
      <vt:lpstr>'Tabelle 35'!Druckbereich</vt:lpstr>
      <vt:lpstr>'Tabelle 36'!Druckbereich</vt:lpstr>
      <vt:lpstr>'Tabelle 4'!Druckbereich</vt:lpstr>
      <vt:lpstr>'Tabelle 5'!Druckbereich</vt:lpstr>
      <vt:lpstr>'Tabelle 6'!Druckbereich</vt:lpstr>
      <vt:lpstr>'Tabelle 7'!Druckbereich</vt:lpstr>
      <vt:lpstr>'Tabelle 8'!Druckbereich</vt:lpstr>
      <vt:lpstr>'Tabelle 8.1'!Druckbereich</vt:lpstr>
      <vt:lpstr>'Tabelle 8.2'!Druckbereich</vt:lpstr>
      <vt:lpstr>'Tabelle 8.3'!Druckbereich</vt:lpstr>
      <vt:lpstr>'Tabelle 8.4'!Druckbereich</vt:lpstr>
      <vt:lpstr>'Tabelle 8.5'!Druckbereich</vt:lpstr>
      <vt:lpstr>'Tabelle 9'!Druckbereich</vt:lpstr>
      <vt:lpstr>'Tabelle 9.1'!Druckbereich</vt:lpstr>
      <vt:lpstr>Tabelle1!Druckbereich</vt:lpstr>
      <vt:lpstr>Vorblatt!Druckbereich</vt:lpstr>
      <vt:lpstr>'Tabelle 9'!Drucktitel</vt:lpstr>
    </vt:vector>
  </TitlesOfParts>
  <Company>DIE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Pehl</dc:creator>
  <cp:lastModifiedBy>Lux, Thomas</cp:lastModifiedBy>
  <cp:lastPrinted>2019-09-13T09:02:03Z</cp:lastPrinted>
  <dcterms:created xsi:type="dcterms:W3CDTF">1998-07-28T08:35:22Z</dcterms:created>
  <dcterms:modified xsi:type="dcterms:W3CDTF">2025-10-08T13:02:34Z</dcterms:modified>
</cp:coreProperties>
</file>