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VHS_Statistik\Berichtsjahre\Planung_Doku_BJ2024\Jahresband\fuerHomepage\"/>
    </mc:Choice>
  </mc:AlternateContent>
  <xr:revisionPtr revIDLastSave="0" documentId="13_ncr:1_{A3E983E0-501E-4253-89F8-EDF925907CD7}" xr6:coauthVersionLast="47" xr6:coauthVersionMax="47" xr10:uidLastSave="{00000000-0000-0000-0000-000000000000}"/>
  <bookViews>
    <workbookView xWindow="-120" yWindow="-120" windowWidth="29040" windowHeight="17640" tabRatio="923" firstSheet="1" activeTab="1" xr2:uid="{A56A9F5A-6F51-498F-B307-EA6D6187D40A}"/>
  </bookViews>
  <sheets>
    <sheet name="Hilfswerte" sheetId="104" state="hidden" r:id="rId1"/>
    <sheet name="Vorblatt" sheetId="170" r:id="rId2"/>
    <sheet name="Inhaltsverzeichnis" sheetId="171" r:id="rId3"/>
    <sheet name="Tabelle1" sheetId="1" r:id="rId4"/>
    <sheet name="Tabelle 1.1" sheetId="77" r:id="rId5"/>
    <sheet name="Tabelle 2" sheetId="105" r:id="rId6"/>
    <sheet name="Tabelle 2.1" sheetId="106" r:id="rId7"/>
    <sheet name="Tabelle 2.2 " sheetId="107" r:id="rId8"/>
    <sheet name="Tabelle 2.3" sheetId="108" r:id="rId9"/>
    <sheet name="Tabelle 2.4" sheetId="109" r:id="rId10"/>
    <sheet name="Tabelle 2.5" sheetId="110" r:id="rId11"/>
    <sheet name="Tabelle 3" sheetId="111" r:id="rId12"/>
    <sheet name="Tabelle 4" sheetId="112" r:id="rId13"/>
    <sheet name="Tabelle 5" sheetId="113" r:id="rId14"/>
    <sheet name="Tabelle 6" sheetId="114" r:id="rId15"/>
    <sheet name="Tabelle 7" sheetId="115" r:id="rId16"/>
    <sheet name="Tabelle 8" sheetId="116" r:id="rId17"/>
    <sheet name="Tabelle 8.1" sheetId="117" r:id="rId18"/>
    <sheet name="Tabelle 8.2" sheetId="118" r:id="rId19"/>
    <sheet name="Tabelle 8.3" sheetId="119" r:id="rId20"/>
    <sheet name="Tabelle 8.4" sheetId="120" r:id="rId21"/>
    <sheet name="Tabelle 8.4.1" sheetId="168" r:id="rId22"/>
    <sheet name="Tabelle 8.5" sheetId="121" r:id="rId23"/>
    <sheet name="Tabelle 9" sheetId="122" r:id="rId24"/>
    <sheet name="Tabelle 9.1" sheetId="123" r:id="rId25"/>
    <sheet name="Tabelle 10" sheetId="124" r:id="rId26"/>
    <sheet name="Tabelle 11" sheetId="125" r:id="rId27"/>
    <sheet name="Tabelle 12" sheetId="126" r:id="rId28"/>
    <sheet name="Tabelle 13" sheetId="127" r:id="rId29"/>
    <sheet name="Tabelle 14" sheetId="128" r:id="rId30"/>
    <sheet name="Tabelle 15" sheetId="129" r:id="rId31"/>
    <sheet name="Tabelle 16" sheetId="130" r:id="rId32"/>
    <sheet name="Tabelle 17" sheetId="131" r:id="rId33"/>
    <sheet name="Tabelle 17.1" sheetId="132" r:id="rId34"/>
    <sheet name="Tabelle 18" sheetId="133" r:id="rId35"/>
    <sheet name="Tabelle 19" sheetId="134" r:id="rId36"/>
    <sheet name="Tabelle 20" sheetId="135" r:id="rId37"/>
    <sheet name="Tabelle 21" sheetId="169" r:id="rId38"/>
    <sheet name="Tabelle 22" sheetId="136" r:id="rId39"/>
    <sheet name="Tabelle 23" sheetId="137" r:id="rId40"/>
    <sheet name="Tabelle 24" sheetId="138" r:id="rId41"/>
    <sheet name="Tabelle 25" sheetId="139" r:id="rId42"/>
    <sheet name="Tabelle 26" sheetId="140" r:id="rId43"/>
    <sheet name="Tabelle 27" sheetId="141" r:id="rId44"/>
    <sheet name="Tabelle 28" sheetId="142" r:id="rId45"/>
    <sheet name="Tabelle 29" sheetId="143" r:id="rId46"/>
    <sheet name="Tabelle 30" sheetId="144" r:id="rId47"/>
    <sheet name="Tabelle 31" sheetId="145" r:id="rId48"/>
    <sheet name="Tabelle 32" sheetId="146" r:id="rId49"/>
    <sheet name="Tabelle 33" sheetId="172" r:id="rId50"/>
    <sheet name="Tabelle 34" sheetId="173" r:id="rId51"/>
    <sheet name="Tabelle 35" sheetId="174" r:id="rId52"/>
    <sheet name="Tabelle 36" sheetId="175" r:id="rId53"/>
    <sheet name="Tabelle 37" sheetId="176" r:id="rId54"/>
    <sheet name="Abb. 10 Geschlecht (Spinnengraf" sheetId="162" state="hidden" r:id="rId55"/>
  </sheets>
  <externalReferences>
    <externalReference r:id="rId56"/>
  </externalReferences>
  <definedNames>
    <definedName name="_xlnm.Print_Area" localSheetId="54">'Abb. 10 Geschlecht (Spinnengraf'!$A$1:$K$33</definedName>
    <definedName name="_xlnm.Print_Area" localSheetId="2">Inhaltsverzeichnis!$A$1:$A$66</definedName>
    <definedName name="_xlnm.Print_Area" localSheetId="4">'Tabelle 1.1'!$A$1:$F$43</definedName>
    <definedName name="_xlnm.Print_Area" localSheetId="25">'Tabelle 10'!$A$1:$J$27</definedName>
    <definedName name="_xlnm.Print_Area" localSheetId="26">'Tabelle 11'!$A$1:$AQ$45</definedName>
    <definedName name="_xlnm.Print_Area" localSheetId="27">'Tabelle 12'!$A$1:$N$26</definedName>
    <definedName name="_xlnm.Print_Area" localSheetId="28">'Tabelle 13'!$A$1:$AC$28</definedName>
    <definedName name="_xlnm.Print_Area" localSheetId="29">'Tabelle 14'!$A$1:$BK$28</definedName>
    <definedName name="_xlnm.Print_Area" localSheetId="30">'Tabelle 15'!$A$1:$L$28</definedName>
    <definedName name="_xlnm.Print_Area" localSheetId="31">'Tabelle 16'!$A$1:$S$45</definedName>
    <definedName name="_xlnm.Print_Area" localSheetId="32">'Tabelle 17'!$A$1:$AA$45</definedName>
    <definedName name="_xlnm.Print_Area" localSheetId="33">'Tabelle 17.1'!$A$1:$N$47</definedName>
    <definedName name="_xlnm.Print_Area" localSheetId="34">'Tabelle 18'!$A$1:$AA$45</definedName>
    <definedName name="_xlnm.Print_Area" localSheetId="35">'Tabelle 19'!$A$1:$AI$45</definedName>
    <definedName name="_xlnm.Print_Area" localSheetId="5">'Tabelle 2'!$A$1:$N$45</definedName>
    <definedName name="_xlnm.Print_Area" localSheetId="6">'Tabelle 2.1'!$A$1:$L$45</definedName>
    <definedName name="_xlnm.Print_Area" localSheetId="7">'Tabelle 2.2 '!$A$1:$AL$46</definedName>
    <definedName name="_xlnm.Print_Area" localSheetId="8">'Tabelle 2.3'!$A$1:$I$45</definedName>
    <definedName name="_xlnm.Print_Area" localSheetId="9">'Tabelle 2.4'!$A$1:$I$45</definedName>
    <definedName name="_xlnm.Print_Area" localSheetId="10">'Tabelle 2.5'!$A$1:$H$45</definedName>
    <definedName name="_xlnm.Print_Area" localSheetId="36">'Tabelle 20'!$A$1:$AA$45</definedName>
    <definedName name="_xlnm.Print_Area" localSheetId="37">'Tabelle 21'!$A$1:$AD$45</definedName>
    <definedName name="_xlnm.Print_Area" localSheetId="38">'Tabelle 22'!$A$1:$T$45</definedName>
    <definedName name="_xlnm.Print_Area" localSheetId="39">'Tabelle 23'!$A$1:$N$46</definedName>
    <definedName name="_xlnm.Print_Area" localSheetId="40">'Tabelle 24'!$A$1:$E$27</definedName>
    <definedName name="_xlnm.Print_Area" localSheetId="41">'Tabelle 25'!$A$1:$N$47</definedName>
    <definedName name="_xlnm.Print_Area" localSheetId="42">'Tabelle 26'!$A$1:$E$27</definedName>
    <definedName name="_xlnm.Print_Area" localSheetId="43">'Tabelle 27'!$A$1:$E$27</definedName>
    <definedName name="_xlnm.Print_Area" localSheetId="44">'Tabelle 28'!$A$1:$E$27</definedName>
    <definedName name="_xlnm.Print_Area" localSheetId="45">'Tabelle 29'!$A$1:$AL$48</definedName>
    <definedName name="_xlnm.Print_Area" localSheetId="11">'Tabelle 3'!$A$1:$N$45</definedName>
    <definedName name="_xlnm.Print_Area" localSheetId="46">'Tabelle 30'!$A$1:$R$28</definedName>
    <definedName name="_xlnm.Print_Area" localSheetId="47">'Tabelle 31'!$A$1:$J$27</definedName>
    <definedName name="_xlnm.Print_Area" localSheetId="48">'Tabelle 32'!$A$1:$J$26</definedName>
    <definedName name="_xlnm.Print_Area" localSheetId="49">'Tabelle 33'!$A$1:$AA$34</definedName>
    <definedName name="_xlnm.Print_Area" localSheetId="50">'Tabelle 34'!$A$1:$J$34</definedName>
    <definedName name="_xlnm.Print_Area" localSheetId="51">'Tabelle 35'!$A$1:$U$36</definedName>
    <definedName name="_xlnm.Print_Area" localSheetId="52">'Tabelle 36'!$A$1:$Z$34</definedName>
    <definedName name="_xlnm.Print_Area" localSheetId="53">'Tabelle 37'!$A$1:$Z$36</definedName>
    <definedName name="_xlnm.Print_Area" localSheetId="12">'Tabelle 4'!$A$1:$T$47</definedName>
    <definedName name="_xlnm.Print_Area" localSheetId="13">'Tabelle 5'!$A$1:$N$45</definedName>
    <definedName name="_xlnm.Print_Area" localSheetId="14">'Tabelle 6'!$A$1:$F$43</definedName>
    <definedName name="_xlnm.Print_Area" localSheetId="15">'Tabelle 7'!$A$1:$R$44</definedName>
    <definedName name="_xlnm.Print_Area" localSheetId="16">'Tabelle 8'!$A$1:$AA$47</definedName>
    <definedName name="_xlnm.Print_Area" localSheetId="17">'Tabelle 8.1'!$A$1:$T$47</definedName>
    <definedName name="_xlnm.Print_Area" localSheetId="18">'Tabelle 8.2'!$A$1:$AA$45</definedName>
    <definedName name="_xlnm.Print_Area" localSheetId="19">'Tabelle 8.3'!$A$1:$AA$45</definedName>
    <definedName name="_xlnm.Print_Area" localSheetId="20">'Tabelle 8.4'!$A$1:$AA$45</definedName>
    <definedName name="_xlnm.Print_Area" localSheetId="21">'Tabelle 8.4.1'!$A$1:$AA$45</definedName>
    <definedName name="_xlnm.Print_Area" localSheetId="22">'Tabelle 8.5'!$A$1:$AA$45</definedName>
    <definedName name="_xlnm.Print_Area" localSheetId="23">'Tabelle 9'!$A$1:$K$112</definedName>
    <definedName name="_xlnm.Print_Area" localSheetId="24">'Tabelle 9.1'!$A$1:$N$46</definedName>
    <definedName name="_xlnm.Print_Area" localSheetId="3">Tabelle1!$A$1:$N$44</definedName>
    <definedName name="_xlnm.Print_Area" localSheetId="1">Vorblatt!$A$1:$G$20</definedName>
    <definedName name="_xlnm.Print_Titles" localSheetId="23">'Tabelle 9'!$1:$2</definedName>
    <definedName name="qms_rang_sortiert">#REF!</definedName>
    <definedName name="qms_sortie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" i="169" l="1"/>
  <c r="A1" i="169"/>
  <c r="A29" i="172"/>
  <c r="A29" i="176" s="1"/>
  <c r="A34" i="176"/>
  <c r="A33" i="176"/>
  <c r="A32" i="175"/>
  <c r="A31" i="175"/>
  <c r="A34" i="174"/>
  <c r="A33" i="174"/>
  <c r="A32" i="173"/>
  <c r="A31" i="173"/>
  <c r="S32" i="172"/>
  <c r="S31" i="172"/>
  <c r="I32" i="172"/>
  <c r="I31" i="172"/>
  <c r="A32" i="172"/>
  <c r="A31" i="172"/>
  <c r="A24" i="146"/>
  <c r="A23" i="146"/>
  <c r="A25" i="145"/>
  <c r="A24" i="145"/>
  <c r="A26" i="144"/>
  <c r="A25" i="144"/>
  <c r="V43" i="169"/>
  <c r="F43" i="169"/>
  <c r="E24" i="126"/>
  <c r="A66" i="171"/>
  <c r="A65" i="171"/>
  <c r="A1" i="176"/>
  <c r="A1" i="175"/>
  <c r="A1" i="174"/>
  <c r="A1" i="173"/>
  <c r="A64" i="171" s="1"/>
  <c r="A1" i="172"/>
  <c r="A63" i="171" s="1"/>
  <c r="A56" i="171"/>
  <c r="A55" i="171"/>
  <c r="A48" i="171"/>
  <c r="A47" i="171"/>
  <c r="A40" i="171"/>
  <c r="A39" i="171"/>
  <c r="A32" i="171"/>
  <c r="A31" i="171"/>
  <c r="A25" i="171"/>
  <c r="A17" i="171"/>
  <c r="A10" i="171"/>
  <c r="A4" i="171"/>
  <c r="A9" i="170"/>
  <c r="N1" i="168"/>
  <c r="AG23" i="128"/>
  <c r="B39" i="162"/>
  <c r="H39" i="162"/>
  <c r="F40" i="162"/>
  <c r="I40" i="162"/>
  <c r="A1" i="141"/>
  <c r="A51" i="171" s="1"/>
  <c r="A1" i="145"/>
  <c r="A59" i="171" s="1"/>
  <c r="A1" i="136"/>
  <c r="A46" i="171" s="1"/>
  <c r="A1" i="142"/>
  <c r="A54" i="171" s="1"/>
  <c r="A40" i="169"/>
  <c r="A1" i="139"/>
  <c r="A49" i="171" s="1"/>
  <c r="A1" i="138"/>
  <c r="P1" i="127"/>
  <c r="A1" i="144"/>
  <c r="A1" i="140"/>
  <c r="A50" i="171" s="1"/>
  <c r="Q40" i="169"/>
  <c r="K1" i="136"/>
  <c r="A1" i="143"/>
  <c r="K1" i="143"/>
  <c r="T1" i="143"/>
  <c r="A43" i="171"/>
  <c r="A1" i="137"/>
  <c r="A1" i="146"/>
  <c r="A60" i="171" s="1"/>
  <c r="E40" i="162"/>
  <c r="A40" i="168"/>
  <c r="N40" i="168"/>
  <c r="A1" i="168"/>
  <c r="P23" i="127"/>
  <c r="A1" i="116"/>
  <c r="A21" i="171" s="1"/>
  <c r="A24" i="129"/>
  <c r="A22" i="129" s="1"/>
  <c r="C40" i="162"/>
  <c r="G40" i="162"/>
  <c r="E39" i="162"/>
  <c r="M41" i="107"/>
  <c r="A40" i="113"/>
  <c r="A40" i="118"/>
  <c r="A40" i="121"/>
  <c r="Q40" i="125"/>
  <c r="A40" i="133"/>
  <c r="A40" i="136"/>
  <c r="A22" i="142"/>
  <c r="A22" i="145"/>
  <c r="A39" i="1"/>
  <c r="A40" i="108"/>
  <c r="A38" i="114"/>
  <c r="N40" i="118"/>
  <c r="N40" i="121"/>
  <c r="AD40" i="125"/>
  <c r="A40" i="130"/>
  <c r="N40" i="133"/>
  <c r="K40" i="136"/>
  <c r="A22" i="141"/>
  <c r="A21" i="146"/>
  <c r="A38" i="77"/>
  <c r="AB41" i="107" s="1"/>
  <c r="A40" i="109"/>
  <c r="A39" i="115"/>
  <c r="A40" i="119"/>
  <c r="A107" i="122"/>
  <c r="A23" i="127"/>
  <c r="I40" i="130"/>
  <c r="R40" i="134"/>
  <c r="A41" i="137"/>
  <c r="A41" i="143"/>
  <c r="I39" i="162"/>
  <c r="A40" i="105"/>
  <c r="A40" i="110"/>
  <c r="A40" i="116"/>
  <c r="N40" i="119"/>
  <c r="A41" i="123"/>
  <c r="A23" i="128"/>
  <c r="A40" i="131"/>
  <c r="A40" i="134"/>
  <c r="A40" i="139"/>
  <c r="K41" i="143"/>
  <c r="A40" i="106"/>
  <c r="A40" i="111"/>
  <c r="N40" i="116"/>
  <c r="A40" i="120"/>
  <c r="A21" i="124"/>
  <c r="R23" i="128"/>
  <c r="N40" i="131"/>
  <c r="N40" i="135"/>
  <c r="A22" i="138"/>
  <c r="T41" i="143"/>
  <c r="A41" i="107"/>
  <c r="A42" i="112"/>
  <c r="A41" i="117"/>
  <c r="N40" i="120"/>
  <c r="A40" i="125"/>
  <c r="A41" i="132"/>
  <c r="A40" i="135"/>
  <c r="A22" i="140"/>
  <c r="AC41" i="143"/>
  <c r="A1" i="106"/>
  <c r="A7" i="171" s="1"/>
  <c r="A1" i="125"/>
  <c r="A30" i="171" s="1"/>
  <c r="A1" i="133"/>
  <c r="A1" i="122"/>
  <c r="A27" i="171" s="1"/>
  <c r="R1" i="134"/>
  <c r="AV1" i="128"/>
  <c r="A1" i="107"/>
  <c r="A8" i="171" s="1"/>
  <c r="A1" i="114"/>
  <c r="A18" i="171" s="1"/>
  <c r="C39" i="162"/>
  <c r="A1" i="77"/>
  <c r="A5" i="171" s="1"/>
  <c r="F39" i="162"/>
  <c r="B40" i="162"/>
  <c r="A1" i="131"/>
  <c r="A38" i="171" s="1"/>
  <c r="A1" i="162"/>
  <c r="AC1" i="143"/>
  <c r="A1" i="1"/>
  <c r="A1" i="119"/>
  <c r="A24" i="171" s="1"/>
  <c r="A1" i="111"/>
  <c r="A12" i="171" s="1"/>
  <c r="A1" i="110"/>
  <c r="A11" i="171" s="1"/>
  <c r="N1" i="135"/>
  <c r="D39" i="162"/>
  <c r="A1" i="130"/>
  <c r="A35" i="171" s="1"/>
  <c r="A1" i="120"/>
  <c r="I1" i="130"/>
  <c r="AD1" i="125"/>
  <c r="A1" i="129"/>
  <c r="A34" i="171" s="1"/>
  <c r="N1" i="116"/>
  <c r="N1" i="118"/>
  <c r="A1" i="112"/>
  <c r="A16" i="171" s="1"/>
  <c r="A1" i="126"/>
  <c r="A1" i="128"/>
  <c r="A33" i="171" s="1"/>
  <c r="N1" i="120"/>
  <c r="N1" i="133"/>
  <c r="N1" i="119"/>
  <c r="A1" i="124"/>
  <c r="A29" i="171" s="1"/>
  <c r="A1" i="109"/>
  <c r="A1" i="123"/>
  <c r="A28" i="171" s="1"/>
  <c r="A1" i="117"/>
  <c r="A22" i="171" s="1"/>
  <c r="A1" i="108"/>
  <c r="A9" i="171" s="1"/>
  <c r="Q1" i="125"/>
  <c r="AG1" i="128"/>
  <c r="A1" i="134"/>
  <c r="A41" i="171" s="1"/>
  <c r="A1" i="132"/>
  <c r="C3" i="1"/>
  <c r="A1" i="121"/>
  <c r="A26" i="171" s="1"/>
  <c r="A1" i="115"/>
  <c r="A13" i="171" s="1"/>
  <c r="N1" i="121"/>
  <c r="A1" i="135"/>
  <c r="A42" i="171" s="1"/>
  <c r="R1" i="128"/>
  <c r="A32" i="162"/>
  <c r="G39" i="162"/>
  <c r="A1" i="105"/>
  <c r="A6" i="171" s="1"/>
  <c r="A1" i="113"/>
  <c r="A1" i="118"/>
  <c r="A23" i="171" s="1"/>
  <c r="A1" i="127"/>
  <c r="N1" i="131"/>
  <c r="D40" i="162"/>
  <c r="H40" i="162"/>
  <c r="A23" i="144"/>
  <c r="A21" i="126"/>
  <c r="AV23" i="128"/>
  <c r="A24" i="126"/>
  <c r="A43" i="131"/>
  <c r="A44" i="107"/>
  <c r="AV26" i="128"/>
  <c r="A26" i="129"/>
  <c r="A45" i="116"/>
  <c r="A43" i="168"/>
  <c r="A43" i="108"/>
  <c r="A43" i="110"/>
  <c r="AG26" i="128"/>
  <c r="N43" i="118"/>
  <c r="A110" i="122"/>
  <c r="A43" i="109"/>
  <c r="N43" i="131"/>
  <c r="I43" i="130"/>
  <c r="A43" i="105"/>
  <c r="N45" i="116"/>
  <c r="A43" i="130"/>
  <c r="A43" i="119"/>
  <c r="A25" i="138"/>
  <c r="T46" i="143"/>
  <c r="N43" i="119"/>
  <c r="A43" i="169"/>
  <c r="R26" i="128"/>
  <c r="A25" i="141"/>
  <c r="A43" i="121"/>
  <c r="P26" i="127"/>
  <c r="R43" i="134"/>
  <c r="K46" i="143"/>
  <c r="A26" i="127"/>
  <c r="A43" i="113"/>
  <c r="N43" i="135"/>
  <c r="A42" i="115"/>
  <c r="A43" i="136"/>
  <c r="A45" i="139"/>
  <c r="A26" i="128"/>
  <c r="N43" i="120"/>
  <c r="Q43" i="169"/>
  <c r="A43" i="106"/>
  <c r="AC46" i="143"/>
  <c r="A46" i="143"/>
  <c r="A41" i="77"/>
  <c r="K43" i="136"/>
  <c r="A25" i="142"/>
  <c r="A44" i="123"/>
  <c r="A43" i="135"/>
  <c r="A45" i="117"/>
  <c r="A45" i="112"/>
  <c r="N43" i="121"/>
  <c r="AD43" i="125"/>
  <c r="A43" i="111"/>
  <c r="A43" i="125"/>
  <c r="A43" i="118"/>
  <c r="A41" i="114"/>
  <c r="A44" i="137"/>
  <c r="A45" i="132"/>
  <c r="AB44" i="107"/>
  <c r="A43" i="120"/>
  <c r="N43" i="168"/>
  <c r="Q43" i="125"/>
  <c r="A25" i="140"/>
  <c r="A43" i="134"/>
  <c r="A25" i="124"/>
  <c r="N43" i="133"/>
  <c r="A43" i="133"/>
  <c r="M44" i="107"/>
  <c r="N42" i="135"/>
  <c r="A42" i="130"/>
  <c r="N42" i="121"/>
  <c r="A24" i="124"/>
  <c r="AG25" i="128"/>
  <c r="Q42" i="125"/>
  <c r="A43" i="123"/>
  <c r="A44" i="112"/>
  <c r="A42" i="136"/>
  <c r="N42" i="133"/>
  <c r="A24" i="140"/>
  <c r="N42" i="119"/>
  <c r="AD42" i="125"/>
  <c r="A43" i="137"/>
  <c r="T45" i="143"/>
  <c r="A42" i="125"/>
  <c r="M43" i="107"/>
  <c r="A44" i="132"/>
  <c r="I42" i="130"/>
  <c r="A42" i="121"/>
  <c r="A42" i="120"/>
  <c r="A44" i="139"/>
  <c r="A23" i="126"/>
  <c r="A25" i="128"/>
  <c r="A42" i="110"/>
  <c r="A42" i="168"/>
  <c r="N44" i="116"/>
  <c r="A40" i="114"/>
  <c r="A40" i="77"/>
  <c r="N42" i="131"/>
  <c r="N42" i="120"/>
  <c r="AV25" i="128"/>
  <c r="AB43" i="107"/>
  <c r="A42" i="134"/>
  <c r="A42" i="106"/>
  <c r="A25" i="127"/>
  <c r="Q42" i="169"/>
  <c r="AC45" i="143"/>
  <c r="A42" i="119"/>
  <c r="A42" i="111"/>
  <c r="A24" i="138"/>
  <c r="A44" i="117"/>
  <c r="A42" i="118"/>
  <c r="A42" i="108"/>
  <c r="A24" i="142"/>
  <c r="A42" i="133"/>
  <c r="A24" i="141"/>
  <c r="A42" i="105"/>
  <c r="A109" i="122"/>
  <c r="A25" i="129"/>
  <c r="A42" i="109"/>
  <c r="A44" i="116"/>
  <c r="A42" i="169"/>
  <c r="A42" i="135"/>
  <c r="R25" i="128"/>
  <c r="N42" i="118"/>
  <c r="P25" i="127"/>
  <c r="A42" i="131"/>
  <c r="N42" i="168"/>
  <c r="K45" i="143"/>
  <c r="A45" i="143"/>
  <c r="A41" i="115"/>
  <c r="K42" i="136"/>
  <c r="A43" i="107"/>
  <c r="R42" i="134"/>
  <c r="A42" i="113"/>
  <c r="A29" i="173" l="1"/>
  <c r="M1" i="107"/>
  <c r="AB1" i="107" s="1"/>
  <c r="I29" i="172"/>
  <c r="A29" i="175"/>
  <c r="A29" i="174"/>
  <c r="S29" i="172"/>
  <c r="A47" i="132"/>
  <c r="A48" i="143"/>
  <c r="A28" i="144"/>
  <c r="A46" i="107"/>
  <c r="A112" i="122"/>
  <c r="N45" i="131"/>
  <c r="A47" i="117"/>
  <c r="A45" i="125"/>
  <c r="N45" i="118"/>
  <c r="A45" i="109"/>
  <c r="N45" i="135"/>
  <c r="AC48" i="143"/>
  <c r="A45" i="169"/>
  <c r="A36" i="174"/>
  <c r="AG28" i="128"/>
  <c r="R28" i="128"/>
  <c r="AD45" i="125"/>
  <c r="A45" i="136"/>
  <c r="AV28" i="128"/>
  <c r="A43" i="77"/>
  <c r="A27" i="140"/>
  <c r="P28" i="127"/>
  <c r="A34" i="175"/>
  <c r="N45" i="119"/>
  <c r="A27" i="145"/>
  <c r="A45" i="111"/>
  <c r="A34" i="172"/>
  <c r="N47" i="116"/>
  <c r="K48" i="143"/>
  <c r="A27" i="141"/>
  <c r="A45" i="134"/>
  <c r="N45" i="168"/>
  <c r="A47" i="139"/>
  <c r="N45" i="133"/>
  <c r="A45" i="113"/>
  <c r="Q45" i="125"/>
  <c r="A26" i="146"/>
  <c r="I34" i="172"/>
  <c r="I45" i="130"/>
  <c r="A26" i="126"/>
  <c r="A46" i="137"/>
  <c r="A28" i="127"/>
  <c r="A36" i="176"/>
  <c r="A28" i="129"/>
  <c r="A45" i="131"/>
  <c r="A45" i="135"/>
  <c r="A45" i="106"/>
  <c r="T48" i="143"/>
  <c r="A45" i="133"/>
  <c r="N45" i="120"/>
  <c r="A45" i="110"/>
  <c r="A43" i="114"/>
  <c r="A45" i="105"/>
  <c r="A27" i="142"/>
  <c r="Q45" i="169"/>
  <c r="A27" i="138"/>
  <c r="A45" i="108"/>
  <c r="A28" i="128"/>
  <c r="A45" i="120"/>
  <c r="A44" i="115"/>
  <c r="A45" i="118"/>
  <c r="A45" i="130"/>
  <c r="S34" i="172"/>
  <c r="A34" i="173"/>
  <c r="A45" i="121"/>
  <c r="N45" i="121"/>
  <c r="A47" i="112"/>
  <c r="A47" i="116"/>
  <c r="R45" i="134"/>
  <c r="A45" i="119"/>
  <c r="A27" i="124"/>
  <c r="A46" i="123"/>
  <c r="AB46" i="107"/>
  <c r="A45" i="168"/>
  <c r="K45" i="136"/>
  <c r="M46" i="107"/>
</calcChain>
</file>

<file path=xl/sharedStrings.xml><?xml version="1.0" encoding="utf-8"?>
<sst xmlns="http://schemas.openxmlformats.org/spreadsheetml/2006/main" count="6371" uniqueCount="557">
  <si>
    <t>Einwohner</t>
  </si>
  <si>
    <t>Politik -
Gesellschaft -
Umwelt</t>
  </si>
  <si>
    <t>Kultur -
Gestalten</t>
  </si>
  <si>
    <t>Volkshochschulen</t>
  </si>
  <si>
    <t>Außenstellen</t>
  </si>
  <si>
    <t>Rechtsträger</t>
  </si>
  <si>
    <t>Anzahl</t>
  </si>
  <si>
    <t>davon haupt-beruflich geleitet</t>
  </si>
  <si>
    <t>Zweck-verband</t>
  </si>
  <si>
    <t xml:space="preserve"> </t>
  </si>
  <si>
    <t>davon unbefristet</t>
  </si>
  <si>
    <t>davon befristet</t>
  </si>
  <si>
    <t>Land</t>
  </si>
  <si>
    <t>davon</t>
  </si>
  <si>
    <t>EU-Mittel</t>
  </si>
  <si>
    <t>davon für</t>
  </si>
  <si>
    <t>Kurse</t>
  </si>
  <si>
    <t>Unter- richts- stunden</t>
  </si>
  <si>
    <t>Bele- gungen</t>
  </si>
  <si>
    <t>Gesundheit</t>
  </si>
  <si>
    <t>Sprachen</t>
  </si>
  <si>
    <t>Belegungen</t>
  </si>
  <si>
    <t>Bundesmittel</t>
  </si>
  <si>
    <t>Gemeinden</t>
  </si>
  <si>
    <t>Insgesamt</t>
  </si>
  <si>
    <t>Öffentliche Zuschüsse von (institutionelle Förderung)</t>
  </si>
  <si>
    <t>Einnahmen aus Auftrags- und Projektmitteln</t>
  </si>
  <si>
    <t>Sonstige Einnahmen</t>
  </si>
  <si>
    <t>Kreis(en)</t>
  </si>
  <si>
    <t>SGB-Mittel</t>
  </si>
  <si>
    <t>davon kommunale Zuschüsse</t>
  </si>
  <si>
    <t>davon kommunale Umlagen</t>
  </si>
  <si>
    <t>Teilnahme-entgelte/ 
-gebühren</t>
  </si>
  <si>
    <t>Andere Auftrags- und Vertrags-maßnahmen</t>
  </si>
  <si>
    <t>Ausgaben insgesamt
(1.000 Euro)</t>
  </si>
  <si>
    <t>Lehr- und Lernmittel; Bibliothek</t>
  </si>
  <si>
    <t>Wirtschafts-personal</t>
  </si>
  <si>
    <t>Geschäfts-ausgaben; Beschaffung/ Unterhaltung von Geräten</t>
  </si>
  <si>
    <t>Schulabschlüsse - Studienzugang und -begleitung</t>
  </si>
  <si>
    <t>Grundbildung</t>
  </si>
  <si>
    <t>Unterrichts-stunden</t>
  </si>
  <si>
    <t>Honorare/ Reisekosten für freie Mitarbeitende (Kursleiter/ innen, Referent/ innen)</t>
  </si>
  <si>
    <t>AZAV</t>
  </si>
  <si>
    <t>DIN ISO 9000 ff</t>
  </si>
  <si>
    <t>EFQM</t>
  </si>
  <si>
    <t>LQW</t>
  </si>
  <si>
    <t>QES</t>
  </si>
  <si>
    <t>QVB</t>
  </si>
  <si>
    <t>IWIS</t>
  </si>
  <si>
    <t>Regionales/ Landes-weites Zertifikat/ Gütesiegel</t>
  </si>
  <si>
    <t>Nationales Zertifikat/ Gütesiegel</t>
  </si>
  <si>
    <t>Inter-nationales Zertifikat/ Gütesiegel</t>
  </si>
  <si>
    <t>Auftrags- und Vertragsmaßnahmen</t>
  </si>
  <si>
    <t>Kurse mit digitalen Lernangeboten</t>
  </si>
  <si>
    <t>davon (Programmbereiche)</t>
  </si>
  <si>
    <t>Auftrags- und Vertragsmaßnahmen insgesamt</t>
  </si>
  <si>
    <t>Berufsbezogene Kurse insgesamt</t>
  </si>
  <si>
    <t>Kurse mit digitalen Lerninhalten insgesamt</t>
  </si>
  <si>
    <t>Abschlussbezogene Kurse insgesamt</t>
  </si>
  <si>
    <t>Gebäude/ Räume; Miete/ Mietneben-kosten</t>
  </si>
  <si>
    <t>Ermäßigte Belegungen insgesamt</t>
  </si>
  <si>
    <t>BW</t>
  </si>
  <si>
    <t>BY</t>
  </si>
  <si>
    <t>BE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</si>
  <si>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</si>
  <si>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</si>
  <si>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</si>
  <si>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</si>
  <si>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</si>
  <si>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</si>
  <si>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</si>
  <si>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</si>
  <si>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</si>
  <si>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</si>
  <si>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</si>
  <si>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</si>
  <si>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</si>
  <si>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Einnahmen und Zuschüsse insgesamt (1.000 Euro)</t>
  </si>
  <si>
    <t>davon ehrenamt-lich geleitet</t>
  </si>
  <si>
    <t>Landesmittel</t>
  </si>
  <si>
    <t>Kommunale Mittel</t>
  </si>
  <si>
    <t>Öffentlichkeits-arbeit/ Werbung</t>
  </si>
  <si>
    <t>Fremd- und Dienstleistun-gen (soweit nicht in anderen Positionen enthalten)</t>
  </si>
  <si>
    <t>Kreis</t>
  </si>
  <si>
    <t>Ge-meinde</t>
  </si>
  <si>
    <t>DEU</t>
  </si>
  <si>
    <t>davon neben-/ freiberuf-lich geleitet</t>
  </si>
  <si>
    <t>Programmbereich/Fachgebiet</t>
  </si>
  <si>
    <t>Unterrichtsstunden</t>
  </si>
  <si>
    <t>Politik - Gesellschaft - Umwelt</t>
  </si>
  <si>
    <t xml:space="preserve"> 1.00</t>
  </si>
  <si>
    <t>Fachgebietsübergreifende/ sonstige Kurse</t>
  </si>
  <si>
    <t xml:space="preserve"> 1.01</t>
  </si>
  <si>
    <t>Geschichte/ Zeitgeschichte</t>
  </si>
  <si>
    <t xml:space="preserve"> 1.02</t>
  </si>
  <si>
    <t>Politik/ bürgerschaftliches Engagement</t>
  </si>
  <si>
    <t xml:space="preserve"> 1.03</t>
  </si>
  <si>
    <t>Ökonomie/ Recht/ Finanzen</t>
  </si>
  <si>
    <t xml:space="preserve"> 1.04</t>
  </si>
  <si>
    <t>Globales Lernen/ Bildung für nachhaltige Entwicklung/ Umweltbildung und Verbraucherfragen</t>
  </si>
  <si>
    <t xml:space="preserve"> 1.05</t>
  </si>
  <si>
    <t>Pädagogik/ Erziehung/ Familie</t>
  </si>
  <si>
    <t xml:space="preserve"> 1.06</t>
  </si>
  <si>
    <t>Persönlichkeitsentwicklung/ Psychologie</t>
  </si>
  <si>
    <t xml:space="preserve"> 1.07</t>
  </si>
  <si>
    <t>Diversity/ Gender/ Interkulturalität</t>
  </si>
  <si>
    <t xml:space="preserve"> 1.08</t>
  </si>
  <si>
    <t>Philosophie/ Religion/ Ethik</t>
  </si>
  <si>
    <t xml:space="preserve"> 1.09</t>
  </si>
  <si>
    <t>Länder- und Heimatkunde/ Stadtkultur</t>
  </si>
  <si>
    <t xml:space="preserve"> 1.10</t>
  </si>
  <si>
    <t>Naturwissenschaften</t>
  </si>
  <si>
    <t xml:space="preserve"> 1.11</t>
  </si>
  <si>
    <t>Kultur - Gestalten</t>
  </si>
  <si>
    <t xml:space="preserve"> 2.00</t>
  </si>
  <si>
    <t xml:space="preserve"> 2.01</t>
  </si>
  <si>
    <t>Literatur (Theorie)</t>
  </si>
  <si>
    <t xml:space="preserve"> 2.02</t>
  </si>
  <si>
    <t>Literarische Praxis</t>
  </si>
  <si>
    <t xml:space="preserve"> 2.03</t>
  </si>
  <si>
    <t>Theater/ Tanz (Theorie)</t>
  </si>
  <si>
    <t xml:space="preserve"> 2.04</t>
  </si>
  <si>
    <t>Theaterpraxis/ Kleinkunst</t>
  </si>
  <si>
    <t xml:space="preserve"> 2.05</t>
  </si>
  <si>
    <t>Tanzpraxis</t>
  </si>
  <si>
    <t xml:space="preserve"> 2.06</t>
  </si>
  <si>
    <t>Kunst-/ Kulturgeschichte</t>
  </si>
  <si>
    <t xml:space="preserve"> 2.07</t>
  </si>
  <si>
    <t>Malen/ Zeichnen/ Drucktechnik</t>
  </si>
  <si>
    <t xml:space="preserve"> 2.08</t>
  </si>
  <si>
    <t>Plastisches Gestalten</t>
  </si>
  <si>
    <t xml:space="preserve"> 2.09</t>
  </si>
  <si>
    <t>Textiles Gestalten</t>
  </si>
  <si>
    <t xml:space="preserve"> 2.10</t>
  </si>
  <si>
    <t>Handwerk/ Kunsthandwerk</t>
  </si>
  <si>
    <t xml:space="preserve"> 2.11</t>
  </si>
  <si>
    <t>Foto-, Film-, Audio- und sonstige Medienpraxis</t>
  </si>
  <si>
    <t xml:space="preserve"> 2.12</t>
  </si>
  <si>
    <t>Musik (Theorie)</t>
  </si>
  <si>
    <t xml:space="preserve"> 2.13</t>
  </si>
  <si>
    <t>Musikalische Praxis</t>
  </si>
  <si>
    <t xml:space="preserve"> 3.00</t>
  </si>
  <si>
    <t xml:space="preserve"> 3.01</t>
  </si>
  <si>
    <t>Entspannung/ Stressbewältigung</t>
  </si>
  <si>
    <t xml:space="preserve"> 3.02</t>
  </si>
  <si>
    <t>Bewegung/ Fitness</t>
  </si>
  <si>
    <t xml:space="preserve"> 3.03</t>
  </si>
  <si>
    <t>Prävention/ Krankheit/ Gesundheit</t>
  </si>
  <si>
    <t xml:space="preserve"> 3.04</t>
  </si>
  <si>
    <t>Gesundheitspflege</t>
  </si>
  <si>
    <t xml:space="preserve"> 3.05</t>
  </si>
  <si>
    <t>Essen und Trinken/ Ernährung</t>
  </si>
  <si>
    <t xml:space="preserve"> 3.06</t>
  </si>
  <si>
    <t>Gesundheit und Psyche</t>
  </si>
  <si>
    <t xml:space="preserve"> 4.00</t>
  </si>
  <si>
    <t xml:space="preserve"> 4.01</t>
  </si>
  <si>
    <t>Arabisch</t>
  </si>
  <si>
    <t xml:space="preserve"> 4.02</t>
  </si>
  <si>
    <t>Chinesisch</t>
  </si>
  <si>
    <t xml:space="preserve"> 4.03</t>
  </si>
  <si>
    <t>Dänisch</t>
  </si>
  <si>
    <t xml:space="preserve"> 4.04</t>
  </si>
  <si>
    <t>Deutsch als Fremdsprache</t>
  </si>
  <si>
    <t>4.04 (1)</t>
  </si>
  <si>
    <t>4.04 (1a)</t>
  </si>
  <si>
    <t>4.04 (2)</t>
  </si>
  <si>
    <t xml:space="preserve"> 4.05</t>
  </si>
  <si>
    <t>Deutsch als Muttersprache</t>
  </si>
  <si>
    <t xml:space="preserve"> 4.06</t>
  </si>
  <si>
    <t>Englisch</t>
  </si>
  <si>
    <t xml:space="preserve"> 4.07</t>
  </si>
  <si>
    <t>Finnisch</t>
  </si>
  <si>
    <t xml:space="preserve"> 4.08</t>
  </si>
  <si>
    <t>Französisch</t>
  </si>
  <si>
    <t xml:space="preserve"> 4.09</t>
  </si>
  <si>
    <t>Italienisch</t>
  </si>
  <si>
    <t xml:space="preserve"> 4.10</t>
  </si>
  <si>
    <t>Japanisch</t>
  </si>
  <si>
    <t xml:space="preserve"> 4.11</t>
  </si>
  <si>
    <t>Latein</t>
  </si>
  <si>
    <t xml:space="preserve"> 4.12</t>
  </si>
  <si>
    <t>Neugriechisch</t>
  </si>
  <si>
    <t xml:space="preserve"> 4.13</t>
  </si>
  <si>
    <t>Neuhebräisch</t>
  </si>
  <si>
    <t xml:space="preserve"> 4.14</t>
  </si>
  <si>
    <t>Niederländisch</t>
  </si>
  <si>
    <t xml:space="preserve"> 4.15</t>
  </si>
  <si>
    <t>Norwegisch</t>
  </si>
  <si>
    <t xml:space="preserve"> 4.16</t>
  </si>
  <si>
    <t>Persisch</t>
  </si>
  <si>
    <t xml:space="preserve"> 4.17</t>
  </si>
  <si>
    <t>Polnisch</t>
  </si>
  <si>
    <t xml:space="preserve"> 4.18</t>
  </si>
  <si>
    <t>Portugiesisch</t>
  </si>
  <si>
    <t xml:space="preserve"> 4.19</t>
  </si>
  <si>
    <t>Russisch</t>
  </si>
  <si>
    <t xml:space="preserve"> 4.20</t>
  </si>
  <si>
    <t>Schwedisch</t>
  </si>
  <si>
    <t xml:space="preserve"> 4.21</t>
  </si>
  <si>
    <t>Bosnisch, Kroatisch, Serbisch</t>
  </si>
  <si>
    <t xml:space="preserve"> 4.22</t>
  </si>
  <si>
    <t>Spanisch</t>
  </si>
  <si>
    <t xml:space="preserve"> 4.23</t>
  </si>
  <si>
    <t>Tschechisch</t>
  </si>
  <si>
    <t xml:space="preserve"> 4.24</t>
  </si>
  <si>
    <t>Türkisch</t>
  </si>
  <si>
    <t xml:space="preserve"> 4.25</t>
  </si>
  <si>
    <t>Ungarisch</t>
  </si>
  <si>
    <t xml:space="preserve"> 4.26</t>
  </si>
  <si>
    <t>Andere Fremdsprachen</t>
  </si>
  <si>
    <t xml:space="preserve"> 4.27</t>
  </si>
  <si>
    <t>Deutsche Dialekte</t>
  </si>
  <si>
    <t xml:space="preserve"> 4.28</t>
  </si>
  <si>
    <t>Gebärdensprache</t>
  </si>
  <si>
    <t xml:space="preserve"> 5.00</t>
  </si>
  <si>
    <t xml:space="preserve"> 5.01</t>
  </si>
  <si>
    <t xml:space="preserve"> 5.02</t>
  </si>
  <si>
    <t xml:space="preserve"> 5.03</t>
  </si>
  <si>
    <t xml:space="preserve"> 5.04</t>
  </si>
  <si>
    <t>Kaufmännische Grund- und Fachlehrgänge/ Rechnungswesen</t>
  </si>
  <si>
    <t xml:space="preserve"> 5.05</t>
  </si>
  <si>
    <t>Technische Grund- und Fachlehrgänge</t>
  </si>
  <si>
    <t xml:space="preserve"> 5.06</t>
  </si>
  <si>
    <t xml:space="preserve"> 5.07</t>
  </si>
  <si>
    <t>Organisation/ Management</t>
  </si>
  <si>
    <t xml:space="preserve"> 5.08</t>
  </si>
  <si>
    <t>Branchenspezifische Fachlehrgänge</t>
  </si>
  <si>
    <t xml:space="preserve"> 6.00</t>
  </si>
  <si>
    <t xml:space="preserve"> 6.01</t>
  </si>
  <si>
    <t>Hauptschulabschluss</t>
  </si>
  <si>
    <t xml:space="preserve"> 6.02</t>
  </si>
  <si>
    <t>Realschulabschluss</t>
  </si>
  <si>
    <t xml:space="preserve"> 6.03</t>
  </si>
  <si>
    <t xml:space="preserve"> 6.04</t>
  </si>
  <si>
    <t xml:space="preserve"> 6.05</t>
  </si>
  <si>
    <t xml:space="preserve"> 6.06</t>
  </si>
  <si>
    <t xml:space="preserve"> 6.07</t>
  </si>
  <si>
    <t>Schulabschlussbezogene Einzelangebote/ Schulabschluss- und Prüfungsvorbereitung</t>
  </si>
  <si>
    <t xml:space="preserve"> 6.08</t>
  </si>
  <si>
    <t>Studienvorbereitung und -begleitung</t>
  </si>
  <si>
    <t xml:space="preserve"> 7.00</t>
  </si>
  <si>
    <t xml:space="preserve"> 7.01</t>
  </si>
  <si>
    <t>Alphabetisierung</t>
  </si>
  <si>
    <t xml:space="preserve"> 7.02</t>
  </si>
  <si>
    <t>Rechnen</t>
  </si>
  <si>
    <t xml:space="preserve"> 7.03</t>
  </si>
  <si>
    <t>Erwerb von Alltagskompetenzen</t>
  </si>
  <si>
    <t>…davon für Migrant/inn/en</t>
  </si>
  <si>
    <t>7.04</t>
  </si>
  <si>
    <t>Berufliche Orientierung und Vorbereitung</t>
  </si>
  <si>
    <t>4.04 (1a) (Programmbereich Sprachen)</t>
  </si>
  <si>
    <t>4.04 (2) (Programmbereich Sprachen)</t>
  </si>
  <si>
    <t>7.01 (Programmbereich Grundbildung)</t>
  </si>
  <si>
    <t>Deutsch als Fremdsprache, Integrationskurse mit dem Schwerpunkt Alphabetisierung</t>
  </si>
  <si>
    <t>Deutsch als Fremdsprache mit dem Schwerpunkt Alphabetisierung (keine Integrationskurse)</t>
  </si>
  <si>
    <t>Programmbereich</t>
  </si>
  <si>
    <t>Einmal pro Woche</t>
  </si>
  <si>
    <t>Mehrmals pro Woche</t>
  </si>
  <si>
    <t>Tages-
kurs</t>
  </si>
  <si>
    <t>Abend-
kurs</t>
  </si>
  <si>
    <t>davon in Zusammenarbeit mit</t>
  </si>
  <si>
    <t>Hörfunk</t>
  </si>
  <si>
    <t>anderen Einrichtungen der Erwachsenenbildung</t>
  </si>
  <si>
    <t>Vereinen/ Initiativen</t>
  </si>
  <si>
    <t>Kultureinrichtungen</t>
  </si>
  <si>
    <t>Universitäten/ Forschungs- einrichtungen</t>
  </si>
  <si>
    <t>Ämtern/ Behörden</t>
  </si>
  <si>
    <t>sonstigen Einrichtungen</t>
  </si>
  <si>
    <t>Ältere</t>
  </si>
  <si>
    <t>Menschen mit Migrations-hintergrund</t>
  </si>
  <si>
    <t>Menschen 
mit 
Behinderung</t>
  </si>
  <si>
    <t>Frauen</t>
  </si>
  <si>
    <t>Männer</t>
  </si>
  <si>
    <t>Jugendliche</t>
  </si>
  <si>
    <t>Kinder</t>
  </si>
  <si>
    <t>Nach Geschlecht differenzierte Belegungen insgesamt</t>
  </si>
  <si>
    <t>Politik - 
Gesellschaft - 
Umwelt</t>
  </si>
  <si>
    <t>Kultur - 
Gestalten</t>
  </si>
  <si>
    <t>Anteil an allen Belegungen</t>
  </si>
  <si>
    <t>Nach Alter differenzierte Belegungen insgesamt</t>
  </si>
  <si>
    <t>Anteile der Altersgruppen in Programmbereichen</t>
  </si>
  <si>
    <t>unter 18</t>
  </si>
  <si>
    <t>18-24</t>
  </si>
  <si>
    <t>25-34</t>
  </si>
  <si>
    <t>35-49</t>
  </si>
  <si>
    <t>50-64</t>
  </si>
  <si>
    <t>65-74</t>
  </si>
  <si>
    <t>75 u. älter</t>
  </si>
  <si>
    <t>Anteile der Altersgruppen</t>
  </si>
  <si>
    <t>Programmbereiche</t>
  </si>
  <si>
    <t>Geschlecht</t>
  </si>
  <si>
    <t>Haupt- schulab- schluss</t>
  </si>
  <si>
    <t>Einzelveranstaltungen insgesamt</t>
  </si>
  <si>
    <t>Einzel-veranstal-tungen</t>
  </si>
  <si>
    <t>Unter-richts-stunden</t>
  </si>
  <si>
    <t>Einzelveranstaltungen mit digitalen Lernangeboten</t>
  </si>
  <si>
    <t>Teilnehmende</t>
  </si>
  <si>
    <t>Teilneh- mende</t>
  </si>
  <si>
    <t>Tage</t>
  </si>
  <si>
    <t>Dauer in Tagen</t>
  </si>
  <si>
    <t>Besucher/ innen</t>
  </si>
  <si>
    <t>Veran-staltungen</t>
  </si>
  <si>
    <t>Bele-gungen</t>
  </si>
  <si>
    <t>Kurseinstufungs-beratung</t>
  </si>
  <si>
    <t>Integrations-kursberatung</t>
  </si>
  <si>
    <t>Bildungs- und Lern-beratung</t>
  </si>
  <si>
    <t>Beratungs-stunden (45 Min)</t>
  </si>
  <si>
    <t>Beratene</t>
  </si>
  <si>
    <t>Maßnahmen zur Vermittlung in Arbeit</t>
  </si>
  <si>
    <t>Sozialpädagogische Betreuung von Weiterbildungs-teilnehmer/innen/n</t>
  </si>
  <si>
    <t>Anzahl Kurse, Gruppen</t>
  </si>
  <si>
    <t>Teilnahme-fälle</t>
  </si>
  <si>
    <t>Betreuungs-stunden</t>
  </si>
  <si>
    <t>Maßnahmen der Lernförderung</t>
  </si>
  <si>
    <t>Teilnahmefälle</t>
  </si>
  <si>
    <t>Selbstlernzentren/ Lern-Cafés</t>
  </si>
  <si>
    <t>Einzel- veran- stal- tungen</t>
  </si>
  <si>
    <t>Finanzierung</t>
  </si>
  <si>
    <t>Angebot</t>
  </si>
  <si>
    <t>Finanzierung (€) pro Einwohner</t>
  </si>
  <si>
    <t>öffentliche Mittel insgesamt (€) pro Einwohner</t>
  </si>
  <si>
    <t>Landeszuschüsse (€) pro Einwohner</t>
  </si>
  <si>
    <t>Kommunale Zuschüsse (€) pro Einwohner</t>
  </si>
  <si>
    <t>Weiterbildungsdichte in Kursen (Unterrichtsstunden pro 1.000 Einwohner)</t>
  </si>
  <si>
    <t>Versorgungsgrad für das Gesamtangebot (Unterrichtsstunden in Kursen, Einzelveranstaltungen, Studienfahrten, Studienreisen) (Unterrichtsstunden pro 1.000 Einwohner)</t>
  </si>
  <si>
    <t>Jahr</t>
  </si>
  <si>
    <t>Hauptberufliches pädagogisches Personal</t>
  </si>
  <si>
    <t>Einzelveranstaltungen</t>
  </si>
  <si>
    <t>Qualifikationen für das Arbeitsleben - IT - Organisation/Management</t>
  </si>
  <si>
    <t>Anzahl Mitglieder in Landes-verbänden</t>
  </si>
  <si>
    <t>Eingetra-gener Verein</t>
  </si>
  <si>
    <t>GmbH, gGmbH oder sonstiger privater Träger</t>
  </si>
  <si>
    <t>Mit-arbeitenden-fortbildung</t>
  </si>
  <si>
    <t>Personenbezogen ermäßigte Belegungen</t>
  </si>
  <si>
    <t>Volkshoch-schulen mit mindestens einem extern zertifizierten Qualitäts-manage-mentsystem</t>
  </si>
  <si>
    <t>Volkshoch-schulen mit mindestens einem intern oder extern zertifizierten Qualitäts-manage-mentsystem</t>
  </si>
  <si>
    <t>Fachgebietsübergreifende/sonstige Kurse</t>
  </si>
  <si>
    <t>Einmalige Tages-veranstaltung</t>
  </si>
  <si>
    <t>Einmaliger Mehrtages-/ Wochenkurs</t>
  </si>
  <si>
    <t>Analphabet/ inn/en</t>
  </si>
  <si>
    <t>Schulabschlüsse - Studienzugang und
-begleitung</t>
  </si>
  <si>
    <t>Realschul-abschluss/ erweiterter Sekundar-abschluss/ Fach-schulreife</t>
  </si>
  <si>
    <t>Fachhoch-schulreife/ Fach-oberschul-abschluss</t>
  </si>
  <si>
    <t>Abitur/ allgemeine Hoch-schulreife</t>
  </si>
  <si>
    <t>Hochschul-zugang ohne Abitur</t>
  </si>
  <si>
    <t>Teil-nehmende</t>
  </si>
  <si>
    <t>Einzel-veran-staltungen</t>
  </si>
  <si>
    <t>Beratungsstunden</t>
  </si>
  <si>
    <t>Veran-staltungen für Weiter-bildungs-personal</t>
  </si>
  <si>
    <t>Einzel- veran-staltungen</t>
  </si>
  <si>
    <t>Bele-gungen/ Kurs</t>
  </si>
  <si>
    <t xml:space="preserve">Insgesamt </t>
  </si>
  <si>
    <t>Kompetenz- und Potenzialanalysen</t>
  </si>
  <si>
    <t>Summe</t>
  </si>
  <si>
    <t>Prozentangaben</t>
  </si>
  <si>
    <t>Qualifikationen für das Arbeitsleben - IT - Organisation/ Management</t>
  </si>
  <si>
    <t>Deutschtest für Zuwanderer (BAMF-Prüfung)</t>
  </si>
  <si>
    <t>Fachhochschulreife/ Fachoberschulabschluss</t>
  </si>
  <si>
    <t>Abitur/ allgemeine Hochschulreife</t>
  </si>
  <si>
    <t>Hochschulzugang ohne Abitur</t>
  </si>
  <si>
    <t>Hilfstabelle Abb. 10</t>
  </si>
  <si>
    <t>Kursbezogen ermäßigte Belegungen</t>
  </si>
  <si>
    <t xml:space="preserve"> LV-VHS</t>
  </si>
  <si>
    <t>Andere(s), extern zertifi-zierte(s) Qualitäts-manage-ment-system(e)</t>
  </si>
  <si>
    <t>Verfahren zur Selbst-evaluation/ interne(s) Qualitäts-manage-ment-system(e)</t>
  </si>
  <si>
    <t>Kein Qualitäts-manage-ment-system</t>
  </si>
  <si>
    <t>Schulabschlüsse - Studienzugang und 
-begleitung</t>
  </si>
  <si>
    <t>IT-/ Medien-Grundlagen/ allg. Anwendungen</t>
  </si>
  <si>
    <t>Kaufmännische IT-/ Medienanwendungen</t>
  </si>
  <si>
    <t>Technische IT-/ Medienanwendungen</t>
  </si>
  <si>
    <t>Kommunikation/ Medien</t>
  </si>
  <si>
    <t>Softskills/ Bewerbungstrainings</t>
  </si>
  <si>
    <t>Ein-/ mehrmaliger Wochen-endkurs</t>
  </si>
  <si>
    <t>Agentur für Arbeit (nur individuelle Förderung)</t>
  </si>
  <si>
    <t>Fernsehen/ Online-Medien</t>
  </si>
  <si>
    <t>Unternehmen/ Betrieben (keine Auftrags-/ Vertragsmaßnahmen)</t>
  </si>
  <si>
    <t>Schulen und vorschulischen Bildungseinrichtungen</t>
  </si>
  <si>
    <t>sonstige externe Institutionen (ohne Sprach-prüfungen)</t>
  </si>
  <si>
    <t>Sprach-prüfungen externer Anbieter</t>
  </si>
  <si>
    <t>Betreuung von Kindern von Weiterbildungsteilnehmer
/inne/n</t>
  </si>
  <si>
    <t>Studien- fahrten/
-reisen</t>
  </si>
  <si>
    <t>…darunter Integrationskurse</t>
  </si>
  <si>
    <t>…darunter Integrationskurse mit dem Schwerpunkt Alphabetisierung</t>
  </si>
  <si>
    <t>…darunter mit dem Schwerpunkt Alphabetisierung (keine Integrationskurse)</t>
  </si>
  <si>
    <t>darunter Frauen</t>
  </si>
  <si>
    <r>
      <t xml:space="preserve">darunter </t>
    </r>
    <r>
      <rPr>
        <b/>
        <vertAlign val="superscript"/>
        <sz val="9"/>
        <rFont val="Arial"/>
        <family val="2"/>
      </rPr>
      <t>a</t>
    </r>
  </si>
  <si>
    <t>Versorgungsgrad für das offene Gesamtangebot ohne Integrationskurse (Unterrichtsstunden in Kursen, Einzelveranstaltungen, Studienfahrten, Studienreisen (Unterrichtsstunden pro 1.000 Einwohner)</t>
  </si>
  <si>
    <t>Weiterbildungsdichte für das offene Kursangebot ohne Integrationskurse    (Unterrichtsstunden pro 1.000 Einwohner)</t>
  </si>
  <si>
    <t>darunter BAMF-Mittel</t>
  </si>
  <si>
    <t>darunter sonstige Mittel zur Sprach-förderung</t>
  </si>
  <si>
    <t>darunter ESF-Mittel</t>
  </si>
  <si>
    <t>Angaben in Prozent; Abweichungen durch Rundungsdifferenzen möglich.</t>
  </si>
  <si>
    <t>Sozialpädagogische Beratung</t>
  </si>
  <si>
    <r>
      <t xml:space="preserve">Insgesamt </t>
    </r>
    <r>
      <rPr>
        <vertAlign val="superscript"/>
        <sz val="9"/>
        <rFont val="Arial"/>
        <family val="2"/>
      </rPr>
      <t>a</t>
    </r>
  </si>
  <si>
    <t>Zertifikate der telc</t>
  </si>
  <si>
    <r>
      <t xml:space="preserve">Zertifizierungen 
</t>
    </r>
    <r>
      <rPr>
        <sz val="9"/>
        <rFont val="Arial"/>
        <family val="2"/>
      </rPr>
      <t>(Weiterbildungseinrichtungen nach Nutzung von Qualitätsmanagementsystemen nach Ländern
Mehrfachnennungen möglich; Angaben in Prozent beziehen sich auf die Anzahl der Einrichtungen mit Meldungen zu institutionellen Daten)</t>
    </r>
  </si>
  <si>
    <t>davon (Fachgebiete)</t>
  </si>
  <si>
    <t>haupt-berufliches Personal (ohne Wirtschafts-personal)</t>
  </si>
  <si>
    <t>alle sonstigen Ausgaben</t>
  </si>
  <si>
    <t>berufsbezogene Kurse</t>
  </si>
  <si>
    <t>abschlussbezogene Kurse</t>
  </si>
  <si>
    <t>Sonstige Schulabschlüsse</t>
  </si>
  <si>
    <t>andere 
Adressaten-
gruppen</t>
  </si>
  <si>
    <t>berufsbezogene Einzelveranstaltungen</t>
  </si>
  <si>
    <t>davon nicht programmbereichsbezogene oder programmbereichsüber-greifende Veranstaltungen</t>
  </si>
  <si>
    <t>davon Veranstaltungen mit Bezug auf Tätigkeit für (Programmbereiche)</t>
  </si>
  <si>
    <t>darunter gesetzlich gefordert bzw. gefördert</t>
  </si>
  <si>
    <t>Allgemeine Betreuungsleistungen für Kinder; Bildung und Betreuung an Schulen</t>
  </si>
  <si>
    <t>Insgesamt (ohne Kurseinstufungs-beratung)</t>
  </si>
  <si>
    <t>Stellen (Vollzeitäquivalente) insgesamt</t>
  </si>
  <si>
    <t>hauptberufliches Verwaltungspersonal</t>
  </si>
  <si>
    <t>hauptberufliches Wirtschaftspersonal</t>
  </si>
  <si>
    <t>sonstiges hauptberufliches Personal</t>
  </si>
  <si>
    <t>hauptberufliches pädagogisches Personal</t>
  </si>
  <si>
    <t>hauptberufliche vhs-Leitung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</si>
  <si>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Anmerkung: Für einen Kurs können mehrere dieser Merkmale gleichzeitig zutreffen.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</si>
  <si>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Summe der Kurse, die einer der vorhandenen Kategorien zugeordnet wurden.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</si>
  <si>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Für eine Einzelveranstaltung können mehrere dieser Merkmale gleichzeitig zutreffen.</t>
    </r>
  </si>
  <si>
    <r>
      <rPr>
        <vertAlign val="superscript"/>
        <sz val="8"/>
        <rFont val="Arial"/>
        <family val="2"/>
      </rPr>
      <t xml:space="preserve">a </t>
    </r>
    <r>
      <rPr>
        <sz val="8"/>
        <rFont val="Arial"/>
        <family val="2"/>
      </rPr>
      <t>Die Spalte „Insgesamt“ enthält auch alle Veranstaltungen für Weiterbildungspersonal.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</si>
  <si>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Programmbereiche ohne zugeordnete Veranstaltungen für Weiterbildungspersonal (siehe Tabelle 21). </t>
    </r>
  </si>
  <si>
    <t xml:space="preserve"> Stellen (Vollzeitäquivalente) insgesamt</t>
  </si>
  <si>
    <t>Leitungstätigkeit</t>
  </si>
  <si>
    <t>pädagogisch-planende Tätigkeit in der vhs</t>
  </si>
  <si>
    <t>andere Tätigkeit beim Träger (Personalunion)</t>
  </si>
  <si>
    <t>vhs in Stadt-staat</t>
  </si>
  <si>
    <t>vhs als Amt oder Teil eines Amts in kommunale Verwaltung eingegliedert</t>
  </si>
  <si>
    <t>vhs als Einrichtung ein gesonderter Teil der Verwaltung</t>
  </si>
  <si>
    <t>vhs als Einrichtung mit eigener Rechtsperson nur mittelbarer Teil der Verwaltung</t>
  </si>
  <si>
    <t>vhs in Trägerschaft einer kommunalen Gebietskörperschaft oder eines Stadtstaats insgesamt</t>
  </si>
  <si>
    <t>vorwiegend planende hauptberufliche pädagogische Mitarbeitende</t>
  </si>
  <si>
    <t>vorwiegend lehrende hauptberufliche pädagogische Mitarbeitende</t>
  </si>
  <si>
    <t>Programmassistenzen</t>
  </si>
  <si>
    <t>Weiterbildungslehrende</t>
  </si>
  <si>
    <t>Sozialpädagog/inn/en</t>
  </si>
  <si>
    <t>Bildungsberatende</t>
  </si>
  <si>
    <t>unbefristet</t>
  </si>
  <si>
    <t>befristet</t>
  </si>
  <si>
    <t xml:space="preserve"> Beschäftigungs-verhältnisse insgesamt</t>
  </si>
  <si>
    <t xml:space="preserve">neben-/ freiberufliche Leitungen von Kursen/Lehrgängen </t>
  </si>
  <si>
    <t>Vortragende in Einzelveranstaltungen und sonstiges neben-/ freiberufliches Personal</t>
  </si>
  <si>
    <t>ehrenamtliche Leitungen von Kursen/Lehrgängen</t>
  </si>
  <si>
    <t>sonstiges ehrenamtliches Personal</t>
  </si>
  <si>
    <t>nebenberufliche/ ehrenamtliche Leiter/innen von vhs</t>
  </si>
  <si>
    <t>Unterrichts- stunden</t>
  </si>
  <si>
    <t>Alphabetisierungskurse
 insgesamt</t>
  </si>
  <si>
    <t>Abend-kurs</t>
  </si>
  <si>
    <t>landeseinheit- liche vhs- Prüfungen</t>
  </si>
  <si>
    <t>sonst. vhs-Prüfungen</t>
  </si>
  <si>
    <t>Einbürgerungs-test</t>
  </si>
  <si>
    <t>Industrie- u. Handels-kammer/ Handwerks- kammer/ Berufs- verbände</t>
  </si>
  <si>
    <t>Unter-richts-stunden/ Kurs</t>
  </si>
  <si>
    <t>davon schulische Prüfungen</t>
  </si>
  <si>
    <t>insgesamt</t>
  </si>
  <si>
    <t xml:space="preserve">davon nicht-schulische Prüfungen </t>
  </si>
  <si>
    <t>Arbeitslose/ Arbeitsuchende</t>
  </si>
  <si>
    <r>
      <t>Nach Alter und Geschlecht differenzierte Belegungen insgesamt</t>
    </r>
    <r>
      <rPr>
        <b/>
        <vertAlign val="superscript"/>
        <sz val="9"/>
        <rFont val="Arial"/>
        <family val="2"/>
      </rPr>
      <t>a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</si>
  <si>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Die Kombination von Alter und Geschlecht wird in Bayern nicht erfasst.</t>
    </r>
  </si>
  <si>
    <r>
      <t>darunter</t>
    </r>
    <r>
      <rPr>
        <b/>
        <vertAlign val="superscript"/>
        <sz val="9"/>
        <rFont val="Arial"/>
        <family val="2"/>
      </rPr>
      <t>a</t>
    </r>
  </si>
  <si>
    <t>Pädagogische Betreuungsstunden</t>
  </si>
  <si>
    <r>
      <t>Insgesamt</t>
    </r>
    <r>
      <rPr>
        <b/>
        <vertAlign val="superscript"/>
        <sz val="10"/>
        <rFont val="Arial"/>
        <family val="2"/>
      </rPr>
      <t>a</t>
    </r>
  </si>
  <si>
    <r>
      <t>Programmbereiche</t>
    </r>
    <r>
      <rPr>
        <b/>
        <vertAlign val="superscript"/>
        <sz val="9"/>
        <rFont val="Arial"/>
        <family val="2"/>
      </rPr>
      <t>b</t>
    </r>
  </si>
  <si>
    <t>darunter reine Online-Kurse</t>
  </si>
  <si>
    <t>Online-Kurse insgesamt</t>
  </si>
  <si>
    <t>Anteile nach Programmbereichen</t>
  </si>
  <si>
    <t>divers /
ohne Angabe</t>
  </si>
  <si>
    <t>darunter reine Online-Angebote</t>
  </si>
  <si>
    <t>Vermittelte Teilnehmende bei digitalen Gemeinschafts-angeboten  insgesamt</t>
  </si>
  <si>
    <t>Vermittelte Teilnehmende an Kursen nach Programmbereichen</t>
  </si>
  <si>
    <t>Vermittelte Teilnehmende an Einzelveranstaltungen nach Programmbereichen</t>
  </si>
  <si>
    <t xml:space="preserve">  einen erheblichen Anteil der gemeldeten Kurse/Gruppen, Betreuungsstunden und Teilnahmefälle aus. </t>
  </si>
  <si>
    <t xml:space="preserve">ª Im Saarland machten Angebote, die im Rahmen des Aktionsprogramms „Aufholen nach Corona“ der Bundesregierung durchgeführt wurden, einen erheblichen Anteil der gemeldeten Kurse, </t>
  </si>
  <si>
    <t xml:space="preserve">  Unterrichtsstunden und Belegungen aus. </t>
  </si>
  <si>
    <t>anderer/n vhs</t>
  </si>
  <si>
    <t>Volkshochschul-Statistik</t>
  </si>
  <si>
    <t>Tabellen zur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</si>
  <si>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 Rheinland-Pfalz machten Angebote, die im Rahmen des Aktionsprogramms „Aufholen nach Corona“ der Bundesregierung durchgeführt wurden, </t>
    </r>
  </si>
  <si>
    <t>Berichtsjahr</t>
  </si>
  <si>
    <t>-</t>
  </si>
  <si>
    <t>7.357ª</t>
  </si>
  <si>
    <t>231.227ª</t>
  </si>
  <si>
    <t>72.924ª</t>
  </si>
  <si>
    <t>1.669ª</t>
  </si>
  <si>
    <t>83.577ª</t>
  </si>
  <si>
    <t>13.809ª</t>
  </si>
  <si>
    <t>Verzeichnis der Tabellen</t>
  </si>
  <si>
    <t>Institutionelle Merkmale</t>
  </si>
  <si>
    <t>Kurse/Lehrgänge</t>
  </si>
  <si>
    <t>Weitere Veranstaltungsarten</t>
  </si>
  <si>
    <t>Weitere Leistungen</t>
  </si>
  <si>
    <t>Gesamtübersicht und Strukturdaten</t>
  </si>
  <si>
    <t>Veränderungen zum Vorjahr</t>
  </si>
  <si>
    <t>Zeitreihen ab Revision der Statistik</t>
  </si>
  <si>
    <t>Veröffentlichung 2.0.0</t>
  </si>
  <si>
    <t xml:space="preserve">Diese Veröffentlichung basiert auf folgender Datengrundlage: Deutsches Institut für Erwachsenenbildung DIE (2025). „Basisdaten Volkshochschul-Statistik (seit 2018)“
(ZA6276; Version 2.0.0) [Data set]. GESIS, Köln. </t>
  </si>
  <si>
    <t xml:space="preserve">http://dx.doi.org/10.4232/1.14582 </t>
  </si>
  <si>
    <t>Informationen zu Änderungen/Korrekturen in den genutzten</t>
  </si>
  <si>
    <t xml:space="preserve">Basisdaten (Version 2.0.0) finden Sie </t>
  </si>
  <si>
    <t>hier.</t>
  </si>
  <si>
    <t>Finanzierung (absolut)</t>
  </si>
  <si>
    <t>Finanzierung (Anteile)</t>
  </si>
  <si>
    <t>Einnahmen und 
 Zuschüsse in 1.000 EUR</t>
  </si>
  <si>
    <t>Ausgaben in 1.000 Euro</t>
  </si>
  <si>
    <t>Einnahmen und 
 Zuschüsse in 1000 EUR</t>
  </si>
  <si>
    <t xml:space="preserve">
Teilnah-
meentgelte/
-gebühren</t>
  </si>
  <si>
    <t xml:space="preserve">
Öffentliche Zuschüsse</t>
  </si>
  <si>
    <t xml:space="preserve">
Einnah-
men aus Auftrags-/ Projektmitteln</t>
  </si>
  <si>
    <t xml:space="preserve">
Sonstige 
Einnah-
men</t>
  </si>
  <si>
    <t>darunter Ausgaben für hauptberufliches Personal</t>
  </si>
  <si>
    <t>darunter Ausgaben für nebenberufliche/freiberufliche/ ehrenamtliche Mitarbeitende</t>
  </si>
  <si>
    <t>davon von
Kommunen/
Kreisen</t>
  </si>
  <si>
    <t>davon von
Ländern</t>
  </si>
  <si>
    <t>von
Kommunen</t>
  </si>
  <si>
    <t>von
Ländern</t>
  </si>
  <si>
    <t/>
  </si>
  <si>
    <t>Personal</t>
  </si>
  <si>
    <t>Hauptberufliches Personal (Stellen - Vollzeitäquivalente zum Stichtag 31.12. des Berichtsjahres)</t>
  </si>
  <si>
    <t>Neben- oder freiberufliches und ehrenamtliches Personal (Beschäftigungsverhältnisse)</t>
  </si>
  <si>
    <t>vhs-Leitung</t>
  </si>
  <si>
    <t>Hauptberufliches Verwaltungs-personal</t>
  </si>
  <si>
    <t>Sonstiges hauptberufliches Personal und Wirtschafts-personal</t>
  </si>
  <si>
    <t>Neben-/ frei-berufliche/ ehrenamtliche Leitungen von Kursen/ Lehrgängen</t>
  </si>
  <si>
    <t>Sonstiges neben-/ freiberufliches/ ehrenamtliches
Personal</t>
  </si>
  <si>
    <t>Weiterbildungsveranstaltungen</t>
  </si>
  <si>
    <t>Studienfahrten und Studienreisen</t>
  </si>
  <si>
    <t>Veranstaltungen für 
Weiterbildungspersonal</t>
  </si>
  <si>
    <t xml:space="preserve">Beratung </t>
  </si>
  <si>
    <t>Betreuung; Leistungen für Schulena</t>
  </si>
  <si>
    <t>Unterstützung bei der Vermittlung in Arbeit</t>
  </si>
  <si>
    <t>Lern-förderung</t>
  </si>
  <si>
    <t>Digitale
Lern-
infra-struktur</t>
  </si>
  <si>
    <t>Prüfungen (inkl. telc)</t>
  </si>
  <si>
    <t>Kompetenz-
 und Potential-analysen</t>
  </si>
  <si>
    <t>Beratungs-stunden (ohne Kursein-stufungs-beratungen)</t>
  </si>
  <si>
    <t>Beratungs-stunden</t>
  </si>
  <si>
    <t>Päda-gogische Betreuungs- stunden</t>
  </si>
  <si>
    <t>900.927ª</t>
  </si>
  <si>
    <t xml:space="preserve">  einen erheblichen Anteil der Betreuungsstunden aus. </t>
  </si>
  <si>
    <t>Kurse (Anteile)</t>
  </si>
  <si>
    <t>davon Programmbereiche</t>
  </si>
  <si>
    <t>Anteil Kurse</t>
  </si>
  <si>
    <t>Anteil Unterrichts-stunden</t>
  </si>
  <si>
    <t>Anteil Belegungen</t>
  </si>
  <si>
    <t>Kurse (Anteile) nach Kursmerkmalen</t>
  </si>
  <si>
    <t>…darunter Auftrags- / Vertragsmaßnahmen</t>
  </si>
  <si>
    <t>…darunter berufsbezogen</t>
  </si>
  <si>
    <t>...darunter mit digitalen Lernangeboten</t>
  </si>
  <si>
    <t xml:space="preserve">
…reine Online-Kurse unter Veranstaltungen mit digitalen Lernangeboten</t>
  </si>
  <si>
    <t>…darunter abschlussbezogen</t>
  </si>
  <si>
    <t>…darunter Kurse zur Alphabetisierung</t>
  </si>
  <si>
    <t>Anteil Bele-gungen</t>
  </si>
  <si>
    <t>436.386ª</t>
  </si>
  <si>
    <t>13.382.619ª</t>
  </si>
  <si>
    <t>4.203.993ª</t>
  </si>
  <si>
    <t>Datengrundlage: Deutsches Institut für Erwachsenenbildung DIE (2025). „Basisdaten Volkshochschul-Statistik (seit 2018)“</t>
  </si>
  <si>
    <t xml:space="preserve">(ZA6276; Version 2.0.0) [Data set]. GESIS, Köln. </t>
  </si>
  <si>
    <t>Die Tabellen stehen unter der Lizenz CC BY-SA DEED 4.0.</t>
  </si>
  <si>
    <t>Vergütungen/ Aufwands-entschä-digungen für nebenberuf-liche/ ehrenamtliche vhs-Mitarbeitende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</si>
</sst>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.00\ _D_M_-;\-* #,##0.00\ _D_M_-;_-* &quot;-&quot;??\ _D_M_-;_-@_-"/>
    <numFmt numFmtId="166" formatCode="0.0%"/>
    <numFmt numFmtId="167" formatCode="#,##0.0"/>
    <numFmt numFmtId="168" formatCode="#,##0_ ;\-#,##0\ "/>
    <numFmt numFmtId="169" formatCode="0.0%__"/>
  </numFmts>
  <fonts count="48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sz val="36"/>
      <name val="Arial"/>
      <family val="2"/>
    </font>
    <font>
      <b/>
      <sz val="36"/>
      <name val="Arial"/>
      <family val="2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sz val="10"/>
      <name val="Arial Narrow"/>
      <family val="2"/>
    </font>
    <font>
      <b/>
      <sz val="26"/>
      <name val="Arial Narrow"/>
      <family val="2"/>
    </font>
    <font>
      <b/>
      <sz val="18"/>
      <name val="Arial Narrow"/>
      <family val="2"/>
    </font>
    <font>
      <sz val="12"/>
      <name val="Arial Narrow"/>
      <family val="2"/>
    </font>
    <font>
      <b/>
      <sz val="36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sz val="20"/>
      <name val="Arial Narrow"/>
      <family val="2"/>
    </font>
    <font>
      <i/>
      <sz val="12"/>
      <name val="Arial Narrow"/>
      <family val="2"/>
    </font>
    <font>
      <sz val="11"/>
      <name val="Aptos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36"/>
      <color rgb="FFFF0000"/>
      <name val="Arial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0"/>
      <color theme="0" tint="-0.34998626667073579"/>
      <name val="Arial"/>
      <family val="2"/>
    </font>
    <font>
      <u/>
      <sz val="8"/>
      <color theme="10"/>
      <name val="Arial"/>
      <family val="2"/>
    </font>
    <font>
      <b/>
      <sz val="9"/>
      <color theme="1"/>
      <name val="Arial"/>
      <family val="2"/>
    </font>
    <font>
      <u/>
      <sz val="12"/>
      <color theme="10"/>
      <name val="Arial Narrow"/>
      <family val="2"/>
    </font>
    <font>
      <i/>
      <u/>
      <sz val="12"/>
      <color theme="10"/>
      <name val="Arial Narrow"/>
      <family val="2"/>
    </font>
    <font>
      <sz val="12"/>
      <color theme="1"/>
      <name val="Arial Narrow"/>
      <family val="2"/>
    </font>
    <font>
      <sz val="11"/>
      <color rgb="FF000000"/>
      <name val="Arial Narrow"/>
      <family val="2"/>
    </font>
    <font>
      <sz val="12"/>
      <color rgb="FF000000"/>
      <name val="Arial Narrow"/>
      <family val="2"/>
    </font>
    <font>
      <strike/>
      <sz val="12"/>
      <color rgb="FFFF0000"/>
      <name val="Arial Narrow"/>
      <family val="2"/>
    </font>
    <font>
      <b/>
      <sz val="11"/>
      <color theme="1"/>
      <name val="Arial"/>
      <family val="2"/>
    </font>
    <font>
      <u/>
      <sz val="8"/>
      <color theme="10"/>
      <name val="Arial 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4F4FF"/>
        <bgColor indexed="64"/>
      </patternFill>
    </fill>
    <fill>
      <patternFill patternType="solid">
        <fgColor rgb="FFB8CCE4"/>
        <bgColor indexed="64"/>
      </patternFill>
    </fill>
  </fills>
  <borders count="1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9" fillId="0" borderId="0"/>
    <xf numFmtId="0" fontId="29" fillId="0" borderId="0"/>
    <xf numFmtId="0" fontId="1" fillId="0" borderId="0"/>
    <xf numFmtId="0" fontId="31" fillId="0" borderId="0"/>
  </cellStyleXfs>
  <cellXfs count="1179">
    <xf numFmtId="0" fontId="0" fillId="0" borderId="0" xfId="0"/>
    <xf numFmtId="0" fontId="2" fillId="0" borderId="0" xfId="0" applyFont="1" applyAlignment="1">
      <alignment horizontal="center"/>
    </xf>
    <xf numFmtId="166" fontId="3" fillId="0" borderId="0" xfId="0" applyNumberFormat="1" applyFont="1"/>
    <xf numFmtId="0" fontId="7" fillId="0" borderId="0" xfId="0" applyFont="1" applyAlignment="1">
      <alignment horizontal="left" vertical="top"/>
    </xf>
    <xf numFmtId="0" fontId="8" fillId="0" borderId="0" xfId="0" applyFont="1"/>
    <xf numFmtId="0" fontId="6" fillId="0" borderId="0" xfId="0" applyFont="1"/>
    <xf numFmtId="3" fontId="6" fillId="0" borderId="0" xfId="0" applyNumberFormat="1" applyFont="1"/>
    <xf numFmtId="166" fontId="3" fillId="0" borderId="1" xfId="1" applyNumberFormat="1" applyFont="1" applyBorder="1" applyAlignment="1">
      <alignment horizontal="right"/>
    </xf>
    <xf numFmtId="166" fontId="3" fillId="0" borderId="2" xfId="1" applyNumberFormat="1" applyFont="1" applyBorder="1" applyAlignment="1">
      <alignment horizontal="right"/>
    </xf>
    <xf numFmtId="0" fontId="1" fillId="0" borderId="0" xfId="0" applyFont="1"/>
    <xf numFmtId="167" fontId="2" fillId="0" borderId="3" xfId="1" applyNumberFormat="1" applyFont="1" applyBorder="1" applyAlignment="1">
      <alignment horizontal="right"/>
    </xf>
    <xf numFmtId="167" fontId="2" fillId="0" borderId="0" xfId="1" applyNumberFormat="1" applyFont="1" applyBorder="1" applyAlignment="1">
      <alignment horizontal="right"/>
    </xf>
    <xf numFmtId="166" fontId="3" fillId="0" borderId="3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167" fontId="9" fillId="0" borderId="4" xfId="1" applyNumberFormat="1" applyFont="1" applyBorder="1" applyAlignment="1">
      <alignment horizontal="right"/>
    </xf>
    <xf numFmtId="167" fontId="9" fillId="0" borderId="5" xfId="1" applyNumberFormat="1" applyFont="1" applyBorder="1" applyAlignment="1">
      <alignment horizontal="right"/>
    </xf>
    <xf numFmtId="166" fontId="3" fillId="0" borderId="6" xfId="1" applyNumberFormat="1" applyFont="1" applyBorder="1" applyAlignment="1">
      <alignment horizontal="right"/>
    </xf>
    <xf numFmtId="166" fontId="3" fillId="0" borderId="7" xfId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7" applyFont="1" applyAlignment="1">
      <alignment horizontal="left" vertical="top"/>
    </xf>
    <xf numFmtId="0" fontId="1" fillId="0" borderId="0" xfId="7"/>
    <xf numFmtId="3" fontId="1" fillId="0" borderId="0" xfId="7" applyNumberFormat="1"/>
    <xf numFmtId="166" fontId="3" fillId="0" borderId="0" xfId="7" applyNumberFormat="1" applyFont="1"/>
    <xf numFmtId="3" fontId="5" fillId="0" borderId="0" xfId="7" applyNumberFormat="1" applyFont="1" applyAlignment="1">
      <alignment horizontal="left" vertical="top" wrapText="1"/>
    </xf>
    <xf numFmtId="3" fontId="8" fillId="0" borderId="0" xfId="7" applyNumberFormat="1" applyFont="1"/>
    <xf numFmtId="166" fontId="3" fillId="0" borderId="8" xfId="7" applyNumberFormat="1" applyFont="1" applyBorder="1" applyAlignment="1">
      <alignment horizontal="right"/>
    </xf>
    <xf numFmtId="166" fontId="3" fillId="0" borderId="9" xfId="7" applyNumberFormat="1" applyFont="1" applyBorder="1" applyAlignment="1">
      <alignment horizontal="right"/>
    </xf>
    <xf numFmtId="0" fontId="8" fillId="0" borderId="0" xfId="7" applyFont="1"/>
    <xf numFmtId="0" fontId="11" fillId="0" borderId="0" xfId="7" applyFont="1"/>
    <xf numFmtId="166" fontId="3" fillId="0" borderId="10" xfId="7" applyNumberFormat="1" applyFont="1" applyBorder="1" applyAlignment="1">
      <alignment horizontal="right"/>
    </xf>
    <xf numFmtId="166" fontId="3" fillId="0" borderId="11" xfId="7" applyNumberFormat="1" applyFont="1" applyBorder="1" applyAlignment="1">
      <alignment horizontal="right"/>
    </xf>
    <xf numFmtId="0" fontId="1" fillId="0" borderId="0" xfId="7" applyAlignment="1">
      <alignment horizontal="center"/>
    </xf>
    <xf numFmtId="0" fontId="7" fillId="0" borderId="9" xfId="7" applyFont="1" applyBorder="1" applyAlignment="1">
      <alignment vertical="top"/>
    </xf>
    <xf numFmtId="0" fontId="7" fillId="0" borderId="12" xfId="7" applyFont="1" applyBorder="1" applyAlignment="1">
      <alignment vertical="top"/>
    </xf>
    <xf numFmtId="0" fontId="7" fillId="0" borderId="0" xfId="7" applyFont="1" applyAlignment="1">
      <alignment vertical="top" wrapText="1"/>
    </xf>
    <xf numFmtId="0" fontId="7" fillId="0" borderId="0" xfId="7" applyFont="1" applyAlignment="1">
      <alignment horizontal="left" vertical="top" wrapText="1"/>
    </xf>
    <xf numFmtId="0" fontId="2" fillId="0" borderId="0" xfId="7" applyFont="1" applyAlignment="1">
      <alignment horizontal="center"/>
    </xf>
    <xf numFmtId="1" fontId="1" fillId="0" borderId="0" xfId="7" applyNumberFormat="1"/>
    <xf numFmtId="0" fontId="7" fillId="0" borderId="0" xfId="7" applyFont="1" applyAlignment="1">
      <alignment wrapText="1"/>
    </xf>
    <xf numFmtId="166" fontId="3" fillId="0" borderId="1" xfId="7" applyNumberFormat="1" applyFont="1" applyBorder="1" applyAlignment="1">
      <alignment horizontal="right" vertical="top" wrapText="1"/>
    </xf>
    <xf numFmtId="0" fontId="5" fillId="0" borderId="0" xfId="7" applyFont="1" applyAlignment="1">
      <alignment horizontal="left" vertical="top"/>
    </xf>
    <xf numFmtId="9" fontId="3" fillId="0" borderId="2" xfId="7" applyNumberFormat="1" applyFont="1" applyBorder="1" applyAlignment="1">
      <alignment horizontal="right" vertical="top" wrapText="1"/>
    </xf>
    <xf numFmtId="9" fontId="3" fillId="0" borderId="1" xfId="7" applyNumberFormat="1" applyFont="1" applyBorder="1" applyAlignment="1">
      <alignment horizontal="right" vertical="top" wrapText="1"/>
    </xf>
    <xf numFmtId="166" fontId="3" fillId="0" borderId="2" xfId="7" applyNumberFormat="1" applyFont="1" applyBorder="1" applyAlignment="1">
      <alignment horizontal="right" vertical="top" wrapText="1"/>
    </xf>
    <xf numFmtId="166" fontId="3" fillId="0" borderId="13" xfId="7" applyNumberFormat="1" applyFont="1" applyBorder="1" applyAlignment="1">
      <alignment horizontal="right" vertical="top" wrapText="1"/>
    </xf>
    <xf numFmtId="3" fontId="11" fillId="0" borderId="0" xfId="7" applyNumberFormat="1" applyFont="1" applyAlignment="1">
      <alignment horizontal="right"/>
    </xf>
    <xf numFmtId="0" fontId="11" fillId="0" borderId="0" xfId="7" applyFont="1" applyAlignment="1">
      <alignment horizontal="right"/>
    </xf>
    <xf numFmtId="166" fontId="3" fillId="0" borderId="14" xfId="7" applyNumberFormat="1" applyFont="1" applyBorder="1" applyAlignment="1">
      <alignment horizontal="right" vertical="top" wrapText="1"/>
    </xf>
    <xf numFmtId="0" fontId="32" fillId="0" borderId="0" xfId="7" applyFont="1"/>
    <xf numFmtId="0" fontId="13" fillId="0" borderId="0" xfId="7" applyFont="1"/>
    <xf numFmtId="0" fontId="0" fillId="0" borderId="0" xfId="0" applyAlignment="1">
      <alignment vertical="center"/>
    </xf>
    <xf numFmtId="166" fontId="7" fillId="0" borderId="0" xfId="1" applyNumberFormat="1" applyFont="1" applyFill="1" applyBorder="1" applyAlignment="1">
      <alignment horizontal="left" vertical="top"/>
    </xf>
    <xf numFmtId="3" fontId="0" fillId="0" borderId="0" xfId="0" applyNumberFormat="1"/>
    <xf numFmtId="0" fontId="7" fillId="0" borderId="0" xfId="0" applyFont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3" fontId="1" fillId="0" borderId="0" xfId="0" applyNumberFormat="1" applyFont="1"/>
    <xf numFmtId="3" fontId="11" fillId="0" borderId="0" xfId="0" applyNumberFormat="1" applyFont="1"/>
    <xf numFmtId="0" fontId="11" fillId="0" borderId="0" xfId="0" applyFont="1"/>
    <xf numFmtId="0" fontId="1" fillId="0" borderId="0" xfId="0" applyFont="1" applyAlignment="1">
      <alignment horizontal="center"/>
    </xf>
    <xf numFmtId="166" fontId="7" fillId="2" borderId="0" xfId="1" applyNumberFormat="1" applyFont="1" applyFill="1" applyBorder="1" applyAlignment="1">
      <alignment horizontal="left" vertical="top"/>
    </xf>
    <xf numFmtId="166" fontId="3" fillId="0" borderId="2" xfId="0" applyNumberFormat="1" applyFont="1" applyBorder="1" applyAlignment="1">
      <alignment horizontal="right" vertical="center" wrapText="1"/>
    </xf>
    <xf numFmtId="166" fontId="3" fillId="0" borderId="17" xfId="0" applyNumberFormat="1" applyFont="1" applyBorder="1" applyAlignment="1">
      <alignment horizontal="right" vertical="center" wrapText="1"/>
    </xf>
    <xf numFmtId="166" fontId="3" fillId="0" borderId="18" xfId="0" applyNumberFormat="1" applyFont="1" applyBorder="1" applyAlignment="1">
      <alignment horizontal="right" vertical="center" wrapText="1"/>
    </xf>
    <xf numFmtId="3" fontId="8" fillId="0" borderId="0" xfId="0" applyNumberFormat="1" applyFont="1"/>
    <xf numFmtId="166" fontId="3" fillId="0" borderId="1" xfId="0" applyNumberFormat="1" applyFont="1" applyBorder="1" applyAlignment="1">
      <alignment horizontal="right" vertical="center" wrapText="1"/>
    </xf>
    <xf numFmtId="166" fontId="3" fillId="0" borderId="19" xfId="0" applyNumberFormat="1" applyFont="1" applyBorder="1" applyAlignment="1">
      <alignment horizontal="right" vertical="center" wrapText="1"/>
    </xf>
    <xf numFmtId="166" fontId="3" fillId="0" borderId="20" xfId="0" applyNumberFormat="1" applyFont="1" applyBorder="1" applyAlignment="1">
      <alignment horizontal="right" vertical="center" wrapText="1"/>
    </xf>
    <xf numFmtId="3" fontId="9" fillId="0" borderId="21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wrapText="1"/>
    </xf>
    <xf numFmtId="168" fontId="2" fillId="0" borderId="5" xfId="1" applyNumberFormat="1" applyFont="1" applyBorder="1" applyAlignment="1">
      <alignment horizontal="right" wrapText="1"/>
    </xf>
    <xf numFmtId="3" fontId="9" fillId="0" borderId="2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wrapText="1"/>
    </xf>
    <xf numFmtId="168" fontId="2" fillId="0" borderId="0" xfId="1" applyNumberFormat="1" applyFont="1" applyBorder="1" applyAlignment="1">
      <alignment horizontal="right" wrapText="1"/>
    </xf>
    <xf numFmtId="0" fontId="13" fillId="0" borderId="0" xfId="0" applyFont="1"/>
    <xf numFmtId="0" fontId="32" fillId="0" borderId="0" xfId="0" applyFont="1"/>
    <xf numFmtId="0" fontId="14" fillId="0" borderId="0" xfId="0" applyFont="1"/>
    <xf numFmtId="3" fontId="5" fillId="0" borderId="23" xfId="7" applyNumberFormat="1" applyFont="1" applyBorder="1" applyAlignment="1">
      <alignment horizontal="left" vertical="center" wrapText="1"/>
    </xf>
    <xf numFmtId="3" fontId="5" fillId="0" borderId="24" xfId="0" applyNumberFormat="1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right" vertical="center"/>
    </xf>
    <xf numFmtId="3" fontId="2" fillId="0" borderId="25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3" fillId="0" borderId="13" xfId="0" applyNumberFormat="1" applyFont="1" applyBorder="1" applyAlignment="1">
      <alignment horizontal="right" vertical="center"/>
    </xf>
    <xf numFmtId="3" fontId="2" fillId="0" borderId="3" xfId="1" applyNumberFormat="1" applyFont="1" applyBorder="1" applyAlignment="1">
      <alignment horizontal="right" vertical="center"/>
    </xf>
    <xf numFmtId="3" fontId="2" fillId="0" borderId="22" xfId="1" applyNumberFormat="1" applyFont="1" applyBorder="1" applyAlignment="1">
      <alignment horizontal="right" vertical="center"/>
    </xf>
    <xf numFmtId="3" fontId="2" fillId="0" borderId="26" xfId="0" applyNumberFormat="1" applyFont="1" applyBorder="1" applyAlignment="1">
      <alignment horizontal="right" vertical="center"/>
    </xf>
    <xf numFmtId="166" fontId="3" fillId="0" borderId="2" xfId="1" applyNumberFormat="1" applyFont="1" applyBorder="1" applyAlignment="1">
      <alignment horizontal="right" vertical="center"/>
    </xf>
    <xf numFmtId="166" fontId="3" fillId="0" borderId="13" xfId="1" applyNumberFormat="1" applyFont="1" applyBorder="1" applyAlignment="1">
      <alignment horizontal="right" vertical="center"/>
    </xf>
    <xf numFmtId="166" fontId="3" fillId="0" borderId="2" xfId="0" applyNumberFormat="1" applyFont="1" applyBorder="1" applyAlignment="1">
      <alignment horizontal="right" vertical="center"/>
    </xf>
    <xf numFmtId="166" fontId="3" fillId="0" borderId="14" xfId="0" applyNumberFormat="1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 wrapText="1"/>
    </xf>
    <xf numFmtId="166" fontId="2" fillId="0" borderId="0" xfId="0" applyNumberFormat="1" applyFont="1" applyAlignment="1">
      <alignment horizontal="right" vertical="center" wrapText="1"/>
    </xf>
    <xf numFmtId="3" fontId="9" fillId="0" borderId="22" xfId="1" applyNumberFormat="1" applyFont="1" applyBorder="1" applyAlignment="1">
      <alignment horizontal="right" vertical="center"/>
    </xf>
    <xf numFmtId="3" fontId="9" fillId="0" borderId="26" xfId="0" applyNumberFormat="1" applyFont="1" applyBorder="1" applyAlignment="1">
      <alignment horizontal="right" vertical="center"/>
    </xf>
    <xf numFmtId="166" fontId="3" fillId="0" borderId="27" xfId="1" applyNumberFormat="1" applyFont="1" applyBorder="1" applyAlignment="1">
      <alignment horizontal="right" vertical="center"/>
    </xf>
    <xf numFmtId="3" fontId="9" fillId="0" borderId="28" xfId="0" applyNumberFormat="1" applyFont="1" applyBorder="1" applyAlignment="1">
      <alignment horizontal="right" vertical="center"/>
    </xf>
    <xf numFmtId="3" fontId="9" fillId="0" borderId="29" xfId="0" applyNumberFormat="1" applyFont="1" applyBorder="1" applyAlignment="1">
      <alignment horizontal="right" vertical="center"/>
    </xf>
    <xf numFmtId="3" fontId="2" fillId="0" borderId="0" xfId="1" applyNumberFormat="1" applyFont="1" applyBorder="1" applyAlignment="1">
      <alignment horizontal="right" vertical="center"/>
    </xf>
    <xf numFmtId="167" fontId="2" fillId="0" borderId="3" xfId="1" applyNumberFormat="1" applyFont="1" applyBorder="1" applyAlignment="1">
      <alignment horizontal="right" vertical="center"/>
    </xf>
    <xf numFmtId="167" fontId="2" fillId="0" borderId="22" xfId="1" applyNumberFormat="1" applyFont="1" applyBorder="1" applyAlignment="1">
      <alignment horizontal="right" vertical="center"/>
    </xf>
    <xf numFmtId="167" fontId="2" fillId="0" borderId="26" xfId="1" applyNumberFormat="1" applyFont="1" applyBorder="1" applyAlignment="1">
      <alignment horizontal="right" vertical="center"/>
    </xf>
    <xf numFmtId="166" fontId="3" fillId="0" borderId="1" xfId="1" applyNumberFormat="1" applyFont="1" applyBorder="1" applyAlignment="1">
      <alignment horizontal="right" vertical="center"/>
    </xf>
    <xf numFmtId="166" fontId="3" fillId="0" borderId="14" xfId="1" applyNumberFormat="1" applyFont="1" applyBorder="1" applyAlignment="1">
      <alignment horizontal="right" vertical="center"/>
    </xf>
    <xf numFmtId="166" fontId="3" fillId="0" borderId="3" xfId="1" applyNumberFormat="1" applyFont="1" applyBorder="1" applyAlignment="1">
      <alignment horizontal="right" vertical="center"/>
    </xf>
    <xf numFmtId="3" fontId="9" fillId="0" borderId="4" xfId="1" applyNumberFormat="1" applyFont="1" applyBorder="1" applyAlignment="1">
      <alignment horizontal="right" vertical="center"/>
    </xf>
    <xf numFmtId="3" fontId="9" fillId="0" borderId="5" xfId="1" applyNumberFormat="1" applyFont="1" applyBorder="1" applyAlignment="1">
      <alignment horizontal="right" vertical="center"/>
    </xf>
    <xf numFmtId="167" fontId="9" fillId="0" borderId="4" xfId="1" applyNumberFormat="1" applyFont="1" applyBorder="1" applyAlignment="1">
      <alignment horizontal="right" vertical="center"/>
    </xf>
    <xf numFmtId="167" fontId="9" fillId="0" borderId="5" xfId="1" applyNumberFormat="1" applyFont="1" applyBorder="1" applyAlignment="1">
      <alignment horizontal="right" vertical="center"/>
    </xf>
    <xf numFmtId="167" fontId="9" fillId="0" borderId="28" xfId="1" applyNumberFormat="1" applyFont="1" applyBorder="1" applyAlignment="1">
      <alignment horizontal="right" vertical="center"/>
    </xf>
    <xf numFmtId="166" fontId="3" fillId="0" borderId="8" xfId="7" applyNumberFormat="1" applyFont="1" applyBorder="1" applyAlignment="1">
      <alignment horizontal="right" vertical="center"/>
    </xf>
    <xf numFmtId="166" fontId="3" fillId="0" borderId="9" xfId="7" applyNumberFormat="1" applyFont="1" applyBorder="1" applyAlignment="1">
      <alignment horizontal="right" vertical="center"/>
    </xf>
    <xf numFmtId="166" fontId="3" fillId="0" borderId="30" xfId="7" applyNumberFormat="1" applyFont="1" applyBorder="1" applyAlignment="1">
      <alignment horizontal="right" vertical="center"/>
    </xf>
    <xf numFmtId="167" fontId="2" fillId="0" borderId="0" xfId="1" applyNumberFormat="1" applyFont="1" applyBorder="1" applyAlignment="1">
      <alignment horizontal="right" vertical="center"/>
    </xf>
    <xf numFmtId="167" fontId="9" fillId="0" borderId="0" xfId="7" applyNumberFormat="1" applyFont="1" applyAlignment="1">
      <alignment horizontal="right" vertical="center" wrapText="1"/>
    </xf>
    <xf numFmtId="167" fontId="2" fillId="0" borderId="29" xfId="1" applyNumberFormat="1" applyFont="1" applyBorder="1" applyAlignment="1">
      <alignment horizontal="right"/>
    </xf>
    <xf numFmtId="167" fontId="2" fillId="0" borderId="31" xfId="1" applyNumberFormat="1" applyFont="1" applyBorder="1" applyAlignment="1">
      <alignment horizontal="right"/>
    </xf>
    <xf numFmtId="167" fontId="9" fillId="0" borderId="32" xfId="1" applyNumberFormat="1" applyFont="1" applyBorder="1" applyAlignment="1">
      <alignment horizontal="right"/>
    </xf>
    <xf numFmtId="167" fontId="9" fillId="0" borderId="33" xfId="1" applyNumberFormat="1" applyFont="1" applyBorder="1" applyAlignment="1">
      <alignment horizontal="right"/>
    </xf>
    <xf numFmtId="166" fontId="3" fillId="0" borderId="22" xfId="1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 vertical="center"/>
    </xf>
    <xf numFmtId="166" fontId="3" fillId="0" borderId="0" xfId="0" applyNumberFormat="1" applyFont="1" applyAlignment="1">
      <alignment horizontal="right" vertical="center"/>
    </xf>
    <xf numFmtId="166" fontId="3" fillId="0" borderId="22" xfId="0" applyNumberFormat="1" applyFont="1" applyBorder="1" applyAlignment="1">
      <alignment horizontal="right" vertical="center"/>
    </xf>
    <xf numFmtId="166" fontId="3" fillId="0" borderId="26" xfId="0" applyNumberFormat="1" applyFont="1" applyBorder="1" applyAlignment="1">
      <alignment horizontal="right" vertical="center"/>
    </xf>
    <xf numFmtId="3" fontId="9" fillId="0" borderId="21" xfId="1" applyNumberFormat="1" applyFont="1" applyBorder="1" applyAlignment="1">
      <alignment horizontal="right"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166" fontId="3" fillId="0" borderId="6" xfId="0" applyNumberFormat="1" applyFont="1" applyBorder="1" applyAlignment="1">
      <alignment horizontal="right" vertical="center"/>
    </xf>
    <xf numFmtId="166" fontId="3" fillId="0" borderId="8" xfId="0" applyNumberFormat="1" applyFont="1" applyBorder="1" applyAlignment="1">
      <alignment horizontal="right" vertical="center"/>
    </xf>
    <xf numFmtId="166" fontId="3" fillId="0" borderId="10" xfId="0" applyNumberFormat="1" applyFont="1" applyBorder="1" applyAlignment="1">
      <alignment horizontal="right" vertical="center"/>
    </xf>
    <xf numFmtId="166" fontId="3" fillId="0" borderId="30" xfId="0" applyNumberFormat="1" applyFont="1" applyBorder="1" applyAlignment="1">
      <alignment horizontal="right" vertical="center"/>
    </xf>
    <xf numFmtId="166" fontId="3" fillId="0" borderId="1" xfId="7" applyNumberFormat="1" applyFont="1" applyBorder="1" applyAlignment="1">
      <alignment horizontal="right" vertical="center" wrapText="1"/>
    </xf>
    <xf numFmtId="167" fontId="2" fillId="0" borderId="0" xfId="7" applyNumberFormat="1" applyFont="1" applyAlignment="1">
      <alignment horizontal="right" vertical="center" wrapText="1"/>
    </xf>
    <xf numFmtId="167" fontId="9" fillId="0" borderId="3" xfId="1" applyNumberFormat="1" applyFont="1" applyBorder="1" applyAlignment="1">
      <alignment horizontal="right" vertical="center"/>
    </xf>
    <xf numFmtId="167" fontId="9" fillId="0" borderId="0" xfId="1" applyNumberFormat="1" applyFont="1" applyBorder="1" applyAlignment="1">
      <alignment horizontal="right" vertical="center"/>
    </xf>
    <xf numFmtId="167" fontId="9" fillId="0" borderId="22" xfId="1" applyNumberFormat="1" applyFont="1" applyBorder="1" applyAlignment="1">
      <alignment horizontal="right" vertical="center"/>
    </xf>
    <xf numFmtId="167" fontId="9" fillId="0" borderId="26" xfId="1" applyNumberFormat="1" applyFont="1" applyBorder="1" applyAlignment="1">
      <alignment horizontal="right" vertical="center"/>
    </xf>
    <xf numFmtId="166" fontId="3" fillId="0" borderId="27" xfId="7" applyNumberFormat="1" applyFont="1" applyBorder="1" applyAlignment="1">
      <alignment horizontal="right" vertical="center" wrapText="1"/>
    </xf>
    <xf numFmtId="166" fontId="3" fillId="0" borderId="34" xfId="7" applyNumberFormat="1" applyFont="1" applyBorder="1" applyAlignment="1">
      <alignment horizontal="right" vertical="center" wrapText="1"/>
    </xf>
    <xf numFmtId="166" fontId="3" fillId="0" borderId="34" xfId="1" applyNumberFormat="1" applyFont="1" applyBorder="1" applyAlignment="1">
      <alignment horizontal="right" vertical="center"/>
    </xf>
    <xf numFmtId="166" fontId="3" fillId="0" borderId="35" xfId="1" applyNumberFormat="1" applyFont="1" applyBorder="1" applyAlignment="1">
      <alignment horizontal="right" vertical="center"/>
    </xf>
    <xf numFmtId="0" fontId="1" fillId="0" borderId="0" xfId="7" applyAlignment="1">
      <alignment vertical="center"/>
    </xf>
    <xf numFmtId="166" fontId="3" fillId="0" borderId="0" xfId="1" applyNumberFormat="1" applyFont="1" applyBorder="1" applyAlignment="1">
      <alignment horizontal="right" vertical="center"/>
    </xf>
    <xf numFmtId="167" fontId="9" fillId="0" borderId="21" xfId="1" applyNumberFormat="1" applyFont="1" applyBorder="1" applyAlignment="1">
      <alignment horizontal="right" vertical="center"/>
    </xf>
    <xf numFmtId="166" fontId="3" fillId="0" borderId="12" xfId="7" applyNumberFormat="1" applyFont="1" applyBorder="1" applyAlignment="1">
      <alignment horizontal="right" vertical="center"/>
    </xf>
    <xf numFmtId="166" fontId="3" fillId="0" borderId="3" xfId="7" applyNumberFormat="1" applyFont="1" applyBorder="1" applyAlignment="1">
      <alignment horizontal="right" vertical="center" wrapText="1"/>
    </xf>
    <xf numFmtId="166" fontId="3" fillId="0" borderId="0" xfId="7" applyNumberFormat="1" applyFont="1" applyAlignment="1">
      <alignment horizontal="right" vertical="center" wrapText="1"/>
    </xf>
    <xf numFmtId="166" fontId="3" fillId="0" borderId="22" xfId="7" applyNumberFormat="1" applyFont="1" applyBorder="1" applyAlignment="1">
      <alignment horizontal="right" vertical="center" wrapText="1"/>
    </xf>
    <xf numFmtId="166" fontId="3" fillId="0" borderId="26" xfId="7" applyNumberFormat="1" applyFont="1" applyBorder="1" applyAlignment="1">
      <alignment horizontal="right" vertical="center" wrapText="1"/>
    </xf>
    <xf numFmtId="166" fontId="3" fillId="0" borderId="2" xfId="7" applyNumberFormat="1" applyFont="1" applyBorder="1" applyAlignment="1">
      <alignment horizontal="right" vertical="center"/>
    </xf>
    <xf numFmtId="166" fontId="3" fillId="0" borderId="1" xfId="7" applyNumberFormat="1" applyFont="1" applyBorder="1" applyAlignment="1">
      <alignment horizontal="right" vertical="center"/>
    </xf>
    <xf numFmtId="166" fontId="3" fillId="0" borderId="13" xfId="7" applyNumberFormat="1" applyFont="1" applyBorder="1" applyAlignment="1">
      <alignment horizontal="right" vertical="center"/>
    </xf>
    <xf numFmtId="166" fontId="3" fillId="0" borderId="14" xfId="7" applyNumberFormat="1" applyFont="1" applyBorder="1" applyAlignment="1">
      <alignment horizontal="right" vertical="center"/>
    </xf>
    <xf numFmtId="166" fontId="3" fillId="0" borderId="0" xfId="7" applyNumberFormat="1" applyFont="1" applyAlignment="1">
      <alignment horizontal="right" vertical="center"/>
    </xf>
    <xf numFmtId="166" fontId="3" fillId="0" borderId="26" xfId="7" applyNumberFormat="1" applyFont="1" applyBorder="1" applyAlignment="1">
      <alignment horizontal="right" vertical="center"/>
    </xf>
    <xf numFmtId="3" fontId="2" fillId="0" borderId="36" xfId="7" applyNumberFormat="1" applyFont="1" applyBorder="1" applyAlignment="1">
      <alignment horizontal="right" vertical="center"/>
    </xf>
    <xf numFmtId="3" fontId="2" fillId="0" borderId="37" xfId="7" applyNumberFormat="1" applyFont="1" applyBorder="1" applyAlignment="1">
      <alignment horizontal="right" vertical="center"/>
    </xf>
    <xf numFmtId="3" fontId="2" fillId="0" borderId="38" xfId="7" applyNumberFormat="1" applyFont="1" applyBorder="1" applyAlignment="1">
      <alignment horizontal="right" vertical="center"/>
    </xf>
    <xf numFmtId="3" fontId="2" fillId="0" borderId="3" xfId="7" applyNumberFormat="1" applyFont="1" applyBorder="1" applyAlignment="1">
      <alignment horizontal="right" vertical="center"/>
    </xf>
    <xf numFmtId="3" fontId="2" fillId="0" borderId="0" xfId="7" applyNumberFormat="1" applyFont="1" applyAlignment="1">
      <alignment horizontal="right" vertical="center"/>
    </xf>
    <xf numFmtId="3" fontId="2" fillId="0" borderId="26" xfId="7" applyNumberFormat="1" applyFont="1" applyBorder="1" applyAlignment="1">
      <alignment horizontal="right" vertical="center"/>
    </xf>
    <xf numFmtId="167" fontId="2" fillId="0" borderId="3" xfId="7" applyNumberFormat="1" applyFont="1" applyBorder="1" applyAlignment="1">
      <alignment horizontal="right" vertical="center" wrapText="1"/>
    </xf>
    <xf numFmtId="167" fontId="2" fillId="0" borderId="5" xfId="7" applyNumberFormat="1" applyFont="1" applyBorder="1" applyAlignment="1">
      <alignment horizontal="right" vertical="center" wrapText="1"/>
    </xf>
    <xf numFmtId="167" fontId="2" fillId="0" borderId="4" xfId="7" applyNumberFormat="1" applyFont="1" applyBorder="1" applyAlignment="1">
      <alignment horizontal="right" vertical="center" wrapText="1"/>
    </xf>
    <xf numFmtId="167" fontId="2" fillId="0" borderId="21" xfId="7" applyNumberFormat="1" applyFont="1" applyBorder="1" applyAlignment="1">
      <alignment horizontal="right" vertical="center" wrapText="1"/>
    </xf>
    <xf numFmtId="167" fontId="2" fillId="0" borderId="28" xfId="7" applyNumberFormat="1" applyFont="1" applyBorder="1" applyAlignment="1">
      <alignment horizontal="right" vertical="center" wrapText="1"/>
    </xf>
    <xf numFmtId="167" fontId="2" fillId="0" borderId="36" xfId="7" applyNumberFormat="1" applyFont="1" applyBorder="1" applyAlignment="1">
      <alignment horizontal="right" vertical="center"/>
    </xf>
    <xf numFmtId="167" fontId="2" fillId="0" borderId="37" xfId="7" applyNumberFormat="1" applyFont="1" applyBorder="1" applyAlignment="1">
      <alignment horizontal="right" vertical="center"/>
    </xf>
    <xf numFmtId="167" fontId="2" fillId="0" borderId="25" xfId="7" applyNumberFormat="1" applyFont="1" applyBorder="1" applyAlignment="1">
      <alignment horizontal="right" vertical="center"/>
    </xf>
    <xf numFmtId="167" fontId="2" fillId="0" borderId="38" xfId="7" applyNumberFormat="1" applyFont="1" applyBorder="1" applyAlignment="1">
      <alignment horizontal="right" vertical="center"/>
    </xf>
    <xf numFmtId="166" fontId="3" fillId="0" borderId="27" xfId="7" applyNumberFormat="1" applyFont="1" applyBorder="1" applyAlignment="1">
      <alignment horizontal="right" vertical="center"/>
    </xf>
    <xf numFmtId="166" fontId="3" fillId="0" borderId="34" xfId="7" applyNumberFormat="1" applyFont="1" applyBorder="1" applyAlignment="1">
      <alignment horizontal="right" vertical="center"/>
    </xf>
    <xf numFmtId="166" fontId="3" fillId="0" borderId="39" xfId="7" applyNumberFormat="1" applyFont="1" applyBorder="1" applyAlignment="1">
      <alignment horizontal="right" vertical="center"/>
    </xf>
    <xf numFmtId="166" fontId="3" fillId="0" borderId="35" xfId="7" applyNumberFormat="1" applyFont="1" applyBorder="1" applyAlignment="1">
      <alignment horizontal="right" vertical="center"/>
    </xf>
    <xf numFmtId="167" fontId="9" fillId="0" borderId="3" xfId="7" applyNumberFormat="1" applyFont="1" applyBorder="1" applyAlignment="1">
      <alignment horizontal="right" vertical="center"/>
    </xf>
    <xf numFmtId="167" fontId="9" fillId="0" borderId="0" xfId="7" applyNumberFormat="1" applyFont="1" applyAlignment="1">
      <alignment horizontal="right" vertical="center"/>
    </xf>
    <xf numFmtId="167" fontId="9" fillId="0" borderId="22" xfId="7" applyNumberFormat="1" applyFont="1" applyBorder="1" applyAlignment="1">
      <alignment horizontal="right" vertical="center"/>
    </xf>
    <xf numFmtId="167" fontId="9" fillId="0" borderId="26" xfId="7" applyNumberFormat="1" applyFont="1" applyBorder="1" applyAlignment="1">
      <alignment horizontal="right" vertical="center"/>
    </xf>
    <xf numFmtId="3" fontId="2" fillId="0" borderId="26" xfId="1" applyNumberFormat="1" applyFont="1" applyBorder="1" applyAlignment="1">
      <alignment horizontal="right" vertical="center"/>
    </xf>
    <xf numFmtId="3" fontId="9" fillId="0" borderId="0" xfId="1" applyNumberFormat="1" applyFont="1" applyBorder="1" applyAlignment="1">
      <alignment horizontal="right" vertical="center"/>
    </xf>
    <xf numFmtId="3" fontId="9" fillId="0" borderId="0" xfId="7" applyNumberFormat="1" applyFont="1" applyAlignment="1">
      <alignment horizontal="right" vertical="center" wrapText="1"/>
    </xf>
    <xf numFmtId="3" fontId="2" fillId="0" borderId="0" xfId="7" applyNumberFormat="1" applyFont="1" applyAlignment="1">
      <alignment horizontal="right" vertical="center" wrapText="1"/>
    </xf>
    <xf numFmtId="3" fontId="3" fillId="0" borderId="1" xfId="7" applyNumberFormat="1" applyFont="1" applyBorder="1" applyAlignment="1">
      <alignment horizontal="right" vertical="center" wrapText="1"/>
    </xf>
    <xf numFmtId="3" fontId="9" fillId="0" borderId="4" xfId="7" applyNumberFormat="1" applyFont="1" applyBorder="1" applyAlignment="1">
      <alignment horizontal="right" vertical="center" wrapText="1"/>
    </xf>
    <xf numFmtId="3" fontId="9" fillId="0" borderId="5" xfId="7" applyNumberFormat="1" applyFont="1" applyBorder="1" applyAlignment="1">
      <alignment horizontal="right" vertical="center" wrapText="1"/>
    </xf>
    <xf numFmtId="3" fontId="9" fillId="0" borderId="28" xfId="1" applyNumberFormat="1" applyFont="1" applyBorder="1" applyAlignment="1">
      <alignment horizontal="right" vertical="center"/>
    </xf>
    <xf numFmtId="3" fontId="2" fillId="0" borderId="36" xfId="7" applyNumberFormat="1" applyFont="1" applyBorder="1" applyAlignment="1">
      <alignment horizontal="right" vertical="center" wrapText="1"/>
    </xf>
    <xf numFmtId="3" fontId="2" fillId="0" borderId="25" xfId="7" applyNumberFormat="1" applyFont="1" applyBorder="1" applyAlignment="1">
      <alignment horizontal="right" vertical="center" wrapText="1"/>
    </xf>
    <xf numFmtId="3" fontId="3" fillId="0" borderId="2" xfId="7" applyNumberFormat="1" applyFont="1" applyBorder="1" applyAlignment="1">
      <alignment horizontal="right" vertical="center" wrapText="1"/>
    </xf>
    <xf numFmtId="166" fontId="3" fillId="0" borderId="13" xfId="7" applyNumberFormat="1" applyFont="1" applyBorder="1" applyAlignment="1">
      <alignment horizontal="right" vertical="center" wrapText="1"/>
    </xf>
    <xf numFmtId="3" fontId="2" fillId="0" borderId="3" xfId="7" applyNumberFormat="1" applyFont="1" applyBorder="1" applyAlignment="1">
      <alignment horizontal="right" vertical="center" wrapText="1"/>
    </xf>
    <xf numFmtId="3" fontId="2" fillId="0" borderId="22" xfId="7" applyNumberFormat="1" applyFont="1" applyBorder="1" applyAlignment="1">
      <alignment horizontal="right" vertical="center" wrapText="1"/>
    </xf>
    <xf numFmtId="3" fontId="3" fillId="0" borderId="27" xfId="7" applyNumberFormat="1" applyFont="1" applyBorder="1" applyAlignment="1">
      <alignment horizontal="right" vertical="center" wrapText="1"/>
    </xf>
    <xf numFmtId="166" fontId="3" fillId="0" borderId="39" xfId="7" applyNumberFormat="1" applyFont="1" applyBorder="1" applyAlignment="1">
      <alignment horizontal="right" vertical="center" wrapText="1"/>
    </xf>
    <xf numFmtId="3" fontId="9" fillId="0" borderId="21" xfId="7" applyNumberFormat="1" applyFont="1" applyBorder="1" applyAlignment="1">
      <alignment horizontal="right" vertical="center" wrapText="1"/>
    </xf>
    <xf numFmtId="3" fontId="9" fillId="0" borderId="29" xfId="7" applyNumberFormat="1" applyFont="1" applyBorder="1" applyAlignment="1">
      <alignment horizontal="right" vertical="center" wrapText="1"/>
    </xf>
    <xf numFmtId="168" fontId="9" fillId="0" borderId="3" xfId="1" applyNumberFormat="1" applyFont="1" applyBorder="1" applyAlignment="1">
      <alignment horizontal="right" vertical="center" wrapText="1"/>
    </xf>
    <xf numFmtId="166" fontId="3" fillId="0" borderId="6" xfId="7" applyNumberFormat="1" applyFont="1" applyBorder="1" applyAlignment="1">
      <alignment horizontal="right" vertical="center" wrapText="1"/>
    </xf>
    <xf numFmtId="166" fontId="3" fillId="0" borderId="2" xfId="7" applyNumberFormat="1" applyFont="1" applyBorder="1" applyAlignment="1">
      <alignment horizontal="right" vertical="center" wrapText="1"/>
    </xf>
    <xf numFmtId="3" fontId="2" fillId="0" borderId="37" xfId="7" applyNumberFormat="1" applyFont="1" applyBorder="1" applyAlignment="1">
      <alignment horizontal="right" vertical="center" wrapText="1"/>
    </xf>
    <xf numFmtId="166" fontId="3" fillId="0" borderId="40" xfId="7" applyNumberFormat="1" applyFont="1" applyBorder="1" applyAlignment="1">
      <alignment horizontal="right" vertical="center" wrapText="1"/>
    </xf>
    <xf numFmtId="3" fontId="2" fillId="0" borderId="29" xfId="1" applyNumberFormat="1" applyFont="1" applyBorder="1" applyAlignment="1">
      <alignment horizontal="right" vertical="center"/>
    </xf>
    <xf numFmtId="3" fontId="2" fillId="0" borderId="29" xfId="7" applyNumberFormat="1" applyFont="1" applyBorder="1" applyAlignment="1">
      <alignment horizontal="right" vertical="center"/>
    </xf>
    <xf numFmtId="3" fontId="2" fillId="0" borderId="37" xfId="1" applyNumberFormat="1" applyFont="1" applyBorder="1" applyAlignment="1">
      <alignment horizontal="right" vertical="center"/>
    </xf>
    <xf numFmtId="3" fontId="2" fillId="0" borderId="41" xfId="1" applyNumberFormat="1" applyFont="1" applyBorder="1" applyAlignment="1">
      <alignment horizontal="right" vertical="center"/>
    </xf>
    <xf numFmtId="3" fontId="2" fillId="0" borderId="25" xfId="1" applyNumberFormat="1" applyFont="1" applyBorder="1" applyAlignment="1">
      <alignment horizontal="right" vertical="center"/>
    </xf>
    <xf numFmtId="3" fontId="2" fillId="0" borderId="41" xfId="7" applyNumberFormat="1" applyFont="1" applyBorder="1" applyAlignment="1">
      <alignment horizontal="right" vertical="center"/>
    </xf>
    <xf numFmtId="3" fontId="2" fillId="0" borderId="29" xfId="7" applyNumberFormat="1" applyFont="1" applyBorder="1" applyAlignment="1">
      <alignment horizontal="right" vertical="center" wrapText="1"/>
    </xf>
    <xf numFmtId="3" fontId="9" fillId="0" borderId="29" xfId="1" applyNumberFormat="1" applyFont="1" applyBorder="1" applyAlignment="1">
      <alignment horizontal="right" vertical="center"/>
    </xf>
    <xf numFmtId="3" fontId="9" fillId="0" borderId="3" xfId="7" applyNumberFormat="1" applyFont="1" applyBorder="1" applyAlignment="1">
      <alignment horizontal="right" vertical="center"/>
    </xf>
    <xf numFmtId="3" fontId="9" fillId="0" borderId="0" xfId="7" applyNumberFormat="1" applyFont="1" applyAlignment="1">
      <alignment horizontal="right" vertical="center"/>
    </xf>
    <xf numFmtId="3" fontId="9" fillId="0" borderId="29" xfId="7" applyNumberFormat="1" applyFont="1" applyBorder="1" applyAlignment="1">
      <alignment horizontal="right" vertical="center"/>
    </xf>
    <xf numFmtId="3" fontId="2" fillId="0" borderId="41" xfId="7" applyNumberFormat="1" applyFont="1" applyBorder="1" applyAlignment="1">
      <alignment horizontal="right" vertical="center" wrapText="1"/>
    </xf>
    <xf numFmtId="3" fontId="9" fillId="0" borderId="26" xfId="7" applyNumberFormat="1" applyFont="1" applyBorder="1" applyAlignment="1">
      <alignment horizontal="right" vertical="center"/>
    </xf>
    <xf numFmtId="3" fontId="2" fillId="0" borderId="21" xfId="1" applyNumberFormat="1" applyFont="1" applyBorder="1" applyAlignment="1">
      <alignment horizontal="right" vertical="center"/>
    </xf>
    <xf numFmtId="3" fontId="2" fillId="0" borderId="33" xfId="1" applyNumberFormat="1" applyFont="1" applyBorder="1" applyAlignment="1">
      <alignment horizontal="right" vertical="center"/>
    </xf>
    <xf numFmtId="166" fontId="3" fillId="0" borderId="13" xfId="1" applyNumberFormat="1" applyFont="1" applyBorder="1" applyAlignment="1">
      <alignment horizontal="right" vertical="center" wrapText="1"/>
    </xf>
    <xf numFmtId="166" fontId="3" fillId="0" borderId="7" xfId="1" applyNumberFormat="1" applyFont="1" applyBorder="1" applyAlignment="1">
      <alignment horizontal="right" vertical="center" wrapText="1"/>
    </xf>
    <xf numFmtId="3" fontId="2" fillId="0" borderId="31" xfId="1" applyNumberFormat="1" applyFont="1" applyBorder="1" applyAlignment="1">
      <alignment horizontal="right" vertical="center"/>
    </xf>
    <xf numFmtId="166" fontId="3" fillId="0" borderId="7" xfId="1" applyNumberFormat="1" applyFont="1" applyBorder="1" applyAlignment="1">
      <alignment horizontal="right" vertical="center"/>
    </xf>
    <xf numFmtId="166" fontId="3" fillId="0" borderId="31" xfId="1" applyNumberFormat="1" applyFont="1" applyBorder="1" applyAlignment="1">
      <alignment horizontal="right" vertical="center"/>
    </xf>
    <xf numFmtId="3" fontId="9" fillId="0" borderId="33" xfId="1" applyNumberFormat="1" applyFont="1" applyBorder="1" applyAlignment="1">
      <alignment horizontal="right" vertical="center"/>
    </xf>
    <xf numFmtId="166" fontId="3" fillId="0" borderId="11" xfId="7" applyNumberFormat="1" applyFont="1" applyBorder="1" applyAlignment="1">
      <alignment horizontal="right" vertical="center"/>
    </xf>
    <xf numFmtId="3" fontId="2" fillId="0" borderId="42" xfId="7" applyNumberFormat="1" applyFont="1" applyBorder="1" applyAlignment="1">
      <alignment horizontal="right" vertical="center" wrapText="1"/>
    </xf>
    <xf numFmtId="3" fontId="2" fillId="0" borderId="26" xfId="7" applyNumberFormat="1" applyFont="1" applyBorder="1" applyAlignment="1">
      <alignment horizontal="right" vertical="center" wrapText="1"/>
    </xf>
    <xf numFmtId="166" fontId="3" fillId="0" borderId="43" xfId="7" applyNumberFormat="1" applyFont="1" applyBorder="1" applyAlignment="1">
      <alignment horizontal="right" vertical="center" wrapText="1"/>
    </xf>
    <xf numFmtId="3" fontId="9" fillId="0" borderId="44" xfId="7" applyNumberFormat="1" applyFont="1" applyBorder="1" applyAlignment="1">
      <alignment horizontal="right" vertical="center" wrapText="1"/>
    </xf>
    <xf numFmtId="166" fontId="3" fillId="0" borderId="14" xfId="7" applyNumberFormat="1" applyFont="1" applyBorder="1" applyAlignment="1">
      <alignment horizontal="right" vertical="center" wrapText="1"/>
    </xf>
    <xf numFmtId="3" fontId="9" fillId="0" borderId="26" xfId="7" applyNumberFormat="1" applyFont="1" applyBorder="1" applyAlignment="1">
      <alignment horizontal="right" vertical="center" wrapText="1"/>
    </xf>
    <xf numFmtId="166" fontId="3" fillId="0" borderId="42" xfId="7" applyNumberFormat="1" applyFont="1" applyBorder="1" applyAlignment="1">
      <alignment horizontal="right" vertical="center" wrapText="1"/>
    </xf>
    <xf numFmtId="3" fontId="9" fillId="0" borderId="28" xfId="7" applyNumberFormat="1" applyFont="1" applyBorder="1" applyAlignment="1">
      <alignment horizontal="right" vertical="center" wrapText="1"/>
    </xf>
    <xf numFmtId="3" fontId="2" fillId="0" borderId="21" xfId="7" applyNumberFormat="1" applyFont="1" applyBorder="1" applyAlignment="1">
      <alignment horizontal="right" vertical="center" wrapText="1"/>
    </xf>
    <xf numFmtId="9" fontId="3" fillId="0" borderId="27" xfId="7" applyNumberFormat="1" applyFont="1" applyBorder="1" applyAlignment="1">
      <alignment horizontal="right" vertical="top" wrapText="1"/>
    </xf>
    <xf numFmtId="9" fontId="3" fillId="0" borderId="34" xfId="7" applyNumberFormat="1" applyFont="1" applyBorder="1" applyAlignment="1">
      <alignment horizontal="right" vertical="top" wrapText="1"/>
    </xf>
    <xf numFmtId="166" fontId="3" fillId="0" borderId="27" xfId="7" applyNumberFormat="1" applyFont="1" applyBorder="1" applyAlignment="1">
      <alignment horizontal="right" vertical="top" wrapText="1"/>
    </xf>
    <xf numFmtId="166" fontId="3" fillId="0" borderId="34" xfId="7" applyNumberFormat="1" applyFont="1" applyBorder="1" applyAlignment="1">
      <alignment horizontal="right" vertical="top" wrapText="1"/>
    </xf>
    <xf numFmtId="166" fontId="3" fillId="0" borderId="39" xfId="7" applyNumberFormat="1" applyFont="1" applyBorder="1" applyAlignment="1">
      <alignment horizontal="right" vertical="top" wrapText="1"/>
    </xf>
    <xf numFmtId="3" fontId="9" fillId="0" borderId="22" xfId="7" applyNumberFormat="1" applyFont="1" applyBorder="1" applyAlignment="1">
      <alignment horizontal="right" vertical="center" wrapText="1"/>
    </xf>
    <xf numFmtId="166" fontId="3" fillId="0" borderId="3" xfId="7" applyNumberFormat="1" applyFont="1" applyBorder="1" applyAlignment="1">
      <alignment horizontal="right" vertical="top" wrapText="1"/>
    </xf>
    <xf numFmtId="166" fontId="3" fillId="0" borderId="0" xfId="7" applyNumberFormat="1" applyFont="1" applyAlignment="1">
      <alignment horizontal="right" vertical="top" wrapText="1"/>
    </xf>
    <xf numFmtId="9" fontId="3" fillId="0" borderId="8" xfId="7" applyNumberFormat="1" applyFont="1" applyBorder="1" applyAlignment="1">
      <alignment horizontal="right" vertical="top" wrapText="1"/>
    </xf>
    <xf numFmtId="9" fontId="3" fillId="0" borderId="9" xfId="7" applyNumberFormat="1" applyFont="1" applyBorder="1" applyAlignment="1">
      <alignment horizontal="right" vertical="top" wrapText="1"/>
    </xf>
    <xf numFmtId="166" fontId="3" fillId="0" borderId="8" xfId="7" applyNumberFormat="1" applyFont="1" applyBorder="1" applyAlignment="1">
      <alignment horizontal="right" vertical="top" wrapText="1"/>
    </xf>
    <xf numFmtId="166" fontId="3" fillId="0" borderId="9" xfId="7" applyNumberFormat="1" applyFont="1" applyBorder="1" applyAlignment="1">
      <alignment horizontal="right" vertical="top" wrapText="1"/>
    </xf>
    <xf numFmtId="3" fontId="2" fillId="0" borderId="38" xfId="7" applyNumberFormat="1" applyFont="1" applyBorder="1" applyAlignment="1">
      <alignment horizontal="right" vertical="center" wrapText="1"/>
    </xf>
    <xf numFmtId="166" fontId="3" fillId="0" borderId="35" xfId="7" applyNumberFormat="1" applyFont="1" applyBorder="1" applyAlignment="1">
      <alignment horizontal="right" vertical="top" wrapText="1"/>
    </xf>
    <xf numFmtId="166" fontId="3" fillId="0" borderId="30" xfId="7" applyNumberFormat="1" applyFont="1" applyBorder="1" applyAlignment="1">
      <alignment horizontal="right" vertical="top" wrapText="1"/>
    </xf>
    <xf numFmtId="3" fontId="2" fillId="0" borderId="3" xfId="1" applyNumberFormat="1" applyFont="1" applyFill="1" applyBorder="1" applyAlignment="1">
      <alignment horizontal="right" vertical="center" wrapText="1"/>
    </xf>
    <xf numFmtId="166" fontId="2" fillId="0" borderId="26" xfId="0" applyNumberFormat="1" applyFont="1" applyBorder="1" applyAlignment="1">
      <alignment horizontal="right" vertical="center" wrapText="1"/>
    </xf>
    <xf numFmtId="3" fontId="2" fillId="0" borderId="3" xfId="1" applyNumberFormat="1" applyFont="1" applyFill="1" applyBorder="1" applyAlignment="1">
      <alignment vertical="center" wrapText="1"/>
    </xf>
    <xf numFmtId="16" fontId="2" fillId="0" borderId="45" xfId="0" applyNumberFormat="1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49" fontId="2" fillId="0" borderId="45" xfId="0" applyNumberFormat="1" applyFont="1" applyBorder="1" applyAlignment="1">
      <alignment horizontal="left" vertical="center"/>
    </xf>
    <xf numFmtId="3" fontId="5" fillId="0" borderId="46" xfId="7" applyNumberFormat="1" applyFont="1" applyBorder="1" applyAlignment="1">
      <alignment horizontal="left" vertical="center" wrapText="1"/>
    </xf>
    <xf numFmtId="3" fontId="5" fillId="0" borderId="47" xfId="7" applyNumberFormat="1" applyFont="1" applyBorder="1" applyAlignment="1">
      <alignment horizontal="left" vertical="center" wrapText="1"/>
    </xf>
    <xf numFmtId="3" fontId="5" fillId="0" borderId="47" xfId="0" applyNumberFormat="1" applyFont="1" applyBorder="1" applyAlignment="1">
      <alignment horizontal="left" vertical="top" wrapText="1"/>
    </xf>
    <xf numFmtId="0" fontId="2" fillId="0" borderId="45" xfId="0" applyFont="1" applyBorder="1" applyAlignment="1">
      <alignment horizontal="left" vertical="center" wrapText="1"/>
    </xf>
    <xf numFmtId="16" fontId="2" fillId="0" borderId="45" xfId="0" applyNumberFormat="1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/>
    </xf>
    <xf numFmtId="49" fontId="2" fillId="0" borderId="45" xfId="0" applyNumberFormat="1" applyFont="1" applyBorder="1" applyAlignment="1">
      <alignment horizontal="left"/>
    </xf>
    <xf numFmtId="3" fontId="2" fillId="0" borderId="3" xfId="1" applyNumberFormat="1" applyFont="1" applyFill="1" applyBorder="1" applyAlignment="1">
      <alignment horizontal="right" vertical="center"/>
    </xf>
    <xf numFmtId="3" fontId="5" fillId="0" borderId="45" xfId="7" applyNumberFormat="1" applyFont="1" applyBorder="1" applyAlignment="1">
      <alignment horizontal="left" vertical="center" wrapText="1"/>
    </xf>
    <xf numFmtId="3" fontId="2" fillId="0" borderId="5" xfId="1" applyNumberFormat="1" applyFont="1" applyFill="1" applyBorder="1" applyAlignment="1">
      <alignment horizontal="right" vertical="center" wrapText="1"/>
    </xf>
    <xf numFmtId="3" fontId="2" fillId="0" borderId="28" xfId="1" applyNumberFormat="1" applyFont="1" applyFill="1" applyBorder="1" applyAlignment="1">
      <alignment horizontal="right" vertical="center" wrapText="1"/>
    </xf>
    <xf numFmtId="3" fontId="2" fillId="0" borderId="32" xfId="1" applyNumberFormat="1" applyFont="1" applyFill="1" applyBorder="1" applyAlignment="1">
      <alignment vertical="center" wrapText="1"/>
    </xf>
    <xf numFmtId="3" fontId="2" fillId="0" borderId="5" xfId="1" applyNumberFormat="1" applyFont="1" applyFill="1" applyBorder="1" applyAlignment="1">
      <alignment vertical="center" wrapText="1"/>
    </xf>
    <xf numFmtId="3" fontId="2" fillId="0" borderId="28" xfId="1" applyNumberFormat="1" applyFont="1" applyFill="1" applyBorder="1" applyAlignment="1">
      <alignment vertical="center" wrapText="1"/>
    </xf>
    <xf numFmtId="9" fontId="3" fillId="0" borderId="48" xfId="1" applyNumberFormat="1" applyFont="1" applyFill="1" applyBorder="1" applyAlignment="1">
      <alignment vertical="center" wrapText="1"/>
    </xf>
    <xf numFmtId="3" fontId="2" fillId="0" borderId="49" xfId="1" applyNumberFormat="1" applyFont="1" applyFill="1" applyBorder="1" applyAlignment="1">
      <alignment vertical="center" wrapText="1"/>
    </xf>
    <xf numFmtId="3" fontId="2" fillId="0" borderId="50" xfId="1" applyNumberFormat="1" applyFont="1" applyFill="1" applyBorder="1" applyAlignment="1">
      <alignment vertical="center" wrapText="1"/>
    </xf>
    <xf numFmtId="3" fontId="2" fillId="0" borderId="51" xfId="1" applyNumberFormat="1" applyFont="1" applyFill="1" applyBorder="1" applyAlignment="1">
      <alignment vertical="center" wrapText="1"/>
    </xf>
    <xf numFmtId="3" fontId="2" fillId="0" borderId="29" xfId="1" applyNumberFormat="1" applyFont="1" applyFill="1" applyBorder="1" applyAlignment="1">
      <alignment vertical="center" wrapText="1"/>
    </xf>
    <xf numFmtId="3" fontId="2" fillId="0" borderId="0" xfId="1" applyNumberFormat="1" applyFont="1" applyFill="1" applyBorder="1" applyAlignment="1">
      <alignment vertical="center" wrapText="1"/>
    </xf>
    <xf numFmtId="3" fontId="2" fillId="0" borderId="26" xfId="1" applyNumberFormat="1" applyFont="1" applyFill="1" applyBorder="1" applyAlignment="1">
      <alignment vertical="center" wrapText="1"/>
    </xf>
    <xf numFmtId="9" fontId="3" fillId="0" borderId="29" xfId="1" applyNumberFormat="1" applyFont="1" applyFill="1" applyBorder="1" applyAlignment="1">
      <alignment vertical="center" wrapText="1"/>
    </xf>
    <xf numFmtId="9" fontId="3" fillId="0" borderId="10" xfId="1" applyNumberFormat="1" applyFont="1" applyFill="1" applyBorder="1" applyAlignment="1">
      <alignment vertical="center" wrapText="1"/>
    </xf>
    <xf numFmtId="3" fontId="9" fillId="0" borderId="32" xfId="1" applyNumberFormat="1" applyFont="1" applyFill="1" applyBorder="1" applyAlignment="1">
      <alignment vertical="center" wrapText="1"/>
    </xf>
    <xf numFmtId="3" fontId="9" fillId="0" borderId="5" xfId="1" applyNumberFormat="1" applyFont="1" applyFill="1" applyBorder="1" applyAlignment="1">
      <alignment vertical="center" wrapText="1"/>
    </xf>
    <xf numFmtId="3" fontId="9" fillId="0" borderId="28" xfId="1" applyNumberFormat="1" applyFont="1" applyFill="1" applyBorder="1" applyAlignment="1">
      <alignment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21" xfId="0" applyNumberFormat="1" applyFont="1" applyBorder="1" applyAlignment="1">
      <alignment horizontal="right" vertical="center" wrapText="1"/>
    </xf>
    <xf numFmtId="3" fontId="2" fillId="0" borderId="28" xfId="0" applyNumberFormat="1" applyFont="1" applyBorder="1" applyAlignment="1">
      <alignment horizontal="right" vertical="center" wrapText="1"/>
    </xf>
    <xf numFmtId="9" fontId="3" fillId="0" borderId="2" xfId="0" applyNumberFormat="1" applyFont="1" applyBorder="1" applyAlignment="1">
      <alignment horizontal="right" vertical="center" wrapText="1"/>
    </xf>
    <xf numFmtId="9" fontId="3" fillId="0" borderId="1" xfId="0" applyNumberFormat="1" applyFont="1" applyBorder="1" applyAlignment="1">
      <alignment horizontal="right" vertical="center" wrapText="1"/>
    </xf>
    <xf numFmtId="9" fontId="3" fillId="0" borderId="13" xfId="0" applyNumberFormat="1" applyFont="1" applyBorder="1" applyAlignment="1">
      <alignment horizontal="right" vertical="center" wrapText="1"/>
    </xf>
    <xf numFmtId="166" fontId="3" fillId="0" borderId="13" xfId="0" applyNumberFormat="1" applyFont="1" applyBorder="1" applyAlignment="1">
      <alignment horizontal="right" vertical="center" wrapText="1"/>
    </xf>
    <xf numFmtId="166" fontId="3" fillId="0" borderId="14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22" xfId="0" applyNumberFormat="1" applyFont="1" applyBorder="1" applyAlignment="1">
      <alignment horizontal="right" vertical="center" wrapText="1"/>
    </xf>
    <xf numFmtId="3" fontId="2" fillId="0" borderId="26" xfId="0" applyNumberFormat="1" applyFont="1" applyBorder="1" applyAlignment="1">
      <alignment horizontal="right" vertical="center" wrapText="1"/>
    </xf>
    <xf numFmtId="9" fontId="3" fillId="0" borderId="27" xfId="0" applyNumberFormat="1" applyFont="1" applyBorder="1" applyAlignment="1">
      <alignment horizontal="right" vertical="center" wrapText="1"/>
    </xf>
    <xf numFmtId="9" fontId="3" fillId="0" borderId="34" xfId="0" applyNumberFormat="1" applyFont="1" applyBorder="1" applyAlignment="1">
      <alignment horizontal="right" vertical="center" wrapText="1"/>
    </xf>
    <xf numFmtId="9" fontId="3" fillId="0" borderId="39" xfId="0" applyNumberFormat="1" applyFont="1" applyBorder="1" applyAlignment="1">
      <alignment horizontal="right" vertical="center" wrapText="1"/>
    </xf>
    <xf numFmtId="166" fontId="3" fillId="0" borderId="34" xfId="0" applyNumberFormat="1" applyFont="1" applyBorder="1" applyAlignment="1">
      <alignment horizontal="right" vertical="center" wrapText="1"/>
    </xf>
    <xf numFmtId="166" fontId="3" fillId="0" borderId="39" xfId="0" applyNumberFormat="1" applyFont="1" applyBorder="1" applyAlignment="1">
      <alignment horizontal="right" vertical="center" wrapText="1"/>
    </xf>
    <xf numFmtId="166" fontId="3" fillId="0" borderId="35" xfId="0" applyNumberFormat="1" applyFont="1" applyBorder="1" applyAlignment="1">
      <alignment horizontal="right" vertical="center" wrapText="1"/>
    </xf>
    <xf numFmtId="3" fontId="9" fillId="0" borderId="4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  <xf numFmtId="3" fontId="9" fillId="0" borderId="28" xfId="0" applyNumberFormat="1" applyFont="1" applyBorder="1" applyAlignment="1">
      <alignment horizontal="right" vertical="center" wrapText="1"/>
    </xf>
    <xf numFmtId="9" fontId="3" fillId="0" borderId="8" xfId="0" applyNumberFormat="1" applyFont="1" applyBorder="1" applyAlignment="1">
      <alignment horizontal="right" vertical="center"/>
    </xf>
    <xf numFmtId="9" fontId="3" fillId="0" borderId="9" xfId="0" applyNumberFormat="1" applyFont="1" applyBorder="1" applyAlignment="1">
      <alignment horizontal="right" vertical="center"/>
    </xf>
    <xf numFmtId="9" fontId="3" fillId="0" borderId="12" xfId="0" applyNumberFormat="1" applyFont="1" applyBorder="1" applyAlignment="1">
      <alignment horizontal="right" vertical="center"/>
    </xf>
    <xf numFmtId="166" fontId="3" fillId="0" borderId="9" xfId="0" applyNumberFormat="1" applyFont="1" applyBorder="1" applyAlignment="1">
      <alignment horizontal="right" vertical="center"/>
    </xf>
    <xf numFmtId="166" fontId="3" fillId="0" borderId="12" xfId="0" applyNumberFormat="1" applyFont="1" applyBorder="1" applyAlignment="1">
      <alignment horizontal="right" vertical="center"/>
    </xf>
    <xf numFmtId="3" fontId="2" fillId="0" borderId="37" xfId="1" applyNumberFormat="1" applyFont="1" applyFill="1" applyBorder="1" applyAlignment="1">
      <alignment horizontal="right" vertical="center" wrapText="1"/>
    </xf>
    <xf numFmtId="3" fontId="2" fillId="0" borderId="38" xfId="1" applyNumberFormat="1" applyFont="1" applyFill="1" applyBorder="1" applyAlignment="1">
      <alignment horizontal="right" vertical="center" wrapText="1"/>
    </xf>
    <xf numFmtId="9" fontId="3" fillId="0" borderId="9" xfId="1" applyNumberFormat="1" applyFont="1" applyFill="1" applyBorder="1" applyAlignment="1">
      <alignment horizontal="right" vertical="center" wrapText="1"/>
    </xf>
    <xf numFmtId="9" fontId="3" fillId="0" borderId="30" xfId="1" applyNumberFormat="1" applyFont="1" applyFill="1" applyBorder="1" applyAlignment="1">
      <alignment horizontal="right" vertical="center" wrapText="1"/>
    </xf>
    <xf numFmtId="3" fontId="2" fillId="0" borderId="17" xfId="7" applyNumberFormat="1" applyFont="1" applyBorder="1" applyAlignment="1">
      <alignment vertical="center" wrapText="1"/>
    </xf>
    <xf numFmtId="166" fontId="3" fillId="0" borderId="52" xfId="0" applyNumberFormat="1" applyFont="1" applyBorder="1" applyAlignment="1">
      <alignment horizontal="right" vertical="center" wrapText="1"/>
    </xf>
    <xf numFmtId="3" fontId="2" fillId="0" borderId="27" xfId="7" applyNumberFormat="1" applyFont="1" applyBorder="1" applyAlignment="1">
      <alignment vertical="center" wrapText="1"/>
    </xf>
    <xf numFmtId="166" fontId="3" fillId="0" borderId="53" xfId="0" applyNumberFormat="1" applyFont="1" applyBorder="1" applyAlignment="1">
      <alignment horizontal="right" vertical="center" wrapText="1"/>
    </xf>
    <xf numFmtId="3" fontId="9" fillId="0" borderId="9" xfId="7" applyNumberFormat="1" applyFont="1" applyBorder="1" applyAlignment="1">
      <alignment vertical="center" wrapText="1"/>
    </xf>
    <xf numFmtId="166" fontId="3" fillId="0" borderId="9" xfId="0" applyNumberFormat="1" applyFont="1" applyBorder="1" applyAlignment="1">
      <alignment horizontal="right" vertical="center" wrapText="1"/>
    </xf>
    <xf numFmtId="166" fontId="3" fillId="0" borderId="12" xfId="0" applyNumberFormat="1" applyFont="1" applyBorder="1" applyAlignment="1">
      <alignment horizontal="right" vertical="center" wrapText="1"/>
    </xf>
    <xf numFmtId="166" fontId="3" fillId="0" borderId="30" xfId="0" applyNumberFormat="1" applyFont="1" applyBorder="1" applyAlignment="1">
      <alignment horizontal="right" vertical="center" wrapText="1"/>
    </xf>
    <xf numFmtId="3" fontId="2" fillId="0" borderId="2" xfId="7" applyNumberFormat="1" applyFont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5" fillId="0" borderId="47" xfId="0" applyNumberFormat="1" applyFont="1" applyBorder="1" applyAlignment="1">
      <alignment vertical="center" wrapText="1"/>
    </xf>
    <xf numFmtId="3" fontId="9" fillId="0" borderId="3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wrapText="1"/>
    </xf>
    <xf numFmtId="168" fontId="9" fillId="0" borderId="0" xfId="1" applyNumberFormat="1" applyFont="1" applyBorder="1" applyAlignment="1">
      <alignment horizontal="right" wrapText="1"/>
    </xf>
    <xf numFmtId="3" fontId="2" fillId="0" borderId="28" xfId="1" applyNumberFormat="1" applyFont="1" applyBorder="1"/>
    <xf numFmtId="3" fontId="2" fillId="0" borderId="26" xfId="1" applyNumberFormat="1" applyFont="1" applyBorder="1"/>
    <xf numFmtId="3" fontId="9" fillId="0" borderId="26" xfId="1" applyNumberFormat="1" applyFont="1" applyBorder="1"/>
    <xf numFmtId="3" fontId="9" fillId="0" borderId="3" xfId="0" applyNumberFormat="1" applyFont="1" applyBorder="1" applyAlignment="1">
      <alignment horizontal="right" wrapText="1"/>
    </xf>
    <xf numFmtId="166" fontId="3" fillId="0" borderId="27" xfId="0" applyNumberFormat="1" applyFont="1" applyBorder="1" applyAlignment="1">
      <alignment horizontal="right" vertical="center" wrapText="1"/>
    </xf>
    <xf numFmtId="3" fontId="2" fillId="0" borderId="25" xfId="0" applyNumberFormat="1" applyFont="1" applyBorder="1" applyAlignment="1">
      <alignment horizontal="right" vertical="center" wrapText="1"/>
    </xf>
    <xf numFmtId="3" fontId="2" fillId="0" borderId="4" xfId="1" applyNumberFormat="1" applyFont="1" applyBorder="1" applyAlignment="1">
      <alignment horizontal="left" vertical="center" wrapText="1"/>
    </xf>
    <xf numFmtId="3" fontId="2" fillId="0" borderId="36" xfId="1" applyNumberFormat="1" applyFont="1" applyBorder="1" applyAlignment="1">
      <alignment horizontal="left" vertical="center" wrapText="1"/>
    </xf>
    <xf numFmtId="3" fontId="9" fillId="0" borderId="26" xfId="0" applyNumberFormat="1" applyFont="1" applyBorder="1" applyAlignment="1">
      <alignment horizontal="right" vertical="center" wrapText="1"/>
    </xf>
    <xf numFmtId="9" fontId="3" fillId="0" borderId="8" xfId="0" applyNumberFormat="1" applyFont="1" applyBorder="1" applyAlignment="1">
      <alignment horizontal="right" vertical="center" wrapText="1"/>
    </xf>
    <xf numFmtId="9" fontId="3" fillId="0" borderId="9" xfId="0" applyNumberFormat="1" applyFont="1" applyBorder="1" applyAlignment="1">
      <alignment horizontal="right" vertical="center" wrapText="1"/>
    </xf>
    <xf numFmtId="9" fontId="3" fillId="0" borderId="12" xfId="0" applyNumberFormat="1" applyFont="1" applyBorder="1" applyAlignment="1">
      <alignment horizontal="right" vertical="center" wrapText="1"/>
    </xf>
    <xf numFmtId="166" fontId="3" fillId="0" borderId="8" xfId="0" applyNumberFormat="1" applyFont="1" applyBorder="1" applyAlignment="1">
      <alignment horizontal="right" vertical="center" wrapText="1"/>
    </xf>
    <xf numFmtId="3" fontId="2" fillId="0" borderId="5" xfId="7" applyNumberFormat="1" applyFont="1" applyBorder="1" applyAlignment="1">
      <alignment horizontal="right" vertical="center" wrapText="1"/>
    </xf>
    <xf numFmtId="3" fontId="2" fillId="0" borderId="4" xfId="7" applyNumberFormat="1" applyFont="1" applyBorder="1" applyAlignment="1">
      <alignment horizontal="right" vertical="center" wrapText="1"/>
    </xf>
    <xf numFmtId="3" fontId="2" fillId="0" borderId="28" xfId="7" applyNumberFormat="1" applyFont="1" applyBorder="1" applyAlignment="1">
      <alignment horizontal="right" vertical="center" wrapText="1"/>
    </xf>
    <xf numFmtId="9" fontId="3" fillId="0" borderId="2" xfId="7" applyNumberFormat="1" applyFont="1" applyBorder="1" applyAlignment="1">
      <alignment horizontal="right" vertical="center" wrapText="1"/>
    </xf>
    <xf numFmtId="9" fontId="3" fillId="0" borderId="1" xfId="7" applyNumberFormat="1" applyFont="1" applyBorder="1" applyAlignment="1">
      <alignment horizontal="right" vertical="center" wrapText="1"/>
    </xf>
    <xf numFmtId="9" fontId="3" fillId="0" borderId="13" xfId="7" applyNumberFormat="1" applyFont="1" applyBorder="1" applyAlignment="1">
      <alignment horizontal="right" vertical="center" wrapText="1"/>
    </xf>
    <xf numFmtId="9" fontId="3" fillId="0" borderId="27" xfId="7" applyNumberFormat="1" applyFont="1" applyBorder="1" applyAlignment="1">
      <alignment horizontal="right" vertical="center" wrapText="1"/>
    </xf>
    <xf numFmtId="9" fontId="3" fillId="0" borderId="34" xfId="7" applyNumberFormat="1" applyFont="1" applyBorder="1" applyAlignment="1">
      <alignment horizontal="right" vertical="center" wrapText="1"/>
    </xf>
    <xf numFmtId="9" fontId="3" fillId="0" borderId="39" xfId="7" applyNumberFormat="1" applyFont="1" applyBorder="1" applyAlignment="1">
      <alignment horizontal="right" vertical="center" wrapText="1"/>
    </xf>
    <xf numFmtId="166" fontId="3" fillId="0" borderId="35" xfId="7" applyNumberFormat="1" applyFont="1" applyBorder="1" applyAlignment="1">
      <alignment horizontal="right" vertical="center" wrapText="1"/>
    </xf>
    <xf numFmtId="9" fontId="3" fillId="0" borderId="8" xfId="7" applyNumberFormat="1" applyFont="1" applyBorder="1" applyAlignment="1">
      <alignment horizontal="right" vertical="center" wrapText="1"/>
    </xf>
    <xf numFmtId="9" fontId="3" fillId="0" borderId="9" xfId="7" applyNumberFormat="1" applyFont="1" applyBorder="1" applyAlignment="1">
      <alignment horizontal="right" vertical="center" wrapText="1"/>
    </xf>
    <xf numFmtId="9" fontId="3" fillId="0" borderId="12" xfId="7" applyNumberFormat="1" applyFont="1" applyBorder="1" applyAlignment="1">
      <alignment horizontal="right" vertical="center" wrapText="1"/>
    </xf>
    <xf numFmtId="166" fontId="3" fillId="0" borderId="9" xfId="7" applyNumberFormat="1" applyFont="1" applyBorder="1" applyAlignment="1">
      <alignment horizontal="right" vertical="center" wrapText="1"/>
    </xf>
    <xf numFmtId="166" fontId="3" fillId="0" borderId="12" xfId="7" applyNumberFormat="1" applyFont="1" applyBorder="1" applyAlignment="1">
      <alignment horizontal="right" vertical="center" wrapText="1"/>
    </xf>
    <xf numFmtId="166" fontId="3" fillId="0" borderId="8" xfId="7" applyNumberFormat="1" applyFont="1" applyBorder="1" applyAlignment="1">
      <alignment horizontal="right" vertical="center" wrapText="1"/>
    </xf>
    <xf numFmtId="166" fontId="3" fillId="0" borderId="30" xfId="7" applyNumberFormat="1" applyFont="1" applyBorder="1" applyAlignment="1">
      <alignment horizontal="right" vertical="center" wrapText="1"/>
    </xf>
    <xf numFmtId="3" fontId="2" fillId="0" borderId="3" xfId="7" applyNumberFormat="1" applyFont="1" applyBorder="1" applyAlignment="1">
      <alignment vertical="center" wrapText="1"/>
    </xf>
    <xf numFmtId="9" fontId="3" fillId="0" borderId="55" xfId="7" applyNumberFormat="1" applyFont="1" applyBorder="1" applyAlignment="1">
      <alignment horizontal="right" vertical="center" wrapText="1"/>
    </xf>
    <xf numFmtId="9" fontId="3" fillId="0" borderId="56" xfId="7" applyNumberFormat="1" applyFont="1" applyBorder="1" applyAlignment="1">
      <alignment horizontal="right" vertical="center" wrapText="1"/>
    </xf>
    <xf numFmtId="9" fontId="3" fillId="0" borderId="0" xfId="7" applyNumberFormat="1" applyFont="1" applyAlignment="1">
      <alignment horizontal="right" vertical="center" wrapText="1"/>
    </xf>
    <xf numFmtId="9" fontId="3" fillId="0" borderId="14" xfId="7" applyNumberFormat="1" applyFont="1" applyBorder="1" applyAlignment="1">
      <alignment horizontal="right" vertical="center" wrapText="1"/>
    </xf>
    <xf numFmtId="3" fontId="9" fillId="0" borderId="57" xfId="7" applyNumberFormat="1" applyFont="1" applyBorder="1" applyAlignment="1">
      <alignment horizontal="right" vertical="center" wrapText="1"/>
    </xf>
    <xf numFmtId="9" fontId="3" fillId="0" borderId="58" xfId="7" applyNumberFormat="1" applyFont="1" applyBorder="1" applyAlignment="1">
      <alignment horizontal="right" vertical="center" wrapText="1"/>
    </xf>
    <xf numFmtId="3" fontId="2" fillId="0" borderId="57" xfId="7" applyNumberFormat="1" applyFont="1" applyBorder="1" applyAlignment="1">
      <alignment horizontal="right" vertical="center" wrapText="1"/>
    </xf>
    <xf numFmtId="3" fontId="2" fillId="0" borderId="45" xfId="7" applyNumberFormat="1" applyFont="1" applyBorder="1" applyAlignment="1">
      <alignment horizontal="right" vertical="center" wrapText="1"/>
    </xf>
    <xf numFmtId="3" fontId="9" fillId="0" borderId="59" xfId="7" applyNumberFormat="1" applyFont="1" applyBorder="1" applyAlignment="1">
      <alignment horizontal="right" vertical="center" wrapText="1"/>
    </xf>
    <xf numFmtId="3" fontId="2" fillId="0" borderId="4" xfId="7" applyNumberFormat="1" applyFont="1" applyBorder="1" applyAlignment="1">
      <alignment vertical="center" wrapText="1"/>
    </xf>
    <xf numFmtId="3" fontId="9" fillId="0" borderId="59" xfId="7" applyNumberFormat="1" applyFont="1" applyBorder="1" applyAlignment="1">
      <alignment vertical="center" wrapText="1"/>
    </xf>
    <xf numFmtId="3" fontId="5" fillId="0" borderId="23" xfId="7" applyNumberFormat="1" applyFont="1" applyBorder="1" applyAlignment="1">
      <alignment vertical="center" wrapText="1"/>
    </xf>
    <xf numFmtId="3" fontId="5" fillId="0" borderId="46" xfId="7" applyNumberFormat="1" applyFont="1" applyBorder="1" applyAlignment="1">
      <alignment vertical="center" wrapText="1"/>
    </xf>
    <xf numFmtId="3" fontId="5" fillId="0" borderId="47" xfId="7" applyNumberFormat="1" applyFont="1" applyBorder="1" applyAlignment="1">
      <alignment vertical="center" wrapText="1"/>
    </xf>
    <xf numFmtId="3" fontId="5" fillId="0" borderId="46" xfId="0" applyNumberFormat="1" applyFont="1" applyBorder="1" applyAlignment="1">
      <alignment horizontal="left" vertical="center" wrapText="1"/>
    </xf>
    <xf numFmtId="3" fontId="5" fillId="0" borderId="47" xfId="0" applyNumberFormat="1" applyFont="1" applyBorder="1" applyAlignment="1">
      <alignment horizontal="left" vertical="center" wrapText="1"/>
    </xf>
    <xf numFmtId="3" fontId="5" fillId="0" borderId="60" xfId="7" applyNumberFormat="1" applyFont="1" applyBorder="1" applyAlignment="1">
      <alignment horizontal="left" vertical="center" wrapText="1"/>
    </xf>
    <xf numFmtId="3" fontId="5" fillId="0" borderId="23" xfId="0" applyNumberFormat="1" applyFont="1" applyBorder="1" applyAlignment="1">
      <alignment horizontal="left" vertical="center" wrapText="1"/>
    </xf>
    <xf numFmtId="3" fontId="5" fillId="0" borderId="61" xfId="0" applyNumberFormat="1" applyFont="1" applyBorder="1" applyAlignment="1">
      <alignment horizontal="left" vertical="center" wrapText="1"/>
    </xf>
    <xf numFmtId="9" fontId="3" fillId="0" borderId="6" xfId="7" applyNumberFormat="1" applyFont="1" applyBorder="1" applyAlignment="1">
      <alignment horizontal="right" vertical="center" wrapText="1"/>
    </xf>
    <xf numFmtId="3" fontId="9" fillId="0" borderId="3" xfId="7" applyNumberFormat="1" applyFont="1" applyBorder="1" applyAlignment="1">
      <alignment horizontal="right" vertical="center" wrapText="1"/>
    </xf>
    <xf numFmtId="9" fontId="3" fillId="0" borderId="40" xfId="7" applyNumberFormat="1" applyFont="1" applyBorder="1" applyAlignment="1">
      <alignment horizontal="right" vertical="center" wrapText="1"/>
    </xf>
    <xf numFmtId="9" fontId="3" fillId="0" borderId="10" xfId="7" applyNumberFormat="1" applyFont="1" applyBorder="1" applyAlignment="1">
      <alignment horizontal="right" vertical="center" wrapText="1"/>
    </xf>
    <xf numFmtId="2" fontId="2" fillId="0" borderId="4" xfId="7" applyNumberFormat="1" applyFont="1" applyBorder="1" applyAlignment="1">
      <alignment horizontal="right" vertical="center" wrapText="1"/>
    </xf>
    <xf numFmtId="2" fontId="2" fillId="0" borderId="5" xfId="7" applyNumberFormat="1" applyFont="1" applyBorder="1" applyAlignment="1">
      <alignment horizontal="right" vertical="center" wrapText="1"/>
    </xf>
    <xf numFmtId="2" fontId="2" fillId="0" borderId="28" xfId="7" applyNumberFormat="1" applyFont="1" applyBorder="1" applyAlignment="1">
      <alignment horizontal="right" vertical="center" wrapText="1"/>
    </xf>
    <xf numFmtId="2" fontId="2" fillId="0" borderId="3" xfId="7" applyNumberFormat="1" applyFont="1" applyBorder="1" applyAlignment="1">
      <alignment horizontal="right" vertical="center" wrapText="1"/>
    </xf>
    <xf numFmtId="2" fontId="2" fillId="0" borderId="0" xfId="7" applyNumberFormat="1" applyFont="1" applyAlignment="1">
      <alignment horizontal="right" vertical="center" wrapText="1"/>
    </xf>
    <xf numFmtId="2" fontId="2" fillId="0" borderId="26" xfId="7" applyNumberFormat="1" applyFont="1" applyBorder="1" applyAlignment="1">
      <alignment horizontal="right" vertical="center" wrapText="1"/>
    </xf>
    <xf numFmtId="2" fontId="2" fillId="0" borderId="22" xfId="7" applyNumberFormat="1" applyFont="1" applyBorder="1" applyAlignment="1">
      <alignment horizontal="right" vertical="center" wrapText="1"/>
    </xf>
    <xf numFmtId="3" fontId="5" fillId="0" borderId="62" xfId="7" applyNumberFormat="1" applyFont="1" applyBorder="1" applyAlignment="1">
      <alignment horizontal="left" vertical="center" wrapText="1"/>
    </xf>
    <xf numFmtId="3" fontId="5" fillId="0" borderId="63" xfId="7" applyNumberFormat="1" applyFont="1" applyBorder="1" applyAlignment="1">
      <alignment horizontal="left" vertical="center" wrapText="1"/>
    </xf>
    <xf numFmtId="4" fontId="2" fillId="0" borderId="1" xfId="7" applyNumberFormat="1" applyFont="1" applyBorder="1" applyAlignment="1">
      <alignment horizontal="right" vertical="center" wrapText="1"/>
    </xf>
    <xf numFmtId="4" fontId="2" fillId="0" borderId="64" xfId="7" applyNumberFormat="1" applyFont="1" applyBorder="1" applyAlignment="1">
      <alignment horizontal="right" vertical="center" wrapText="1"/>
    </xf>
    <xf numFmtId="4" fontId="2" fillId="0" borderId="65" xfId="7" applyNumberFormat="1" applyFont="1" applyBorder="1" applyAlignment="1">
      <alignment horizontal="right" vertical="center" wrapText="1"/>
    </xf>
    <xf numFmtId="4" fontId="9" fillId="0" borderId="9" xfId="7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166" fontId="33" fillId="2" borderId="0" xfId="1" applyNumberFormat="1" applyFont="1" applyFill="1" applyBorder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5" fillId="0" borderId="66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166" fontId="3" fillId="0" borderId="8" xfId="1" applyNumberFormat="1" applyFont="1" applyBorder="1" applyAlignment="1">
      <alignment horizontal="right" vertical="center"/>
    </xf>
    <xf numFmtId="166" fontId="3" fillId="0" borderId="12" xfId="1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 wrapText="1"/>
    </xf>
    <xf numFmtId="166" fontId="3" fillId="0" borderId="10" xfId="7" applyNumberFormat="1" applyFont="1" applyBorder="1" applyAlignment="1">
      <alignment horizontal="right" vertical="center" wrapText="1"/>
    </xf>
    <xf numFmtId="166" fontId="3" fillId="0" borderId="67" xfId="7" applyNumberFormat="1" applyFont="1" applyBorder="1" applyAlignment="1">
      <alignment horizontal="right" vertical="center" wrapText="1"/>
    </xf>
    <xf numFmtId="166" fontId="3" fillId="0" borderId="12" xfId="7" applyNumberFormat="1" applyFont="1" applyBorder="1" applyAlignment="1">
      <alignment horizontal="right" vertical="top" wrapText="1"/>
    </xf>
    <xf numFmtId="0" fontId="1" fillId="3" borderId="0" xfId="7" applyFill="1"/>
    <xf numFmtId="0" fontId="8" fillId="3" borderId="0" xfId="7" applyFont="1" applyFill="1"/>
    <xf numFmtId="3" fontId="1" fillId="3" borderId="0" xfId="7" applyNumberFormat="1" applyFill="1"/>
    <xf numFmtId="0" fontId="1" fillId="3" borderId="4" xfId="7" applyFill="1" applyBorder="1"/>
    <xf numFmtId="0" fontId="1" fillId="3" borderId="27" xfId="7" applyFill="1" applyBorder="1"/>
    <xf numFmtId="0" fontId="11" fillId="3" borderId="0" xfId="7" applyFont="1" applyFill="1"/>
    <xf numFmtId="0" fontId="34" fillId="3" borderId="0" xfId="7" applyFont="1" applyFill="1"/>
    <xf numFmtId="3" fontId="5" fillId="3" borderId="68" xfId="7" applyNumberFormat="1" applyFont="1" applyFill="1" applyBorder="1" applyAlignment="1">
      <alignment horizontal="left" vertical="center" wrapText="1"/>
    </xf>
    <xf numFmtId="3" fontId="5" fillId="3" borderId="21" xfId="7" applyNumberFormat="1" applyFont="1" applyFill="1" applyBorder="1" applyAlignment="1">
      <alignment horizontal="left" vertical="center" wrapText="1"/>
    </xf>
    <xf numFmtId="9" fontId="1" fillId="3" borderId="5" xfId="7" applyNumberFormat="1" applyFill="1" applyBorder="1"/>
    <xf numFmtId="9" fontId="1" fillId="3" borderId="32" xfId="7" applyNumberFormat="1" applyFill="1" applyBorder="1"/>
    <xf numFmtId="9" fontId="1" fillId="3" borderId="34" xfId="7" applyNumberFormat="1" applyFill="1" applyBorder="1"/>
    <xf numFmtId="9" fontId="1" fillId="3" borderId="40" xfId="7" applyNumberFormat="1" applyFill="1" applyBorder="1"/>
    <xf numFmtId="0" fontId="1" fillId="3" borderId="68" xfId="7" applyFill="1" applyBorder="1"/>
    <xf numFmtId="166" fontId="3" fillId="0" borderId="9" xfId="1" applyNumberFormat="1" applyFont="1" applyBorder="1" applyAlignment="1">
      <alignment horizontal="right" vertical="center"/>
    </xf>
    <xf numFmtId="166" fontId="3" fillId="0" borderId="30" xfId="1" applyNumberFormat="1" applyFont="1" applyBorder="1" applyAlignment="1">
      <alignment horizontal="right" vertical="center"/>
    </xf>
    <xf numFmtId="3" fontId="2" fillId="0" borderId="32" xfId="0" applyNumberFormat="1" applyFont="1" applyBorder="1" applyAlignment="1">
      <alignment horizontal="right" vertical="center"/>
    </xf>
    <xf numFmtId="3" fontId="2" fillId="0" borderId="28" xfId="0" applyNumberFormat="1" applyFont="1" applyBorder="1" applyAlignment="1">
      <alignment horizontal="right" vertical="center"/>
    </xf>
    <xf numFmtId="3" fontId="2" fillId="0" borderId="29" xfId="0" applyNumberFormat="1" applyFont="1" applyBorder="1" applyAlignment="1">
      <alignment horizontal="right" vertical="center"/>
    </xf>
    <xf numFmtId="0" fontId="1" fillId="4" borderId="0" xfId="7" applyFill="1"/>
    <xf numFmtId="0" fontId="7" fillId="3" borderId="0" xfId="7" applyFont="1" applyFill="1" applyAlignment="1">
      <alignment horizontal="left" vertical="top" wrapText="1"/>
    </xf>
    <xf numFmtId="0" fontId="1" fillId="3" borderId="0" xfId="7" applyFill="1" applyAlignment="1">
      <alignment wrapText="1"/>
    </xf>
    <xf numFmtId="3" fontId="2" fillId="0" borderId="28" xfId="0" applyNumberFormat="1" applyFont="1" applyBorder="1" applyAlignment="1">
      <alignment horizontal="right" wrapText="1"/>
    </xf>
    <xf numFmtId="3" fontId="2" fillId="0" borderId="26" xfId="0" applyNumberFormat="1" applyFont="1" applyBorder="1" applyAlignment="1">
      <alignment horizontal="right" wrapText="1"/>
    </xf>
    <xf numFmtId="3" fontId="9" fillId="0" borderId="26" xfId="0" applyNumberFormat="1" applyFont="1" applyBorder="1" applyAlignment="1">
      <alignment horizontal="right" wrapText="1"/>
    </xf>
    <xf numFmtId="168" fontId="2" fillId="0" borderId="3" xfId="1" applyNumberFormat="1" applyFont="1" applyBorder="1" applyAlignment="1">
      <alignment horizontal="right" vertical="center" wrapText="1"/>
    </xf>
    <xf numFmtId="168" fontId="2" fillId="0" borderId="36" xfId="1" applyNumberFormat="1" applyFont="1" applyBorder="1" applyAlignment="1">
      <alignment horizontal="right" vertical="center" wrapText="1"/>
    </xf>
    <xf numFmtId="3" fontId="2" fillId="0" borderId="32" xfId="1" applyNumberFormat="1" applyFont="1" applyBorder="1" applyAlignment="1">
      <alignment horizontal="right" vertical="center"/>
    </xf>
    <xf numFmtId="3" fontId="2" fillId="0" borderId="32" xfId="7" applyNumberFormat="1" applyFont="1" applyBorder="1" applyAlignment="1">
      <alignment horizontal="right" vertical="center"/>
    </xf>
    <xf numFmtId="3" fontId="9" fillId="0" borderId="32" xfId="1" applyNumberFormat="1" applyFont="1" applyBorder="1" applyAlignment="1">
      <alignment horizontal="right" vertical="center"/>
    </xf>
    <xf numFmtId="3" fontId="9" fillId="0" borderId="32" xfId="7" applyNumberFormat="1" applyFont="1" applyBorder="1" applyAlignment="1">
      <alignment horizontal="right" vertical="center"/>
    </xf>
    <xf numFmtId="0" fontId="7" fillId="0" borderId="26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center"/>
    </xf>
    <xf numFmtId="0" fontId="1" fillId="0" borderId="26" xfId="0" applyFont="1" applyBorder="1"/>
    <xf numFmtId="3" fontId="5" fillId="0" borderId="46" xfId="0" applyNumberFormat="1" applyFont="1" applyBorder="1" applyAlignment="1">
      <alignment vertical="center" wrapText="1"/>
    </xf>
    <xf numFmtId="3" fontId="5" fillId="0" borderId="23" xfId="0" applyNumberFormat="1" applyFont="1" applyBorder="1" applyAlignment="1">
      <alignment vertical="center" wrapText="1"/>
    </xf>
    <xf numFmtId="3" fontId="5" fillId="0" borderId="54" xfId="0" applyNumberFormat="1" applyFont="1" applyBorder="1" applyAlignment="1">
      <alignment horizontal="left" vertical="center" wrapText="1"/>
    </xf>
    <xf numFmtId="3" fontId="5" fillId="0" borderId="69" xfId="0" applyNumberFormat="1" applyFont="1" applyBorder="1" applyAlignment="1">
      <alignment horizontal="left" vertical="center" wrapText="1"/>
    </xf>
    <xf numFmtId="167" fontId="2" fillId="0" borderId="32" xfId="1" applyNumberFormat="1" applyFont="1" applyBorder="1" applyAlignment="1">
      <alignment horizontal="right" vertical="center"/>
    </xf>
    <xf numFmtId="166" fontId="3" fillId="0" borderId="6" xfId="1" applyNumberFormat="1" applyFont="1" applyBorder="1" applyAlignment="1">
      <alignment horizontal="right" vertical="center"/>
    </xf>
    <xf numFmtId="167" fontId="2" fillId="0" borderId="29" xfId="1" applyNumberFormat="1" applyFont="1" applyBorder="1" applyAlignment="1">
      <alignment horizontal="right" vertical="center"/>
    </xf>
    <xf numFmtId="166" fontId="3" fillId="0" borderId="29" xfId="1" applyNumberFormat="1" applyFont="1" applyBorder="1" applyAlignment="1">
      <alignment horizontal="right" vertical="center"/>
    </xf>
    <xf numFmtId="167" fontId="9" fillId="0" borderId="32" xfId="1" applyNumberFormat="1" applyFont="1" applyBorder="1" applyAlignment="1">
      <alignment horizontal="right" vertical="center"/>
    </xf>
    <xf numFmtId="166" fontId="3" fillId="0" borderId="40" xfId="7" applyNumberFormat="1" applyFont="1" applyBorder="1" applyAlignment="1">
      <alignment horizontal="right" vertical="center"/>
    </xf>
    <xf numFmtId="3" fontId="3" fillId="0" borderId="0" xfId="7" applyNumberFormat="1" applyFont="1" applyAlignment="1">
      <alignment horizontal="right" vertical="center" wrapText="1"/>
    </xf>
    <xf numFmtId="3" fontId="2" fillId="0" borderId="70" xfId="1" applyNumberFormat="1" applyFont="1" applyFill="1" applyBorder="1" applyAlignment="1">
      <alignment horizontal="right" vertical="center" wrapText="1"/>
    </xf>
    <xf numFmtId="3" fontId="2" fillId="0" borderId="61" xfId="1" applyNumberFormat="1" applyFont="1" applyFill="1" applyBorder="1" applyAlignment="1">
      <alignment horizontal="right" vertical="center" wrapText="1"/>
    </xf>
    <xf numFmtId="9" fontId="3" fillId="0" borderId="71" xfId="1" applyNumberFormat="1" applyFont="1" applyFill="1" applyBorder="1" applyAlignment="1">
      <alignment horizontal="right" vertical="center" wrapText="1"/>
    </xf>
    <xf numFmtId="3" fontId="5" fillId="0" borderId="72" xfId="0" applyNumberFormat="1" applyFont="1" applyBorder="1" applyAlignment="1">
      <alignment horizontal="left" vertical="center" wrapText="1"/>
    </xf>
    <xf numFmtId="3" fontId="5" fillId="0" borderId="73" xfId="0" applyNumberFormat="1" applyFont="1" applyBorder="1" applyAlignment="1">
      <alignment horizontal="left" vertical="center" wrapText="1"/>
    </xf>
    <xf numFmtId="3" fontId="5" fillId="0" borderId="74" xfId="0" applyNumberFormat="1" applyFont="1" applyBorder="1" applyAlignment="1">
      <alignment horizontal="left" vertical="center" wrapText="1"/>
    </xf>
    <xf numFmtId="3" fontId="5" fillId="0" borderId="75" xfId="0" applyNumberFormat="1" applyFont="1" applyBorder="1" applyAlignment="1">
      <alignment horizontal="left" vertical="center" wrapText="1"/>
    </xf>
    <xf numFmtId="3" fontId="5" fillId="0" borderId="72" xfId="0" applyNumberFormat="1" applyFont="1" applyBorder="1" applyAlignment="1">
      <alignment vertical="center" wrapText="1"/>
    </xf>
    <xf numFmtId="3" fontId="5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5" fillId="0" borderId="68" xfId="0" applyNumberFormat="1" applyFont="1" applyBorder="1" applyAlignment="1">
      <alignment vertical="center" wrapText="1"/>
    </xf>
    <xf numFmtId="166" fontId="3" fillId="0" borderId="26" xfId="0" applyNumberFormat="1" applyFont="1" applyBorder="1" applyAlignment="1">
      <alignment horizontal="right" vertical="center" wrapText="1"/>
    </xf>
    <xf numFmtId="9" fontId="3" fillId="0" borderId="30" xfId="0" applyNumberFormat="1" applyFont="1" applyBorder="1" applyAlignment="1">
      <alignment horizontal="right" vertical="center" wrapText="1"/>
    </xf>
    <xf numFmtId="9" fontId="3" fillId="0" borderId="9" xfId="0" applyNumberFormat="1" applyFont="1" applyBorder="1" applyAlignment="1">
      <alignment vertical="center" wrapText="1"/>
    </xf>
    <xf numFmtId="166" fontId="3" fillId="0" borderId="26" xfId="0" applyNumberFormat="1" applyFont="1" applyBorder="1" applyAlignment="1">
      <alignment vertical="center" wrapText="1"/>
    </xf>
    <xf numFmtId="9" fontId="3" fillId="0" borderId="30" xfId="0" applyNumberFormat="1" applyFont="1" applyBorder="1" applyAlignment="1">
      <alignment vertical="center" wrapText="1"/>
    </xf>
    <xf numFmtId="3" fontId="9" fillId="0" borderId="8" xfId="0" applyNumberFormat="1" applyFont="1" applyBorder="1" applyAlignment="1">
      <alignment vertical="center" wrapText="1"/>
    </xf>
    <xf numFmtId="3" fontId="9" fillId="0" borderId="8" xfId="0" applyNumberFormat="1" applyFont="1" applyBorder="1" applyAlignment="1">
      <alignment horizontal="right" vertical="center" wrapText="1"/>
    </xf>
    <xf numFmtId="166" fontId="3" fillId="0" borderId="22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horizontal="right" vertical="center"/>
    </xf>
    <xf numFmtId="166" fontId="3" fillId="0" borderId="76" xfId="1" applyNumberFormat="1" applyFont="1" applyFill="1" applyBorder="1" applyAlignment="1">
      <alignment vertical="center" wrapText="1"/>
    </xf>
    <xf numFmtId="166" fontId="3" fillId="0" borderId="77" xfId="1" applyNumberFormat="1" applyFont="1" applyFill="1" applyBorder="1" applyAlignment="1">
      <alignment vertical="center" wrapText="1"/>
    </xf>
    <xf numFmtId="166" fontId="3" fillId="0" borderId="34" xfId="1" applyNumberFormat="1" applyFont="1" applyFill="1" applyBorder="1" applyAlignment="1">
      <alignment vertical="center" wrapText="1"/>
    </xf>
    <xf numFmtId="166" fontId="3" fillId="0" borderId="35" xfId="1" applyNumberFormat="1" applyFont="1" applyFill="1" applyBorder="1" applyAlignment="1">
      <alignment vertical="center" wrapText="1"/>
    </xf>
    <xf numFmtId="166" fontId="3" fillId="0" borderId="9" xfId="1" applyNumberFormat="1" applyFont="1" applyFill="1" applyBorder="1" applyAlignment="1">
      <alignment vertical="center" wrapText="1"/>
    </xf>
    <xf numFmtId="166" fontId="3" fillId="0" borderId="30" xfId="1" applyNumberFormat="1" applyFont="1" applyFill="1" applyBorder="1" applyAlignment="1">
      <alignment vertical="center" wrapText="1"/>
    </xf>
    <xf numFmtId="169" fontId="3" fillId="0" borderId="69" xfId="1" applyNumberFormat="1" applyFont="1" applyFill="1" applyBorder="1" applyAlignment="1">
      <alignment horizontal="right" vertical="center" wrapText="1"/>
    </xf>
    <xf numFmtId="169" fontId="3" fillId="0" borderId="1" xfId="1" applyNumberFormat="1" applyFont="1" applyFill="1" applyBorder="1" applyAlignment="1">
      <alignment horizontal="right" vertical="center" wrapText="1"/>
    </xf>
    <xf numFmtId="169" fontId="3" fillId="0" borderId="14" xfId="1" applyNumberFormat="1" applyFont="1" applyFill="1" applyBorder="1" applyAlignment="1">
      <alignment horizontal="right" vertical="center" wrapText="1"/>
    </xf>
    <xf numFmtId="169" fontId="3" fillId="0" borderId="66" xfId="1" applyNumberFormat="1" applyFont="1" applyFill="1" applyBorder="1" applyAlignment="1">
      <alignment horizontal="right" vertical="center" wrapText="1"/>
    </xf>
    <xf numFmtId="169" fontId="3" fillId="0" borderId="0" xfId="1" applyNumberFormat="1" applyFont="1" applyFill="1" applyBorder="1" applyAlignment="1">
      <alignment horizontal="right" vertical="center" wrapText="1"/>
    </xf>
    <xf numFmtId="169" fontId="3" fillId="0" borderId="26" xfId="1" applyNumberFormat="1" applyFont="1" applyFill="1" applyBorder="1" applyAlignment="1">
      <alignment horizontal="right" vertical="center" wrapText="1"/>
    </xf>
    <xf numFmtId="166" fontId="3" fillId="0" borderId="78" xfId="0" applyNumberFormat="1" applyFont="1" applyBorder="1" applyAlignment="1">
      <alignment horizontal="right" vertical="center" wrapText="1"/>
    </xf>
    <xf numFmtId="166" fontId="3" fillId="0" borderId="64" xfId="0" applyNumberFormat="1" applyFont="1" applyBorder="1" applyAlignment="1">
      <alignment horizontal="right" vertical="center" wrapText="1"/>
    </xf>
    <xf numFmtId="166" fontId="3" fillId="0" borderId="79" xfId="0" applyNumberFormat="1" applyFont="1" applyBorder="1" applyAlignment="1">
      <alignment horizontal="right" vertical="center" wrapText="1"/>
    </xf>
    <xf numFmtId="166" fontId="3" fillId="0" borderId="80" xfId="0" applyNumberFormat="1" applyFont="1" applyBorder="1" applyAlignment="1">
      <alignment horizontal="right" vertical="center" wrapText="1"/>
    </xf>
    <xf numFmtId="166" fontId="3" fillId="0" borderId="81" xfId="0" applyNumberFormat="1" applyFont="1" applyBorder="1" applyAlignment="1">
      <alignment horizontal="right" vertical="center" wrapText="1"/>
    </xf>
    <xf numFmtId="166" fontId="3" fillId="0" borderId="82" xfId="0" applyNumberFormat="1" applyFont="1" applyBorder="1" applyAlignment="1">
      <alignment horizontal="right" vertical="center" wrapText="1"/>
    </xf>
    <xf numFmtId="166" fontId="3" fillId="0" borderId="5" xfId="1" applyNumberFormat="1" applyFont="1" applyBorder="1" applyAlignment="1">
      <alignment horizontal="right" vertical="center" wrapText="1"/>
    </xf>
    <xf numFmtId="166" fontId="3" fillId="0" borderId="28" xfId="1" applyNumberFormat="1" applyFont="1" applyBorder="1" applyAlignment="1">
      <alignment horizontal="right" vertical="center" wrapText="1"/>
    </xf>
    <xf numFmtId="166" fontId="3" fillId="0" borderId="37" xfId="1" applyNumberFormat="1" applyFont="1" applyBorder="1" applyAlignment="1">
      <alignment horizontal="right" vertical="center" wrapText="1"/>
    </xf>
    <xf numFmtId="166" fontId="3" fillId="0" borderId="38" xfId="1" applyNumberFormat="1" applyFont="1" applyBorder="1" applyAlignment="1">
      <alignment horizontal="right" vertical="center" wrapText="1"/>
    </xf>
    <xf numFmtId="166" fontId="3" fillId="0" borderId="0" xfId="1" applyNumberFormat="1" applyFont="1" applyFill="1" applyBorder="1" applyAlignment="1">
      <alignment horizontal="right" vertical="center" wrapText="1"/>
    </xf>
    <xf numFmtId="166" fontId="3" fillId="0" borderId="26" xfId="1" applyNumberFormat="1" applyFont="1" applyFill="1" applyBorder="1" applyAlignment="1">
      <alignment horizontal="right" vertical="center" wrapText="1"/>
    </xf>
    <xf numFmtId="166" fontId="3" fillId="0" borderId="1" xfId="1" applyNumberFormat="1" applyFont="1" applyFill="1" applyBorder="1" applyAlignment="1">
      <alignment horizontal="right" vertical="center" wrapText="1"/>
    </xf>
    <xf numFmtId="166" fontId="3" fillId="0" borderId="14" xfId="1" applyNumberFormat="1" applyFont="1" applyFill="1" applyBorder="1" applyAlignment="1">
      <alignment horizontal="right" vertical="center" wrapText="1"/>
    </xf>
    <xf numFmtId="166" fontId="3" fillId="0" borderId="37" xfId="1" applyNumberFormat="1" applyFont="1" applyFill="1" applyBorder="1" applyAlignment="1">
      <alignment horizontal="right" vertical="center" wrapText="1"/>
    </xf>
    <xf numFmtId="166" fontId="3" fillId="0" borderId="38" xfId="1" applyNumberFormat="1" applyFont="1" applyFill="1" applyBorder="1" applyAlignment="1">
      <alignment horizontal="right" vertical="center" wrapText="1"/>
    </xf>
    <xf numFmtId="166" fontId="3" fillId="0" borderId="34" xfId="1" applyNumberFormat="1" applyFont="1" applyFill="1" applyBorder="1" applyAlignment="1">
      <alignment horizontal="right" vertical="center" wrapText="1"/>
    </xf>
    <xf numFmtId="166" fontId="3" fillId="0" borderId="35" xfId="1" applyNumberFormat="1" applyFont="1" applyFill="1" applyBorder="1" applyAlignment="1">
      <alignment horizontal="right" vertical="center" wrapText="1"/>
    </xf>
    <xf numFmtId="166" fontId="3" fillId="0" borderId="9" xfId="1" applyNumberFormat="1" applyFont="1" applyFill="1" applyBorder="1" applyAlignment="1">
      <alignment horizontal="right" vertical="center" wrapText="1"/>
    </xf>
    <xf numFmtId="166" fontId="3" fillId="0" borderId="30" xfId="1" applyNumberFormat="1" applyFont="1" applyFill="1" applyBorder="1" applyAlignment="1">
      <alignment horizontal="right" vertical="center" wrapText="1"/>
    </xf>
    <xf numFmtId="9" fontId="2" fillId="0" borderId="3" xfId="1" applyNumberFormat="1" applyFont="1" applyFill="1" applyBorder="1" applyAlignment="1">
      <alignment horizontal="left" vertical="center" wrapText="1"/>
    </xf>
    <xf numFmtId="9" fontId="2" fillId="0" borderId="2" xfId="1" applyNumberFormat="1" applyFont="1" applyFill="1" applyBorder="1" applyAlignment="1">
      <alignment horizontal="left" vertical="center" wrapText="1"/>
    </xf>
    <xf numFmtId="3" fontId="2" fillId="0" borderId="36" xfId="1" applyNumberFormat="1" applyFont="1" applyFill="1" applyBorder="1" applyAlignment="1">
      <alignment horizontal="left" vertical="center" wrapText="1"/>
    </xf>
    <xf numFmtId="9" fontId="2" fillId="0" borderId="27" xfId="1" applyNumberFormat="1" applyFont="1" applyFill="1" applyBorder="1" applyAlignment="1">
      <alignment horizontal="left" vertical="center" wrapText="1"/>
    </xf>
    <xf numFmtId="3" fontId="2" fillId="0" borderId="3" xfId="1" applyNumberFormat="1" applyFont="1" applyFill="1" applyBorder="1" applyAlignment="1">
      <alignment horizontal="left" vertical="center" wrapText="1"/>
    </xf>
    <xf numFmtId="9" fontId="2" fillId="0" borderId="8" xfId="1" applyNumberFormat="1" applyFont="1" applyFill="1" applyBorder="1" applyAlignment="1">
      <alignment horizontal="left" vertical="center" wrapText="1"/>
    </xf>
    <xf numFmtId="166" fontId="10" fillId="0" borderId="9" xfId="0" applyNumberFormat="1" applyFont="1" applyBorder="1" applyAlignment="1">
      <alignment horizontal="right" vertical="center" wrapText="1"/>
    </xf>
    <xf numFmtId="166" fontId="10" fillId="0" borderId="30" xfId="0" applyNumberFormat="1" applyFont="1" applyBorder="1" applyAlignment="1">
      <alignment horizontal="right" vertical="center" wrapText="1"/>
    </xf>
    <xf numFmtId="3" fontId="2" fillId="0" borderId="32" xfId="0" applyNumberFormat="1" applyFont="1" applyBorder="1" applyAlignment="1">
      <alignment horizontal="right" vertical="center" wrapText="1"/>
    </xf>
    <xf numFmtId="9" fontId="3" fillId="0" borderId="6" xfId="0" applyNumberFormat="1" applyFont="1" applyBorder="1" applyAlignment="1">
      <alignment horizontal="right" vertical="center" wrapText="1"/>
    </xf>
    <xf numFmtId="3" fontId="2" fillId="0" borderId="29" xfId="0" applyNumberFormat="1" applyFont="1" applyBorder="1" applyAlignment="1">
      <alignment horizontal="right" vertical="center" wrapText="1"/>
    </xf>
    <xf numFmtId="9" fontId="3" fillId="0" borderId="40" xfId="0" applyNumberFormat="1" applyFont="1" applyBorder="1" applyAlignment="1">
      <alignment horizontal="right" vertical="center" wrapText="1"/>
    </xf>
    <xf numFmtId="166" fontId="3" fillId="0" borderId="6" xfId="0" applyNumberFormat="1" applyFont="1" applyBorder="1" applyAlignment="1">
      <alignment horizontal="right" vertical="center" wrapText="1"/>
    </xf>
    <xf numFmtId="3" fontId="2" fillId="0" borderId="29" xfId="0" applyNumberFormat="1" applyFont="1" applyBorder="1" applyAlignment="1">
      <alignment horizontal="right" wrapText="1"/>
    </xf>
    <xf numFmtId="166" fontId="3" fillId="0" borderId="40" xfId="0" applyNumberFormat="1" applyFont="1" applyBorder="1" applyAlignment="1">
      <alignment horizontal="right" vertical="center" wrapText="1"/>
    </xf>
    <xf numFmtId="3" fontId="2" fillId="0" borderId="33" xfId="7" applyNumberFormat="1" applyFont="1" applyBorder="1" applyAlignment="1">
      <alignment horizontal="right" vertical="center" wrapText="1"/>
    </xf>
    <xf numFmtId="3" fontId="2" fillId="0" borderId="31" xfId="7" applyNumberFormat="1" applyFont="1" applyBorder="1" applyAlignment="1">
      <alignment horizontal="right" vertical="center" wrapText="1"/>
    </xf>
    <xf numFmtId="3" fontId="2" fillId="0" borderId="83" xfId="7" applyNumberFormat="1" applyFont="1" applyBorder="1" applyAlignment="1">
      <alignment horizontal="right" vertical="center" wrapText="1"/>
    </xf>
    <xf numFmtId="3" fontId="9" fillId="0" borderId="84" xfId="7" applyNumberFormat="1" applyFont="1" applyBorder="1" applyAlignment="1">
      <alignment horizontal="right" vertical="center" wrapText="1"/>
    </xf>
    <xf numFmtId="3" fontId="2" fillId="0" borderId="33" xfId="7" applyNumberFormat="1" applyFont="1" applyBorder="1" applyAlignment="1">
      <alignment vertical="center" wrapText="1"/>
    </xf>
    <xf numFmtId="3" fontId="2" fillId="0" borderId="31" xfId="7" applyNumberFormat="1" applyFont="1" applyBorder="1" applyAlignment="1">
      <alignment vertical="center" wrapText="1"/>
    </xf>
    <xf numFmtId="3" fontId="9" fillId="0" borderId="84" xfId="7" applyNumberFormat="1" applyFont="1" applyBorder="1" applyAlignment="1">
      <alignment vertical="center" wrapText="1"/>
    </xf>
    <xf numFmtId="2" fontId="9" fillId="0" borderId="59" xfId="7" applyNumberFormat="1" applyFont="1" applyBorder="1" applyAlignment="1">
      <alignment vertical="center"/>
    </xf>
    <xf numFmtId="2" fontId="9" fillId="0" borderId="85" xfId="7" applyNumberFormat="1" applyFont="1" applyBorder="1" applyAlignment="1">
      <alignment vertical="center"/>
    </xf>
    <xf numFmtId="2" fontId="9" fillId="0" borderId="59" xfId="7" applyNumberFormat="1" applyFont="1" applyBorder="1" applyAlignment="1">
      <alignment horizontal="right" vertical="center" wrapText="1"/>
    </xf>
    <xf numFmtId="2" fontId="9" fillId="0" borderId="85" xfId="7" applyNumberFormat="1" applyFont="1" applyBorder="1" applyAlignment="1">
      <alignment horizontal="right" vertical="center" wrapText="1"/>
    </xf>
    <xf numFmtId="2" fontId="9" fillId="0" borderId="79" xfId="7" applyNumberFormat="1" applyFont="1" applyBorder="1" applyAlignment="1">
      <alignment horizontal="right" vertical="center" wrapText="1"/>
    </xf>
    <xf numFmtId="2" fontId="9" fillId="0" borderId="82" xfId="7" applyNumberFormat="1" applyFont="1" applyBorder="1" applyAlignment="1">
      <alignment vertical="center"/>
    </xf>
    <xf numFmtId="3" fontId="2" fillId="0" borderId="1" xfId="7" applyNumberFormat="1" applyFont="1" applyBorder="1" applyAlignment="1">
      <alignment horizontal="right" vertical="center" wrapText="1"/>
    </xf>
    <xf numFmtId="3" fontId="2" fillId="0" borderId="14" xfId="7" applyNumberFormat="1" applyFont="1" applyBorder="1" applyAlignment="1">
      <alignment horizontal="right" vertical="center" wrapText="1"/>
    </xf>
    <xf numFmtId="3" fontId="2" fillId="0" borderId="65" xfId="7" applyNumberFormat="1" applyFont="1" applyBorder="1" applyAlignment="1">
      <alignment horizontal="right" vertical="center" wrapText="1"/>
    </xf>
    <xf numFmtId="3" fontId="2" fillId="0" borderId="81" xfId="7" applyNumberFormat="1" applyFont="1" applyBorder="1" applyAlignment="1">
      <alignment horizontal="right" vertical="center" wrapText="1"/>
    </xf>
    <xf numFmtId="3" fontId="9" fillId="0" borderId="9" xfId="7" applyNumberFormat="1" applyFont="1" applyBorder="1" applyAlignment="1">
      <alignment horizontal="right" vertical="center" wrapText="1"/>
    </xf>
    <xf numFmtId="3" fontId="9" fillId="0" borderId="30" xfId="7" applyNumberFormat="1" applyFont="1" applyBorder="1" applyAlignment="1">
      <alignment horizontal="right" vertical="center" wrapText="1"/>
    </xf>
    <xf numFmtId="3" fontId="2" fillId="0" borderId="2" xfId="7" applyNumberFormat="1" applyFont="1" applyBorder="1" applyAlignment="1">
      <alignment horizontal="right" vertical="center" wrapText="1"/>
    </xf>
    <xf numFmtId="3" fontId="2" fillId="0" borderId="86" xfId="7" applyNumberFormat="1" applyFont="1" applyBorder="1" applyAlignment="1">
      <alignment horizontal="right" vertical="center" wrapText="1"/>
    </xf>
    <xf numFmtId="3" fontId="9" fillId="0" borderId="8" xfId="7" applyNumberFormat="1" applyFont="1" applyBorder="1" applyAlignment="1">
      <alignment horizontal="right" vertical="center" wrapText="1"/>
    </xf>
    <xf numFmtId="166" fontId="3" fillId="0" borderId="2" xfId="7" applyNumberFormat="1" applyFont="1" applyBorder="1" applyAlignment="1">
      <alignment vertical="center" wrapText="1"/>
    </xf>
    <xf numFmtId="166" fontId="3" fillId="0" borderId="1" xfId="7" applyNumberFormat="1" applyFont="1" applyBorder="1" applyAlignment="1">
      <alignment vertical="center" wrapText="1"/>
    </xf>
    <xf numFmtId="166" fontId="3" fillId="0" borderId="14" xfId="7" applyNumberFormat="1" applyFont="1" applyBorder="1" applyAlignment="1">
      <alignment vertical="center" wrapText="1"/>
    </xf>
    <xf numFmtId="166" fontId="3" fillId="0" borderId="86" xfId="7" applyNumberFormat="1" applyFont="1" applyBorder="1" applyAlignment="1">
      <alignment vertical="center" wrapText="1"/>
    </xf>
    <xf numFmtId="166" fontId="3" fillId="0" borderId="65" xfId="7" applyNumberFormat="1" applyFont="1" applyBorder="1" applyAlignment="1">
      <alignment vertical="center" wrapText="1"/>
    </xf>
    <xf numFmtId="166" fontId="3" fillId="0" borderId="81" xfId="7" applyNumberFormat="1" applyFont="1" applyBorder="1" applyAlignment="1">
      <alignment vertical="center" wrapText="1"/>
    </xf>
    <xf numFmtId="166" fontId="3" fillId="0" borderId="8" xfId="7" applyNumberFormat="1" applyFont="1" applyBorder="1" applyAlignment="1">
      <alignment vertical="center" wrapText="1"/>
    </xf>
    <xf numFmtId="166" fontId="3" fillId="0" borderId="9" xfId="7" applyNumberFormat="1" applyFont="1" applyBorder="1" applyAlignment="1">
      <alignment vertical="center" wrapText="1"/>
    </xf>
    <xf numFmtId="166" fontId="3" fillId="0" borderId="30" xfId="7" applyNumberFormat="1" applyFont="1" applyBorder="1" applyAlignment="1">
      <alignment vertical="center" wrapText="1"/>
    </xf>
    <xf numFmtId="166" fontId="3" fillId="0" borderId="10" xfId="7" applyNumberFormat="1" applyFont="1" applyBorder="1" applyAlignment="1">
      <alignment horizontal="right" vertical="center"/>
    </xf>
    <xf numFmtId="9" fontId="3" fillId="0" borderId="29" xfId="7" applyNumberFormat="1" applyFont="1" applyBorder="1" applyAlignment="1">
      <alignment horizontal="right" vertical="center" wrapText="1"/>
    </xf>
    <xf numFmtId="3" fontId="9" fillId="0" borderId="32" xfId="7" applyNumberFormat="1" applyFont="1" applyBorder="1" applyAlignment="1">
      <alignment horizontal="right" vertical="center" wrapText="1"/>
    </xf>
    <xf numFmtId="0" fontId="2" fillId="0" borderId="0" xfId="0" applyFont="1"/>
    <xf numFmtId="0" fontId="9" fillId="0" borderId="0" xfId="0" applyFont="1"/>
    <xf numFmtId="0" fontId="2" fillId="3" borderId="0" xfId="7" applyFont="1" applyFill="1"/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3" fontId="6" fillId="3" borderId="0" xfId="0" applyNumberFormat="1" applyFont="1" applyFill="1"/>
    <xf numFmtId="166" fontId="3" fillId="3" borderId="0" xfId="0" applyNumberFormat="1" applyFont="1" applyFill="1"/>
    <xf numFmtId="0" fontId="1" fillId="3" borderId="0" xfId="0" applyFont="1" applyFill="1"/>
    <xf numFmtId="0" fontId="6" fillId="3" borderId="0" xfId="0" applyFont="1" applyFill="1"/>
    <xf numFmtId="0" fontId="2" fillId="3" borderId="0" xfId="0" applyFont="1" applyFill="1"/>
    <xf numFmtId="0" fontId="35" fillId="3" borderId="0" xfId="0" applyFont="1" applyFill="1"/>
    <xf numFmtId="0" fontId="0" fillId="3" borderId="0" xfId="0" applyFill="1"/>
    <xf numFmtId="0" fontId="7" fillId="3" borderId="0" xfId="7" applyFont="1" applyFill="1" applyAlignment="1">
      <alignment horizontal="left" vertical="top"/>
    </xf>
    <xf numFmtId="166" fontId="3" fillId="3" borderId="0" xfId="7" applyNumberFormat="1" applyFont="1" applyFill="1"/>
    <xf numFmtId="3" fontId="8" fillId="3" borderId="0" xfId="7" applyNumberFormat="1" applyFont="1" applyFill="1"/>
    <xf numFmtId="0" fontId="4" fillId="3" borderId="0" xfId="7" applyFont="1" applyFill="1"/>
    <xf numFmtId="10" fontId="5" fillId="3" borderId="0" xfId="7" applyNumberFormat="1" applyFont="1" applyFill="1"/>
    <xf numFmtId="0" fontId="7" fillId="3" borderId="9" xfId="7" applyFont="1" applyFill="1" applyBorder="1" applyAlignment="1">
      <alignment vertical="top"/>
    </xf>
    <xf numFmtId="0" fontId="1" fillId="3" borderId="0" xfId="7" applyFill="1" applyAlignment="1">
      <alignment vertical="center"/>
    </xf>
    <xf numFmtId="0" fontId="1" fillId="3" borderId="0" xfId="7" applyFill="1" applyAlignment="1">
      <alignment horizontal="center"/>
    </xf>
    <xf numFmtId="0" fontId="7" fillId="3" borderId="0" xfId="7" applyFont="1" applyFill="1" applyAlignment="1">
      <alignment vertical="top" wrapText="1"/>
    </xf>
    <xf numFmtId="0" fontId="2" fillId="3" borderId="0" xfId="7" applyFont="1" applyFill="1" applyAlignment="1">
      <alignment horizontal="center"/>
    </xf>
    <xf numFmtId="0" fontId="7" fillId="3" borderId="0" xfId="7" applyFont="1" applyFill="1" applyAlignment="1">
      <alignment wrapText="1"/>
    </xf>
    <xf numFmtId="0" fontId="2" fillId="3" borderId="0" xfId="7" applyFont="1" applyFill="1" applyAlignment="1">
      <alignment horizontal="left" vertical="top" wrapText="1"/>
    </xf>
    <xf numFmtId="0" fontId="5" fillId="3" borderId="0" xfId="7" applyFont="1" applyFill="1" applyAlignment="1">
      <alignment horizontal="left" vertical="top"/>
    </xf>
    <xf numFmtId="3" fontId="11" fillId="3" borderId="0" xfId="7" applyNumberFormat="1" applyFont="1" applyFill="1" applyAlignment="1">
      <alignment horizontal="right"/>
    </xf>
    <xf numFmtId="0" fontId="11" fillId="3" borderId="0" xfId="7" applyFont="1" applyFill="1" applyAlignment="1">
      <alignment horizontal="right"/>
    </xf>
    <xf numFmtId="0" fontId="13" fillId="3" borderId="0" xfId="7" applyFont="1" applyFill="1"/>
    <xf numFmtId="3" fontId="2" fillId="3" borderId="0" xfId="7" applyNumberFormat="1" applyFont="1" applyFill="1"/>
    <xf numFmtId="0" fontId="5" fillId="5" borderId="87" xfId="0" applyFont="1" applyFill="1" applyBorder="1" applyAlignment="1">
      <alignment horizontal="left" vertical="center"/>
    </xf>
    <xf numFmtId="0" fontId="2" fillId="5" borderId="68" xfId="0" applyFont="1" applyFill="1" applyBorder="1" applyAlignment="1">
      <alignment horizontal="center" vertical="top" wrapText="1"/>
    </xf>
    <xf numFmtId="0" fontId="2" fillId="5" borderId="68" xfId="0" applyFont="1" applyFill="1" applyBorder="1" applyAlignment="1">
      <alignment horizontal="center" vertical="top"/>
    </xf>
    <xf numFmtId="0" fontId="2" fillId="5" borderId="88" xfId="0" applyFont="1" applyFill="1" applyBorder="1" applyAlignment="1">
      <alignment horizontal="center" vertical="top" wrapText="1"/>
    </xf>
    <xf numFmtId="0" fontId="5" fillId="5" borderId="89" xfId="0" applyFont="1" applyFill="1" applyBorder="1" applyAlignment="1">
      <alignment horizontal="center" vertical="top" wrapText="1"/>
    </xf>
    <xf numFmtId="0" fontId="5" fillId="5" borderId="90" xfId="0" applyFont="1" applyFill="1" applyBorder="1" applyAlignment="1">
      <alignment horizontal="center" vertical="top" wrapText="1"/>
    </xf>
    <xf numFmtId="0" fontId="5" fillId="5" borderId="91" xfId="0" applyFont="1" applyFill="1" applyBorder="1" applyAlignment="1">
      <alignment horizontal="center" vertical="top" wrapText="1"/>
    </xf>
    <xf numFmtId="0" fontId="5" fillId="5" borderId="3" xfId="7" applyFont="1" applyFill="1" applyBorder="1" applyAlignment="1">
      <alignment horizontal="center" vertical="top" wrapText="1"/>
    </xf>
    <xf numFmtId="0" fontId="5" fillId="5" borderId="0" xfId="7" applyFont="1" applyFill="1" applyAlignment="1">
      <alignment horizontal="center" vertical="top" wrapText="1"/>
    </xf>
    <xf numFmtId="0" fontId="5" fillId="5" borderId="4" xfId="7" applyFont="1" applyFill="1" applyBorder="1" applyAlignment="1">
      <alignment horizontal="center" vertical="top" wrapText="1"/>
    </xf>
    <xf numFmtId="0" fontId="5" fillId="5" borderId="15" xfId="7" applyFont="1" applyFill="1" applyBorder="1" applyAlignment="1">
      <alignment horizontal="center" vertical="top" wrapText="1"/>
    </xf>
    <xf numFmtId="0" fontId="5" fillId="5" borderId="92" xfId="7" applyFont="1" applyFill="1" applyBorder="1" applyAlignment="1">
      <alignment horizontal="center" vertical="top" wrapText="1"/>
    </xf>
    <xf numFmtId="0" fontId="1" fillId="5" borderId="40" xfId="7" applyFill="1" applyBorder="1" applyAlignment="1">
      <alignment horizontal="center"/>
    </xf>
    <xf numFmtId="0" fontId="2" fillId="5" borderId="68" xfId="7" applyFont="1" applyFill="1" applyBorder="1" applyAlignment="1">
      <alignment horizontal="center" vertical="top" wrapText="1"/>
    </xf>
    <xf numFmtId="0" fontId="1" fillId="5" borderId="40" xfId="7" applyFill="1" applyBorder="1"/>
    <xf numFmtId="0" fontId="2" fillId="5" borderId="16" xfId="7" applyFont="1" applyFill="1" applyBorder="1" applyAlignment="1">
      <alignment horizontal="center" vertical="top" wrapText="1"/>
    </xf>
    <xf numFmtId="0" fontId="2" fillId="5" borderId="40" xfId="7" applyFont="1" applyFill="1" applyBorder="1" applyAlignment="1">
      <alignment horizontal="center"/>
    </xf>
    <xf numFmtId="0" fontId="2" fillId="5" borderId="88" xfId="7" applyFont="1" applyFill="1" applyBorder="1" applyAlignment="1">
      <alignment horizontal="center" vertical="top" wrapText="1"/>
    </xf>
    <xf numFmtId="0" fontId="2" fillId="5" borderId="40" xfId="7" applyFont="1" applyFill="1" applyBorder="1" applyAlignment="1">
      <alignment horizontal="center" vertical="top" wrapText="1"/>
    </xf>
    <xf numFmtId="0" fontId="1" fillId="5" borderId="3" xfId="7" applyFill="1" applyBorder="1"/>
    <xf numFmtId="0" fontId="1" fillId="5" borderId="22" xfId="7" applyFill="1" applyBorder="1"/>
    <xf numFmtId="0" fontId="2" fillId="5" borderId="29" xfId="7" applyFont="1" applyFill="1" applyBorder="1" applyAlignment="1">
      <alignment horizontal="center" vertical="top" wrapText="1"/>
    </xf>
    <xf numFmtId="0" fontId="2" fillId="5" borderId="29" xfId="7" applyFont="1" applyFill="1" applyBorder="1" applyAlignment="1">
      <alignment horizontal="center"/>
    </xf>
    <xf numFmtId="0" fontId="1" fillId="5" borderId="27" xfId="7" applyFill="1" applyBorder="1" applyAlignment="1">
      <alignment horizontal="center"/>
    </xf>
    <xf numFmtId="0" fontId="1" fillId="5" borderId="34" xfId="7" applyFill="1" applyBorder="1" applyAlignment="1">
      <alignment horizontal="center"/>
    </xf>
    <xf numFmtId="0" fontId="2" fillId="5" borderId="27" xfId="7" applyFont="1" applyFill="1" applyBorder="1" applyAlignment="1">
      <alignment horizontal="center" vertical="top" wrapText="1"/>
    </xf>
    <xf numFmtId="0" fontId="1" fillId="5" borderId="27" xfId="7" applyFill="1" applyBorder="1"/>
    <xf numFmtId="0" fontId="2" fillId="5" borderId="40" xfId="7" applyFont="1" applyFill="1" applyBorder="1"/>
    <xf numFmtId="0" fontId="1" fillId="5" borderId="27" xfId="7" applyFill="1" applyBorder="1" applyAlignment="1">
      <alignment vertical="top"/>
    </xf>
    <xf numFmtId="0" fontId="2" fillId="5" borderId="40" xfId="7" applyFont="1" applyFill="1" applyBorder="1" applyAlignment="1">
      <alignment vertical="top"/>
    </xf>
    <xf numFmtId="0" fontId="5" fillId="5" borderId="40" xfId="7" applyFont="1" applyFill="1" applyBorder="1" applyAlignment="1">
      <alignment vertical="top"/>
    </xf>
    <xf numFmtId="0" fontId="5" fillId="5" borderId="40" xfId="7" applyFont="1" applyFill="1" applyBorder="1" applyAlignment="1">
      <alignment horizontal="center" vertical="top"/>
    </xf>
    <xf numFmtId="0" fontId="1" fillId="5" borderId="40" xfId="7" applyFill="1" applyBorder="1" applyAlignment="1">
      <alignment vertical="top"/>
    </xf>
    <xf numFmtId="0" fontId="36" fillId="5" borderId="68" xfId="7" applyFont="1" applyFill="1" applyBorder="1" applyAlignment="1">
      <alignment horizontal="center" vertical="top" wrapText="1"/>
    </xf>
    <xf numFmtId="0" fontId="5" fillId="5" borderId="27" xfId="7" applyFont="1" applyFill="1" applyBorder="1" applyAlignment="1">
      <alignment horizontal="center" vertical="top" wrapText="1"/>
    </xf>
    <xf numFmtId="0" fontId="36" fillId="5" borderId="40" xfId="7" applyFont="1" applyFill="1" applyBorder="1" applyAlignment="1">
      <alignment horizontal="center" vertical="top" wrapText="1"/>
    </xf>
    <xf numFmtId="0" fontId="36" fillId="5" borderId="88" xfId="7" applyFont="1" applyFill="1" applyBorder="1" applyAlignment="1">
      <alignment horizontal="center" vertical="top" wrapText="1"/>
    </xf>
    <xf numFmtId="0" fontId="5" fillId="5" borderId="87" xfId="7" applyFont="1" applyFill="1" applyBorder="1" applyAlignment="1">
      <alignment horizontal="left" vertical="center"/>
    </xf>
    <xf numFmtId="0" fontId="5" fillId="5" borderId="90" xfId="7" applyFont="1" applyFill="1" applyBorder="1" applyAlignment="1">
      <alignment horizontal="center" vertical="top" wrapText="1"/>
    </xf>
    <xf numFmtId="0" fontId="5" fillId="5" borderId="93" xfId="7" applyFont="1" applyFill="1" applyBorder="1" applyAlignment="1">
      <alignment horizontal="center" vertical="top" wrapText="1"/>
    </xf>
    <xf numFmtId="0" fontId="5" fillId="5" borderId="34" xfId="7" applyFont="1" applyFill="1" applyBorder="1" applyAlignment="1">
      <alignment horizontal="center" vertical="top" wrapText="1"/>
    </xf>
    <xf numFmtId="0" fontId="5" fillId="5" borderId="39" xfId="7" applyFont="1" applyFill="1" applyBorder="1" applyAlignment="1">
      <alignment horizontal="center" vertical="top" wrapText="1"/>
    </xf>
    <xf numFmtId="0" fontId="2" fillId="5" borderId="34" xfId="7" applyFont="1" applyFill="1" applyBorder="1" applyAlignment="1">
      <alignment horizontal="center" vertical="top" wrapText="1"/>
    </xf>
    <xf numFmtId="0" fontId="2" fillId="5" borderId="83" xfId="7" applyFont="1" applyFill="1" applyBorder="1" applyAlignment="1">
      <alignment horizontal="center" vertical="top" wrapText="1"/>
    </xf>
    <xf numFmtId="0" fontId="2" fillId="5" borderId="15" xfId="7" applyFont="1" applyFill="1" applyBorder="1" applyAlignment="1">
      <alignment horizontal="center" vertical="top" wrapText="1"/>
    </xf>
    <xf numFmtId="0" fontId="0" fillId="3" borderId="0" xfId="0" applyFill="1" applyAlignment="1">
      <alignment vertical="center"/>
    </xf>
    <xf numFmtId="166" fontId="0" fillId="3" borderId="0" xfId="0" applyNumberFormat="1" applyFill="1"/>
    <xf numFmtId="0" fontId="2" fillId="0" borderId="0" xfId="0" applyFont="1" applyAlignment="1">
      <alignment horizontal="left" vertical="center" wrapText="1"/>
    </xf>
    <xf numFmtId="166" fontId="3" fillId="0" borderId="0" xfId="0" applyNumberFormat="1" applyFont="1" applyAlignment="1">
      <alignment vertical="center" wrapText="1"/>
    </xf>
    <xf numFmtId="166" fontId="3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/>
    </xf>
    <xf numFmtId="3" fontId="0" fillId="3" borderId="0" xfId="0" applyNumberFormat="1" applyFill="1"/>
    <xf numFmtId="3" fontId="2" fillId="3" borderId="0" xfId="0" applyNumberFormat="1" applyFont="1" applyFill="1"/>
    <xf numFmtId="0" fontId="2" fillId="5" borderId="16" xfId="0" applyFont="1" applyFill="1" applyBorder="1" applyAlignment="1">
      <alignment horizontal="center" vertical="top" wrapText="1"/>
    </xf>
    <xf numFmtId="0" fontId="2" fillId="5" borderId="27" xfId="0" applyFont="1" applyFill="1" applyBorder="1" applyAlignment="1">
      <alignment horizontal="center" vertical="top" wrapText="1"/>
    </xf>
    <xf numFmtId="0" fontId="2" fillId="5" borderId="40" xfId="0" applyFont="1" applyFill="1" applyBorder="1" applyAlignment="1">
      <alignment horizontal="center" vertical="top" wrapText="1"/>
    </xf>
    <xf numFmtId="0" fontId="2" fillId="5" borderId="83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vertical="top" wrapText="1"/>
    </xf>
    <xf numFmtId="0" fontId="7" fillId="5" borderId="94" xfId="0" applyFont="1" applyFill="1" applyBorder="1" applyAlignment="1">
      <alignment horizontal="left" vertical="top" wrapText="1"/>
    </xf>
    <xf numFmtId="0" fontId="5" fillId="5" borderId="68" xfId="0" applyFont="1" applyFill="1" applyBorder="1" applyAlignment="1">
      <alignment horizontal="center" vertical="top" wrapText="1"/>
    </xf>
    <xf numFmtId="0" fontId="2" fillId="5" borderId="92" xfId="0" applyFont="1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horizontal="left" vertical="top"/>
    </xf>
    <xf numFmtId="3" fontId="1" fillId="3" borderId="0" xfId="0" applyNumberFormat="1" applyFont="1" applyFill="1"/>
    <xf numFmtId="3" fontId="11" fillId="3" borderId="0" xfId="0" applyNumberFormat="1" applyFont="1" applyFill="1"/>
    <xf numFmtId="0" fontId="11" fillId="3" borderId="0" xfId="0" applyFont="1" applyFill="1"/>
    <xf numFmtId="0" fontId="1" fillId="3" borderId="26" xfId="0" applyFont="1" applyFill="1" applyBorder="1"/>
    <xf numFmtId="0" fontId="1" fillId="3" borderId="0" xfId="0" applyFont="1" applyFill="1" applyAlignment="1">
      <alignment horizontal="center"/>
    </xf>
    <xf numFmtId="0" fontId="8" fillId="3" borderId="0" xfId="0" applyFont="1" applyFill="1"/>
    <xf numFmtId="0" fontId="9" fillId="3" borderId="0" xfId="0" applyFont="1" applyFill="1"/>
    <xf numFmtId="3" fontId="8" fillId="3" borderId="0" xfId="0" applyNumberFormat="1" applyFont="1" applyFill="1"/>
    <xf numFmtId="0" fontId="5" fillId="5" borderId="40" xfId="0" applyFont="1" applyFill="1" applyBorder="1" applyAlignment="1">
      <alignment horizontal="center" vertical="top" wrapText="1"/>
    </xf>
    <xf numFmtId="0" fontId="2" fillId="5" borderId="95" xfId="0" applyFont="1" applyFill="1" applyBorder="1" applyAlignment="1">
      <alignment horizontal="center" vertical="top" wrapText="1"/>
    </xf>
    <xf numFmtId="0" fontId="5" fillId="5" borderId="40" xfId="0" applyFont="1" applyFill="1" applyBorder="1" applyAlignment="1">
      <alignment horizontal="center" vertical="center" wrapText="1"/>
    </xf>
    <xf numFmtId="3" fontId="37" fillId="3" borderId="0" xfId="0" applyNumberFormat="1" applyFont="1" applyFill="1"/>
    <xf numFmtId="0" fontId="2" fillId="5" borderId="34" xfId="0" applyFont="1" applyFill="1" applyBorder="1" applyAlignment="1">
      <alignment horizontal="center" vertical="top" wrapText="1"/>
    </xf>
    <xf numFmtId="0" fontId="2" fillId="5" borderId="35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5" borderId="0" xfId="0" applyFont="1" applyFill="1" applyAlignment="1">
      <alignment horizontal="center" vertical="top" wrapText="1"/>
    </xf>
    <xf numFmtId="0" fontId="13" fillId="3" borderId="0" xfId="0" applyFont="1" applyFill="1"/>
    <xf numFmtId="0" fontId="9" fillId="3" borderId="0" xfId="7" applyFont="1" applyFill="1"/>
    <xf numFmtId="0" fontId="2" fillId="5" borderId="0" xfId="7" applyFont="1" applyFill="1" applyAlignment="1">
      <alignment horizontal="center" vertical="top" wrapText="1"/>
    </xf>
    <xf numFmtId="0" fontId="2" fillId="5" borderId="45" xfId="7" applyFont="1" applyFill="1" applyBorder="1" applyAlignment="1">
      <alignment horizontal="center" vertical="top" wrapText="1"/>
    </xf>
    <xf numFmtId="0" fontId="2" fillId="5" borderId="3" xfId="7" applyFont="1" applyFill="1" applyBorder="1" applyAlignment="1">
      <alignment horizontal="center" vertical="top" wrapText="1"/>
    </xf>
    <xf numFmtId="0" fontId="2" fillId="5" borderId="31" xfId="7" applyFont="1" applyFill="1" applyBorder="1" applyAlignment="1">
      <alignment horizontal="center" vertical="top" wrapText="1"/>
    </xf>
    <xf numFmtId="0" fontId="5" fillId="5" borderId="35" xfId="7" applyFont="1" applyFill="1" applyBorder="1" applyAlignment="1">
      <alignment horizontal="center" vertical="top" wrapText="1"/>
    </xf>
    <xf numFmtId="3" fontId="5" fillId="3" borderId="0" xfId="7" applyNumberFormat="1" applyFont="1" applyFill="1" applyAlignment="1">
      <alignment horizontal="left" vertical="center" wrapText="1"/>
    </xf>
    <xf numFmtId="9" fontId="3" fillId="3" borderId="0" xfId="7" applyNumberFormat="1" applyFont="1" applyFill="1" applyAlignment="1">
      <alignment horizontal="right" vertical="center" wrapText="1"/>
    </xf>
    <xf numFmtId="166" fontId="3" fillId="3" borderId="0" xfId="7" applyNumberFormat="1" applyFont="1" applyFill="1" applyAlignment="1">
      <alignment horizontal="right" vertical="center" wrapText="1"/>
    </xf>
    <xf numFmtId="3" fontId="2" fillId="3" borderId="0" xfId="7" applyNumberFormat="1" applyFont="1" applyFill="1" applyAlignment="1">
      <alignment horizontal="left" vertical="center"/>
    </xf>
    <xf numFmtId="0" fontId="5" fillId="5" borderId="29" xfId="7" applyFont="1" applyFill="1" applyBorder="1" applyAlignment="1">
      <alignment horizontal="center" vertical="top" wrapText="1"/>
    </xf>
    <xf numFmtId="0" fontId="1" fillId="5" borderId="34" xfId="7" applyFill="1" applyBorder="1" applyAlignment="1">
      <alignment vertical="top"/>
    </xf>
    <xf numFmtId="0" fontId="1" fillId="5" borderId="15" xfId="7" applyFill="1" applyBorder="1" applyAlignment="1">
      <alignment vertical="top"/>
    </xf>
    <xf numFmtId="0" fontId="1" fillId="5" borderId="94" xfId="7" applyFill="1" applyBorder="1" applyAlignment="1">
      <alignment wrapText="1"/>
    </xf>
    <xf numFmtId="0" fontId="8" fillId="5" borderId="96" xfId="7" applyFont="1" applyFill="1" applyBorder="1" applyAlignment="1">
      <alignment horizontal="left" vertical="center" wrapText="1"/>
    </xf>
    <xf numFmtId="0" fontId="2" fillId="5" borderId="68" xfId="7" applyFont="1" applyFill="1" applyBorder="1" applyAlignment="1">
      <alignment vertical="top" wrapText="1"/>
    </xf>
    <xf numFmtId="0" fontId="2" fillId="5" borderId="16" xfId="7" applyFont="1" applyFill="1" applyBorder="1" applyAlignment="1">
      <alignment vertical="top" wrapText="1"/>
    </xf>
    <xf numFmtId="0" fontId="2" fillId="5" borderId="88" xfId="7" applyFont="1" applyFill="1" applyBorder="1" applyAlignment="1">
      <alignment vertical="top" wrapText="1"/>
    </xf>
    <xf numFmtId="3" fontId="5" fillId="3" borderId="0" xfId="7" applyNumberFormat="1" applyFont="1" applyFill="1" applyAlignment="1">
      <alignment horizontal="left" vertical="top" wrapText="1"/>
    </xf>
    <xf numFmtId="4" fontId="1" fillId="3" borderId="0" xfId="7" applyNumberFormat="1" applyFill="1"/>
    <xf numFmtId="3" fontId="2" fillId="3" borderId="0" xfId="7" applyNumberFormat="1" applyFont="1" applyFill="1" applyAlignment="1">
      <alignment horizontal="left" vertical="top"/>
    </xf>
    <xf numFmtId="4" fontId="2" fillId="3" borderId="0" xfId="7" applyNumberFormat="1" applyFont="1" applyFill="1"/>
    <xf numFmtId="0" fontId="1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vertical="center"/>
    </xf>
    <xf numFmtId="0" fontId="5" fillId="5" borderId="97" xfId="0" applyFont="1" applyFill="1" applyBorder="1" applyAlignment="1">
      <alignment horizontal="center" vertical="center" wrapText="1"/>
    </xf>
    <xf numFmtId="0" fontId="5" fillId="5" borderId="93" xfId="0" applyFont="1" applyFill="1" applyBorder="1" applyAlignment="1">
      <alignment horizontal="center" vertical="center" wrapText="1"/>
    </xf>
    <xf numFmtId="0" fontId="5" fillId="5" borderId="98" xfId="0" applyFont="1" applyFill="1" applyBorder="1" applyAlignment="1">
      <alignment horizontal="center" vertical="center" wrapText="1"/>
    </xf>
    <xf numFmtId="0" fontId="5" fillId="5" borderId="68" xfId="7" applyFont="1" applyFill="1" applyBorder="1" applyAlignment="1">
      <alignment horizontal="center" vertical="top" wrapText="1"/>
    </xf>
    <xf numFmtId="0" fontId="5" fillId="5" borderId="16" xfId="7" applyFont="1" applyFill="1" applyBorder="1" applyAlignment="1">
      <alignment horizontal="center" vertical="top" wrapText="1"/>
    </xf>
    <xf numFmtId="0" fontId="5" fillId="5" borderId="88" xfId="7" applyFont="1" applyFill="1" applyBorder="1" applyAlignment="1">
      <alignment horizontal="center" vertical="top" wrapText="1"/>
    </xf>
    <xf numFmtId="166" fontId="3" fillId="0" borderId="65" xfId="0" applyNumberFormat="1" applyFont="1" applyBorder="1" applyAlignment="1">
      <alignment horizontal="right" vertical="center" wrapText="1"/>
    </xf>
    <xf numFmtId="3" fontId="5" fillId="0" borderId="0" xfId="7" applyNumberFormat="1" applyFont="1" applyAlignment="1">
      <alignment vertical="center" wrapText="1"/>
    </xf>
    <xf numFmtId="3" fontId="2" fillId="0" borderId="32" xfId="7" applyNumberFormat="1" applyFont="1" applyBorder="1" applyAlignment="1">
      <alignment horizontal="right" vertical="center" wrapText="1"/>
    </xf>
    <xf numFmtId="166" fontId="3" fillId="0" borderId="6" xfId="7" applyNumberFormat="1" applyFont="1" applyBorder="1" applyAlignment="1">
      <alignment horizontal="right" vertical="top" wrapText="1"/>
    </xf>
    <xf numFmtId="166" fontId="3" fillId="0" borderId="40" xfId="7" applyNumberFormat="1" applyFont="1" applyBorder="1" applyAlignment="1">
      <alignment horizontal="right" vertical="top" wrapText="1"/>
    </xf>
    <xf numFmtId="166" fontId="3" fillId="0" borderId="10" xfId="7" applyNumberFormat="1" applyFont="1" applyBorder="1" applyAlignment="1">
      <alignment horizontal="right" vertical="top" wrapText="1"/>
    </xf>
    <xf numFmtId="0" fontId="38" fillId="3" borderId="0" xfId="3" applyFont="1" applyFill="1"/>
    <xf numFmtId="0" fontId="2" fillId="3" borderId="0" xfId="7" applyFont="1" applyFill="1" applyAlignment="1">
      <alignment horizontal="left"/>
    </xf>
    <xf numFmtId="0" fontId="35" fillId="3" borderId="0" xfId="7" applyFont="1" applyFill="1" applyAlignment="1">
      <alignment horizontal="left"/>
    </xf>
    <xf numFmtId="3" fontId="2" fillId="0" borderId="99" xfId="7" applyNumberFormat="1" applyFont="1" applyBorder="1" applyAlignment="1">
      <alignment horizontal="right" vertical="center" wrapText="1"/>
    </xf>
    <xf numFmtId="166" fontId="3" fillId="0" borderId="100" xfId="7" applyNumberFormat="1" applyFont="1" applyBorder="1" applyAlignment="1">
      <alignment horizontal="right" vertical="center" wrapText="1"/>
    </xf>
    <xf numFmtId="166" fontId="3" fillId="0" borderId="99" xfId="7" applyNumberFormat="1" applyFont="1" applyBorder="1" applyAlignment="1">
      <alignment horizontal="right" vertical="center" wrapText="1"/>
    </xf>
    <xf numFmtId="3" fontId="9" fillId="0" borderId="101" xfId="7" applyNumberFormat="1" applyFont="1" applyBorder="1" applyAlignment="1">
      <alignment horizontal="right" vertical="center" wrapText="1"/>
    </xf>
    <xf numFmtId="166" fontId="3" fillId="0" borderId="102" xfId="7" applyNumberFormat="1" applyFont="1" applyBorder="1" applyAlignment="1">
      <alignment horizontal="right" vertical="center" wrapText="1"/>
    </xf>
    <xf numFmtId="0" fontId="1" fillId="3" borderId="103" xfId="0" applyFont="1" applyFill="1" applyBorder="1"/>
    <xf numFmtId="0" fontId="19" fillId="3" borderId="0" xfId="0" applyFont="1" applyFill="1"/>
    <xf numFmtId="0" fontId="30" fillId="0" borderId="0" xfId="3"/>
    <xf numFmtId="0" fontId="5" fillId="5" borderId="103" xfId="7" applyFont="1" applyFill="1" applyBorder="1" applyAlignment="1">
      <alignment vertical="top" wrapText="1"/>
    </xf>
    <xf numFmtId="0" fontId="5" fillId="5" borderId="91" xfId="7" applyFont="1" applyFill="1" applyBorder="1" applyAlignment="1">
      <alignment vertical="top" wrapText="1"/>
    </xf>
    <xf numFmtId="0" fontId="5" fillId="5" borderId="104" xfId="7" applyFont="1" applyFill="1" applyBorder="1" applyAlignment="1">
      <alignment vertical="top" wrapText="1"/>
    </xf>
    <xf numFmtId="0" fontId="20" fillId="3" borderId="0" xfId="0" applyFont="1" applyFill="1" applyAlignment="1">
      <alignment horizontal="center"/>
    </xf>
    <xf numFmtId="0" fontId="7" fillId="6" borderId="0" xfId="6" applyFont="1" applyFill="1" applyAlignment="1">
      <alignment horizontal="left" vertical="center"/>
    </xf>
    <xf numFmtId="0" fontId="24" fillId="0" borderId="0" xfId="0" applyFont="1"/>
    <xf numFmtId="0" fontId="25" fillId="0" borderId="0" xfId="3" applyFont="1"/>
    <xf numFmtId="0" fontId="25" fillId="0" borderId="0" xfId="0" applyFont="1"/>
    <xf numFmtId="3" fontId="25" fillId="0" borderId="0" xfId="3" applyNumberFormat="1" applyFont="1"/>
    <xf numFmtId="0" fontId="25" fillId="0" borderId="0" xfId="3" applyFont="1" applyAlignment="1">
      <alignment wrapText="1"/>
    </xf>
    <xf numFmtId="0" fontId="24" fillId="0" borderId="0" xfId="3" applyFont="1"/>
    <xf numFmtId="0" fontId="26" fillId="3" borderId="0" xfId="0" applyFont="1" applyFill="1" applyAlignment="1">
      <alignment horizontal="left"/>
    </xf>
    <xf numFmtId="14" fontId="21" fillId="3" borderId="0" xfId="0" applyNumberFormat="1" applyFont="1" applyFill="1" applyAlignment="1">
      <alignment horizontal="right" vertical="top"/>
    </xf>
    <xf numFmtId="0" fontId="22" fillId="3" borderId="0" xfId="0" applyFont="1" applyFill="1" applyAlignment="1">
      <alignment horizontal="left" vertical="top" wrapText="1"/>
    </xf>
    <xf numFmtId="0" fontId="22" fillId="3" borderId="22" xfId="0" applyFont="1" applyFill="1" applyBorder="1" applyAlignment="1">
      <alignment horizontal="left" vertical="top" wrapText="1"/>
    </xf>
    <xf numFmtId="0" fontId="27" fillId="3" borderId="3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27" fillId="3" borderId="27" xfId="0" applyFont="1" applyFill="1" applyBorder="1" applyAlignment="1">
      <alignment horizontal="left" vertical="center"/>
    </xf>
    <xf numFmtId="0" fontId="40" fillId="3" borderId="34" xfId="3" applyFont="1" applyFill="1" applyBorder="1" applyAlignment="1">
      <alignment horizontal="center" vertical="center"/>
    </xf>
    <xf numFmtId="0" fontId="41" fillId="3" borderId="34" xfId="3" applyFont="1" applyFill="1" applyBorder="1" applyAlignment="1">
      <alignment vertical="top" wrapText="1"/>
    </xf>
    <xf numFmtId="0" fontId="30" fillId="3" borderId="34" xfId="3" applyFill="1" applyBorder="1" applyAlignment="1">
      <alignment vertical="top" wrapText="1"/>
    </xf>
    <xf numFmtId="0" fontId="30" fillId="3" borderId="39" xfId="3" applyFill="1" applyBorder="1" applyAlignment="1">
      <alignment vertical="top" wrapText="1"/>
    </xf>
    <xf numFmtId="0" fontId="42" fillId="3" borderId="0" xfId="0" applyFont="1" applyFill="1"/>
    <xf numFmtId="0" fontId="28" fillId="0" borderId="0" xfId="0" applyFont="1" applyAlignment="1">
      <alignment vertical="center" wrapText="1"/>
    </xf>
    <xf numFmtId="3" fontId="2" fillId="5" borderId="75" xfId="6" applyNumberFormat="1" applyFont="1" applyFill="1" applyBorder="1" applyAlignment="1">
      <alignment horizontal="center" vertical="top" wrapText="1"/>
    </xf>
    <xf numFmtId="3" fontId="2" fillId="5" borderId="59" xfId="6" applyNumberFormat="1" applyFont="1" applyFill="1" applyBorder="1" applyAlignment="1">
      <alignment horizontal="center" vertical="top" wrapText="1"/>
    </xf>
    <xf numFmtId="9" fontId="2" fillId="0" borderId="0" xfId="4" applyFont="1" applyFill="1" applyBorder="1" applyAlignment="1">
      <alignment horizontal="right" wrapText="1"/>
    </xf>
    <xf numFmtId="166" fontId="2" fillId="0" borderId="0" xfId="0" applyNumberFormat="1" applyFont="1" applyAlignment="1">
      <alignment horizontal="right" wrapText="1"/>
    </xf>
    <xf numFmtId="0" fontId="1" fillId="3" borderId="0" xfId="0" applyFont="1" applyFill="1" applyAlignment="1">
      <alignment wrapText="1"/>
    </xf>
    <xf numFmtId="0" fontId="2" fillId="0" borderId="5" xfId="0" applyFont="1" applyBorder="1" applyAlignment="1">
      <alignment horizontal="center" vertical="center"/>
    </xf>
    <xf numFmtId="167" fontId="2" fillId="0" borderId="5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167" fontId="2" fillId="3" borderId="0" xfId="0" applyNumberFormat="1" applyFont="1" applyFill="1" applyAlignment="1">
      <alignment horizontal="right" vertical="center" wrapText="1"/>
    </xf>
    <xf numFmtId="3" fontId="2" fillId="3" borderId="0" xfId="0" applyNumberFormat="1" applyFont="1" applyFill="1" applyAlignment="1">
      <alignment horizontal="right" vertical="center" wrapText="1"/>
    </xf>
    <xf numFmtId="0" fontId="7" fillId="3" borderId="9" xfId="0" applyFont="1" applyFill="1" applyBorder="1" applyAlignment="1">
      <alignment horizontal="left" vertical="top"/>
    </xf>
    <xf numFmtId="3" fontId="5" fillId="5" borderId="92" xfId="6" applyNumberFormat="1" applyFont="1" applyFill="1" applyBorder="1" applyAlignment="1">
      <alignment horizontal="center" vertical="top" wrapText="1"/>
    </xf>
    <xf numFmtId="3" fontId="5" fillId="5" borderId="68" xfId="6" applyNumberFormat="1" applyFont="1" applyFill="1" applyBorder="1" applyAlignment="1">
      <alignment horizontal="center" vertical="top" wrapText="1"/>
    </xf>
    <xf numFmtId="3" fontId="5" fillId="5" borderId="15" xfId="6" applyNumberFormat="1" applyFont="1" applyFill="1" applyBorder="1" applyAlignment="1">
      <alignment horizontal="center" vertical="top" wrapText="1"/>
    </xf>
    <xf numFmtId="3" fontId="5" fillId="5" borderId="88" xfId="6" applyNumberFormat="1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left" vertical="center"/>
    </xf>
    <xf numFmtId="166" fontId="2" fillId="3" borderId="0" xfId="0" applyNumberFormat="1" applyFont="1" applyFill="1" applyAlignment="1">
      <alignment horizontal="right" vertical="center" wrapText="1"/>
    </xf>
    <xf numFmtId="0" fontId="2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vertical="top"/>
    </xf>
    <xf numFmtId="0" fontId="0" fillId="3" borderId="9" xfId="0" applyFill="1" applyBorder="1"/>
    <xf numFmtId="166" fontId="2" fillId="0" borderId="5" xfId="4" applyNumberFormat="1" applyFont="1" applyFill="1" applyBorder="1" applyAlignment="1">
      <alignment horizontal="right" vertical="center" wrapText="1"/>
    </xf>
    <xf numFmtId="166" fontId="2" fillId="0" borderId="5" xfId="0" applyNumberFormat="1" applyFont="1" applyBorder="1" applyAlignment="1">
      <alignment horizontal="right" vertical="center" wrapText="1"/>
    </xf>
    <xf numFmtId="166" fontId="2" fillId="0" borderId="0" xfId="4" applyNumberFormat="1" applyFont="1" applyFill="1" applyBorder="1" applyAlignment="1">
      <alignment horizontal="right" vertical="center" wrapText="1"/>
    </xf>
    <xf numFmtId="3" fontId="2" fillId="0" borderId="0" xfId="6" applyNumberFormat="1" applyFont="1" applyAlignment="1">
      <alignment horizontal="right" vertical="center" wrapText="1"/>
    </xf>
    <xf numFmtId="166" fontId="2" fillId="3" borderId="0" xfId="4" applyNumberFormat="1" applyFont="1" applyFill="1" applyBorder="1" applyAlignment="1">
      <alignment horizontal="right" vertical="center" wrapText="1"/>
    </xf>
    <xf numFmtId="0" fontId="35" fillId="3" borderId="0" xfId="7" applyFont="1" applyFill="1"/>
    <xf numFmtId="3" fontId="2" fillId="3" borderId="0" xfId="6" applyNumberFormat="1" applyFont="1" applyFill="1" applyAlignment="1">
      <alignment horizontal="right" vertical="center" wrapText="1"/>
    </xf>
    <xf numFmtId="3" fontId="9" fillId="0" borderId="0" xfId="6" applyNumberFormat="1" applyFont="1" applyAlignment="1">
      <alignment horizontal="right" vertical="center" wrapText="1"/>
    </xf>
    <xf numFmtId="0" fontId="38" fillId="0" borderId="0" xfId="3" applyFont="1" applyAlignment="1">
      <alignment horizontal="left"/>
    </xf>
    <xf numFmtId="0" fontId="38" fillId="0" borderId="0" xfId="3" applyFont="1" applyAlignment="1"/>
    <xf numFmtId="0" fontId="47" fillId="0" borderId="0" xfId="3" applyFont="1" applyAlignment="1">
      <alignment horizontal="left"/>
    </xf>
    <xf numFmtId="0" fontId="20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0" fontId="22" fillId="3" borderId="4" xfId="0" applyFont="1" applyFill="1" applyBorder="1" applyAlignment="1">
      <alignment horizontal="left" vertical="top" wrapText="1"/>
    </xf>
    <xf numFmtId="0" fontId="22" fillId="3" borderId="5" xfId="0" applyFont="1" applyFill="1" applyBorder="1" applyAlignment="1">
      <alignment horizontal="left" vertical="top" wrapText="1"/>
    </xf>
    <xf numFmtId="0" fontId="22" fillId="3" borderId="21" xfId="0" applyFont="1" applyFill="1" applyBorder="1" applyAlignment="1">
      <alignment horizontal="left" vertical="top" wrapText="1"/>
    </xf>
    <xf numFmtId="0" fontId="40" fillId="3" borderId="3" xfId="3" applyFont="1" applyFill="1" applyBorder="1" applyAlignment="1">
      <alignment horizontal="left" vertical="top" wrapText="1"/>
    </xf>
    <xf numFmtId="0" fontId="40" fillId="3" borderId="0" xfId="3" applyFont="1" applyFill="1" applyBorder="1" applyAlignment="1">
      <alignment horizontal="left" vertical="top" wrapText="1"/>
    </xf>
    <xf numFmtId="0" fontId="43" fillId="3" borderId="0" xfId="0" applyFont="1" applyFill="1" applyAlignment="1">
      <alignment horizontal="left" vertical="center" wrapText="1"/>
    </xf>
    <xf numFmtId="0" fontId="44" fillId="3" borderId="0" xfId="0" applyFont="1" applyFill="1" applyAlignment="1">
      <alignment vertical="center" wrapText="1"/>
    </xf>
    <xf numFmtId="0" fontId="45" fillId="3" borderId="0" xfId="0" applyFont="1" applyFill="1" applyAlignment="1">
      <alignment vertical="center" wrapText="1"/>
    </xf>
    <xf numFmtId="0" fontId="28" fillId="0" borderId="0" xfId="0" applyFont="1" applyAlignment="1">
      <alignment vertical="center" wrapText="1"/>
    </xf>
    <xf numFmtId="3" fontId="5" fillId="0" borderId="61" xfId="0" applyNumberFormat="1" applyFont="1" applyBorder="1" applyAlignment="1">
      <alignment horizontal="left" vertical="center" wrapText="1"/>
    </xf>
    <xf numFmtId="3" fontId="5" fillId="0" borderId="69" xfId="0" applyNumberFormat="1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top" wrapText="1"/>
    </xf>
    <xf numFmtId="0" fontId="5" fillId="5" borderId="87" xfId="0" applyFont="1" applyFill="1" applyBorder="1" applyAlignment="1">
      <alignment horizontal="left" vertical="center"/>
    </xf>
    <xf numFmtId="0" fontId="5" fillId="5" borderId="106" xfId="0" applyFont="1" applyFill="1" applyBorder="1" applyAlignment="1">
      <alignment horizontal="left" vertical="center"/>
    </xf>
    <xf numFmtId="0" fontId="5" fillId="5" borderId="97" xfId="0" applyFont="1" applyFill="1" applyBorder="1" applyAlignment="1">
      <alignment horizontal="center" vertical="top"/>
    </xf>
    <xf numFmtId="0" fontId="5" fillId="5" borderId="107" xfId="0" applyFont="1" applyFill="1" applyBorder="1" applyAlignment="1">
      <alignment horizontal="center" vertical="top"/>
    </xf>
    <xf numFmtId="0" fontId="5" fillId="5" borderId="108" xfId="0" applyFont="1" applyFill="1" applyBorder="1" applyAlignment="1">
      <alignment horizontal="center" vertical="top"/>
    </xf>
    <xf numFmtId="3" fontId="5" fillId="0" borderId="106" xfId="0" applyNumberFormat="1" applyFont="1" applyBorder="1" applyAlignment="1">
      <alignment horizontal="left" vertical="center" wrapText="1"/>
    </xf>
    <xf numFmtId="3" fontId="5" fillId="0" borderId="47" xfId="0" applyNumberFormat="1" applyFont="1" applyBorder="1" applyAlignment="1">
      <alignment horizontal="left" vertical="center" wrapText="1"/>
    </xf>
    <xf numFmtId="0" fontId="38" fillId="0" borderId="0" xfId="3" applyFont="1" applyAlignment="1">
      <alignment horizontal="left"/>
    </xf>
    <xf numFmtId="0" fontId="2" fillId="3" borderId="0" xfId="0" applyFont="1" applyFill="1" applyAlignment="1">
      <alignment horizontal="left" wrapText="1"/>
    </xf>
    <xf numFmtId="0" fontId="5" fillId="5" borderId="90" xfId="0" applyFont="1" applyFill="1" applyBorder="1" applyAlignment="1">
      <alignment horizontal="center" vertical="top"/>
    </xf>
    <xf numFmtId="0" fontId="5" fillId="5" borderId="93" xfId="0" applyFont="1" applyFill="1" applyBorder="1" applyAlignment="1">
      <alignment horizontal="center" vertical="top"/>
    </xf>
    <xf numFmtId="3" fontId="5" fillId="0" borderId="23" xfId="0" applyNumberFormat="1" applyFont="1" applyBorder="1" applyAlignment="1">
      <alignment horizontal="left" vertical="center" wrapText="1"/>
    </xf>
    <xf numFmtId="3" fontId="5" fillId="0" borderId="46" xfId="0" applyNumberFormat="1" applyFont="1" applyBorder="1" applyAlignment="1">
      <alignment horizontal="left" vertical="center" wrapText="1"/>
    </xf>
    <xf numFmtId="3" fontId="5" fillId="0" borderId="45" xfId="0" applyNumberFormat="1" applyFont="1" applyBorder="1" applyAlignment="1">
      <alignment horizontal="left" vertical="center" wrapText="1"/>
    </xf>
    <xf numFmtId="3" fontId="5" fillId="0" borderId="105" xfId="0" applyNumberFormat="1" applyFont="1" applyBorder="1" applyAlignment="1">
      <alignment horizontal="left" vertical="center" wrapText="1"/>
    </xf>
    <xf numFmtId="3" fontId="5" fillId="0" borderId="57" xfId="0" applyNumberFormat="1" applyFont="1" applyBorder="1" applyAlignment="1">
      <alignment horizontal="left" vertical="center" wrapText="1"/>
    </xf>
    <xf numFmtId="3" fontId="5" fillId="0" borderId="66" xfId="0" applyNumberFormat="1" applyFont="1" applyBorder="1" applyAlignment="1">
      <alignment horizontal="left" vertical="center" wrapText="1"/>
    </xf>
    <xf numFmtId="0" fontId="47" fillId="0" borderId="0" xfId="3" applyFont="1" applyAlignment="1">
      <alignment horizontal="left"/>
    </xf>
    <xf numFmtId="3" fontId="5" fillId="0" borderId="98" xfId="0" applyNumberFormat="1" applyFont="1" applyBorder="1" applyAlignment="1">
      <alignment horizontal="left" vertical="center" wrapText="1"/>
    </xf>
    <xf numFmtId="3" fontId="5" fillId="0" borderId="71" xfId="0" applyNumberFormat="1" applyFont="1" applyBorder="1" applyAlignment="1">
      <alignment horizontal="left" vertical="center" wrapText="1"/>
    </xf>
    <xf numFmtId="3" fontId="5" fillId="0" borderId="46" xfId="7" applyNumberFormat="1" applyFont="1" applyBorder="1" applyAlignment="1">
      <alignment horizontal="left" vertical="center" wrapText="1"/>
    </xf>
    <xf numFmtId="3" fontId="5" fillId="0" borderId="23" xfId="7" applyNumberFormat="1" applyFont="1" applyBorder="1" applyAlignment="1">
      <alignment horizontal="left" vertical="center" wrapText="1"/>
    </xf>
    <xf numFmtId="0" fontId="7" fillId="0" borderId="9" xfId="7" applyFont="1" applyBorder="1" applyAlignment="1">
      <alignment horizontal="left" vertical="top" wrapText="1"/>
    </xf>
    <xf numFmtId="0" fontId="5" fillId="5" borderId="94" xfId="7" applyFont="1" applyFill="1" applyBorder="1" applyAlignment="1">
      <alignment horizontal="left" vertical="center"/>
    </xf>
    <xf numFmtId="0" fontId="5" fillId="5" borderId="45" xfId="7" applyFont="1" applyFill="1" applyBorder="1" applyAlignment="1">
      <alignment horizontal="left" vertical="center"/>
    </xf>
    <xf numFmtId="0" fontId="5" fillId="5" borderId="56" xfId="7" applyFont="1" applyFill="1" applyBorder="1" applyAlignment="1">
      <alignment horizontal="left" vertical="center"/>
    </xf>
    <xf numFmtId="0" fontId="5" fillId="5" borderId="4" xfId="7" applyFont="1" applyFill="1" applyBorder="1" applyAlignment="1">
      <alignment horizontal="center" vertical="top" wrapText="1"/>
    </xf>
    <xf numFmtId="0" fontId="5" fillId="5" borderId="15" xfId="7" applyFont="1" applyFill="1" applyBorder="1" applyAlignment="1">
      <alignment horizontal="center" vertical="top" wrapText="1"/>
    </xf>
    <xf numFmtId="0" fontId="5" fillId="5" borderId="92" xfId="7" applyFont="1" applyFill="1" applyBorder="1" applyAlignment="1">
      <alignment horizontal="center" vertical="top" wrapText="1"/>
    </xf>
    <xf numFmtId="0" fontId="5" fillId="5" borderId="95" xfId="7" applyFont="1" applyFill="1" applyBorder="1" applyAlignment="1">
      <alignment horizontal="center" vertical="top" wrapText="1"/>
    </xf>
    <xf numFmtId="0" fontId="5" fillId="5" borderId="107" xfId="7" applyFont="1" applyFill="1" applyBorder="1" applyAlignment="1">
      <alignment horizontal="center" vertical="top" wrapText="1"/>
    </xf>
    <xf numFmtId="0" fontId="5" fillId="5" borderId="109" xfId="7" applyFont="1" applyFill="1" applyBorder="1" applyAlignment="1">
      <alignment horizontal="center" vertical="top" wrapText="1"/>
    </xf>
    <xf numFmtId="0" fontId="5" fillId="5" borderId="104" xfId="7" applyFont="1" applyFill="1" applyBorder="1" applyAlignment="1">
      <alignment horizontal="center" vertical="top" wrapText="1"/>
    </xf>
    <xf numFmtId="0" fontId="5" fillId="5" borderId="103" xfId="7" applyFont="1" applyFill="1" applyBorder="1" applyAlignment="1">
      <alignment horizontal="center" vertical="top" wrapText="1"/>
    </xf>
    <xf numFmtId="0" fontId="5" fillId="5" borderId="3" xfId="7" applyFont="1" applyFill="1" applyBorder="1" applyAlignment="1">
      <alignment horizontal="center" vertical="top" wrapText="1"/>
    </xf>
    <xf numFmtId="0" fontId="5" fillId="5" borderId="0" xfId="7" applyFont="1" applyFill="1" applyAlignment="1">
      <alignment horizontal="center" vertical="top" wrapText="1"/>
    </xf>
    <xf numFmtId="3" fontId="5" fillId="0" borderId="106" xfId="7" applyNumberFormat="1" applyFont="1" applyBorder="1" applyAlignment="1">
      <alignment horizontal="left" vertical="center" wrapText="1"/>
    </xf>
    <xf numFmtId="3" fontId="5" fillId="0" borderId="47" xfId="7" applyNumberFormat="1" applyFont="1" applyBorder="1" applyAlignment="1">
      <alignment horizontal="left" vertical="center" wrapText="1"/>
    </xf>
    <xf numFmtId="3" fontId="5" fillId="0" borderId="61" xfId="7" applyNumberFormat="1" applyFont="1" applyBorder="1" applyAlignment="1">
      <alignment horizontal="left" vertical="center" wrapText="1"/>
    </xf>
    <xf numFmtId="3" fontId="5" fillId="0" borderId="105" xfId="7" applyNumberFormat="1" applyFont="1" applyBorder="1" applyAlignment="1">
      <alignment horizontal="left" vertical="center" wrapText="1"/>
    </xf>
    <xf numFmtId="3" fontId="5" fillId="0" borderId="45" xfId="7" applyNumberFormat="1" applyFont="1" applyBorder="1" applyAlignment="1">
      <alignment horizontal="left" vertical="center" wrapText="1"/>
    </xf>
    <xf numFmtId="0" fontId="5" fillId="5" borderId="98" xfId="7" applyFont="1" applyFill="1" applyBorder="1" applyAlignment="1">
      <alignment horizontal="left" vertical="center"/>
    </xf>
    <xf numFmtId="0" fontId="5" fillId="5" borderId="66" xfId="7" applyFont="1" applyFill="1" applyBorder="1" applyAlignment="1">
      <alignment horizontal="left" vertical="center"/>
    </xf>
    <xf numFmtId="0" fontId="5" fillId="5" borderId="105" xfId="7" applyFont="1" applyFill="1" applyBorder="1" applyAlignment="1">
      <alignment horizontal="left" vertical="center"/>
    </xf>
    <xf numFmtId="0" fontId="5" fillId="5" borderId="21" xfId="7" applyFont="1" applyFill="1" applyBorder="1" applyAlignment="1">
      <alignment horizontal="center" vertical="top" wrapText="1"/>
    </xf>
    <xf numFmtId="0" fontId="5" fillId="5" borderId="28" xfId="7" applyFont="1" applyFill="1" applyBorder="1" applyAlignment="1">
      <alignment horizontal="center"/>
    </xf>
    <xf numFmtId="0" fontId="5" fillId="5" borderId="107" xfId="7" applyFont="1" applyFill="1" applyBorder="1" applyAlignment="1">
      <alignment horizontal="center" vertical="top"/>
    </xf>
    <xf numFmtId="0" fontId="5" fillId="5" borderId="109" xfId="7" applyFont="1" applyFill="1" applyBorder="1" applyAlignment="1">
      <alignment horizontal="center" vertical="top"/>
    </xf>
    <xf numFmtId="0" fontId="7" fillId="3" borderId="9" xfId="7" applyFont="1" applyFill="1" applyBorder="1" applyAlignment="1">
      <alignment horizontal="left" vertical="top" wrapText="1"/>
    </xf>
    <xf numFmtId="0" fontId="2" fillId="5" borderId="4" xfId="7" applyFont="1" applyFill="1" applyBorder="1" applyAlignment="1">
      <alignment horizontal="center" vertical="top" wrapText="1"/>
    </xf>
    <xf numFmtId="0" fontId="2" fillId="5" borderId="21" xfId="7" applyFont="1" applyFill="1" applyBorder="1" applyAlignment="1">
      <alignment horizontal="center" vertical="top" wrapText="1"/>
    </xf>
    <xf numFmtId="0" fontId="2" fillId="5" borderId="5" xfId="7" applyFont="1" applyFill="1" applyBorder="1" applyAlignment="1">
      <alignment horizontal="center" vertical="top" wrapText="1"/>
    </xf>
    <xf numFmtId="0" fontId="2" fillId="5" borderId="29" xfId="7" applyFont="1" applyFill="1" applyBorder="1" applyAlignment="1">
      <alignment horizontal="center"/>
    </xf>
    <xf numFmtId="0" fontId="2" fillId="5" borderId="40" xfId="7" applyFont="1" applyFill="1" applyBorder="1" applyAlignment="1">
      <alignment horizontal="center"/>
    </xf>
    <xf numFmtId="0" fontId="39" fillId="5" borderId="4" xfId="7" applyFont="1" applyFill="1" applyBorder="1" applyAlignment="1">
      <alignment horizontal="center" vertical="top" wrapText="1"/>
    </xf>
    <xf numFmtId="0" fontId="39" fillId="5" borderId="15" xfId="7" applyFont="1" applyFill="1" applyBorder="1" applyAlignment="1">
      <alignment horizontal="center" vertical="top" wrapText="1"/>
    </xf>
    <xf numFmtId="0" fontId="39" fillId="5" borderId="92" xfId="7" applyFont="1" applyFill="1" applyBorder="1" applyAlignment="1">
      <alignment horizontal="center" vertical="top" wrapText="1"/>
    </xf>
    <xf numFmtId="0" fontId="39" fillId="5" borderId="5" xfId="7" applyFont="1" applyFill="1" applyBorder="1" applyAlignment="1">
      <alignment horizontal="center" vertical="top" wrapText="1"/>
    </xf>
    <xf numFmtId="0" fontId="39" fillId="5" borderId="21" xfId="7" applyFont="1" applyFill="1" applyBorder="1" applyAlignment="1">
      <alignment horizontal="center" vertical="top" wrapText="1"/>
    </xf>
    <xf numFmtId="0" fontId="39" fillId="5" borderId="4" xfId="7" applyFont="1" applyFill="1" applyBorder="1" applyAlignment="1">
      <alignment horizontal="center" vertical="top"/>
    </xf>
    <xf numFmtId="0" fontId="39" fillId="5" borderId="5" xfId="7" applyFont="1" applyFill="1" applyBorder="1" applyAlignment="1">
      <alignment horizontal="center" vertical="top"/>
    </xf>
    <xf numFmtId="0" fontId="39" fillId="5" borderId="21" xfId="7" applyFont="1" applyFill="1" applyBorder="1" applyAlignment="1">
      <alignment horizontal="center" vertical="top"/>
    </xf>
    <xf numFmtId="0" fontId="39" fillId="5" borderId="28" xfId="7" applyFont="1" applyFill="1" applyBorder="1" applyAlignment="1">
      <alignment horizontal="center" vertical="top"/>
    </xf>
    <xf numFmtId="0" fontId="2" fillId="5" borderId="29" xfId="7" applyFont="1" applyFill="1" applyBorder="1" applyAlignment="1">
      <alignment horizontal="center" vertical="top" wrapText="1"/>
    </xf>
    <xf numFmtId="0" fontId="2" fillId="5" borderId="40" xfId="7" applyFont="1" applyFill="1" applyBorder="1" applyAlignment="1">
      <alignment horizontal="center" vertical="top" wrapText="1"/>
    </xf>
    <xf numFmtId="0" fontId="2" fillId="5" borderId="28" xfId="7" applyFont="1" applyFill="1" applyBorder="1" applyAlignment="1">
      <alignment horizontal="center" vertical="top" wrapText="1"/>
    </xf>
    <xf numFmtId="0" fontId="5" fillId="5" borderId="104" xfId="7" applyFont="1" applyFill="1" applyBorder="1" applyAlignment="1">
      <alignment horizontal="center" vertical="top"/>
    </xf>
    <xf numFmtId="0" fontId="5" fillId="5" borderId="103" xfId="7" applyFont="1" applyFill="1" applyBorder="1" applyAlignment="1">
      <alignment horizontal="center" vertical="top"/>
    </xf>
    <xf numFmtId="0" fontId="5" fillId="5" borderId="3" xfId="7" applyFont="1" applyFill="1" applyBorder="1" applyAlignment="1">
      <alignment horizontal="center" vertical="top"/>
    </xf>
    <xf numFmtId="0" fontId="5" fillId="5" borderId="0" xfId="7" applyFont="1" applyFill="1" applyAlignment="1">
      <alignment horizontal="center" vertical="top"/>
    </xf>
    <xf numFmtId="0" fontId="2" fillId="5" borderId="4" xfId="7" applyFont="1" applyFill="1" applyBorder="1" applyAlignment="1">
      <alignment horizontal="center" vertical="top"/>
    </xf>
    <xf numFmtId="0" fontId="2" fillId="5" borderId="28" xfId="7" applyFont="1" applyFill="1" applyBorder="1" applyAlignment="1">
      <alignment horizontal="center" vertical="top"/>
    </xf>
    <xf numFmtId="0" fontId="2" fillId="5" borderId="21" xfId="7" applyFont="1" applyFill="1" applyBorder="1" applyAlignment="1">
      <alignment horizontal="center" vertical="top"/>
    </xf>
    <xf numFmtId="0" fontId="5" fillId="5" borderId="89" xfId="7" applyFont="1" applyFill="1" applyBorder="1" applyAlignment="1">
      <alignment horizontal="center" vertical="top" wrapText="1"/>
    </xf>
    <xf numFmtId="0" fontId="1" fillId="5" borderId="90" xfId="7" applyFill="1" applyBorder="1" applyAlignment="1">
      <alignment horizontal="center" vertical="top" wrapText="1"/>
    </xf>
    <xf numFmtId="0" fontId="5" fillId="5" borderId="110" xfId="7" applyFont="1" applyFill="1" applyBorder="1" applyAlignment="1">
      <alignment horizontal="center" vertical="top" wrapText="1"/>
    </xf>
    <xf numFmtId="0" fontId="5" fillId="5" borderId="111" xfId="7" applyFont="1" applyFill="1" applyBorder="1" applyAlignment="1">
      <alignment horizontal="center" vertical="top" wrapText="1"/>
    </xf>
    <xf numFmtId="0" fontId="1" fillId="5" borderId="93" xfId="7" applyFill="1" applyBorder="1" applyAlignment="1">
      <alignment horizontal="center" vertical="top" wrapText="1"/>
    </xf>
    <xf numFmtId="3" fontId="5" fillId="0" borderId="70" xfId="7" applyNumberFormat="1" applyFont="1" applyBorder="1" applyAlignment="1">
      <alignment horizontal="left" vertical="center" wrapText="1"/>
    </xf>
    <xf numFmtId="3" fontId="5" fillId="0" borderId="71" xfId="7" applyNumberFormat="1" applyFont="1" applyBorder="1" applyAlignment="1">
      <alignment horizontal="left" vertical="center" wrapText="1"/>
    </xf>
    <xf numFmtId="0" fontId="36" fillId="5" borderId="32" xfId="7" applyFont="1" applyFill="1" applyBorder="1" applyAlignment="1">
      <alignment horizontal="center" vertical="top" wrapText="1"/>
    </xf>
    <xf numFmtId="0" fontId="36" fillId="5" borderId="68" xfId="7" applyFont="1" applyFill="1" applyBorder="1" applyAlignment="1">
      <alignment horizontal="center" vertical="top" wrapText="1"/>
    </xf>
    <xf numFmtId="0" fontId="7" fillId="0" borderId="0" xfId="7" applyFont="1" applyAlignment="1">
      <alignment horizontal="left" vertical="top" wrapText="1"/>
    </xf>
    <xf numFmtId="0" fontId="5" fillId="5" borderId="27" xfId="7" applyFont="1" applyFill="1" applyBorder="1" applyAlignment="1">
      <alignment horizontal="center" vertical="top" wrapText="1"/>
    </xf>
    <xf numFmtId="0" fontId="39" fillId="5" borderId="107" xfId="7" applyFont="1" applyFill="1" applyBorder="1" applyAlignment="1">
      <alignment horizontal="center" vertical="top"/>
    </xf>
    <xf numFmtId="0" fontId="39" fillId="5" borderId="109" xfId="7" applyFont="1" applyFill="1" applyBorder="1" applyAlignment="1">
      <alignment horizontal="center" vertical="top"/>
    </xf>
    <xf numFmtId="0" fontId="5" fillId="5" borderId="68" xfId="7" applyFont="1" applyFill="1" applyBorder="1" applyAlignment="1">
      <alignment horizontal="center" vertical="top"/>
    </xf>
    <xf numFmtId="0" fontId="5" fillId="5" borderId="88" xfId="7" applyFont="1" applyFill="1" applyBorder="1" applyAlignment="1">
      <alignment horizontal="center" vertical="top"/>
    </xf>
    <xf numFmtId="0" fontId="36" fillId="5" borderId="68" xfId="7" applyFont="1" applyFill="1" applyBorder="1" applyAlignment="1">
      <alignment horizontal="center" vertical="top"/>
    </xf>
    <xf numFmtId="0" fontId="36" fillId="5" borderId="32" xfId="7" applyFont="1" applyFill="1" applyBorder="1" applyAlignment="1">
      <alignment horizontal="center" vertical="top"/>
    </xf>
    <xf numFmtId="0" fontId="5" fillId="5" borderId="68" xfId="7" applyFont="1" applyFill="1" applyBorder="1" applyAlignment="1">
      <alignment horizontal="center" vertical="top" wrapText="1"/>
    </xf>
    <xf numFmtId="3" fontId="5" fillId="0" borderId="69" xfId="7" applyNumberFormat="1" applyFont="1" applyBorder="1" applyAlignment="1">
      <alignment horizontal="left" vertical="center" wrapText="1"/>
    </xf>
    <xf numFmtId="3" fontId="5" fillId="0" borderId="96" xfId="7" applyNumberFormat="1" applyFont="1" applyBorder="1" applyAlignment="1">
      <alignment horizontal="left" vertical="center" wrapText="1"/>
    </xf>
    <xf numFmtId="3" fontId="5" fillId="0" borderId="60" xfId="7" applyNumberFormat="1" applyFont="1" applyBorder="1" applyAlignment="1">
      <alignment horizontal="left" vertical="center" wrapText="1"/>
    </xf>
    <xf numFmtId="0" fontId="1" fillId="5" borderId="107" xfId="7" applyFill="1" applyBorder="1" applyAlignment="1">
      <alignment horizontal="center" vertical="top"/>
    </xf>
    <xf numFmtId="0" fontId="1" fillId="5" borderId="109" xfId="7" applyFill="1" applyBorder="1" applyAlignment="1">
      <alignment horizontal="center" vertical="top"/>
    </xf>
    <xf numFmtId="0" fontId="5" fillId="5" borderId="16" xfId="7" applyFont="1" applyFill="1" applyBorder="1" applyAlignment="1">
      <alignment horizontal="center" vertical="top"/>
    </xf>
    <xf numFmtId="0" fontId="5" fillId="5" borderId="15" xfId="7" applyFont="1" applyFill="1" applyBorder="1" applyAlignment="1">
      <alignment horizontal="center" vertical="top"/>
    </xf>
    <xf numFmtId="0" fontId="5" fillId="5" borderId="95" xfId="7" applyFont="1" applyFill="1" applyBorder="1" applyAlignment="1">
      <alignment horizontal="center" vertical="top"/>
    </xf>
    <xf numFmtId="0" fontId="5" fillId="5" borderId="97" xfId="7" applyFont="1" applyFill="1" applyBorder="1" applyAlignment="1">
      <alignment horizontal="center" vertical="top" wrapText="1"/>
    </xf>
    <xf numFmtId="0" fontId="5" fillId="5" borderId="34" xfId="7" applyFont="1" applyFill="1" applyBorder="1" applyAlignment="1">
      <alignment horizontal="center" vertical="top" wrapText="1"/>
    </xf>
    <xf numFmtId="0" fontId="5" fillId="5" borderId="108" xfId="7" applyFont="1" applyFill="1" applyBorder="1" applyAlignment="1">
      <alignment horizontal="center" vertical="top" wrapText="1"/>
    </xf>
    <xf numFmtId="0" fontId="5" fillId="5" borderId="89" xfId="7" applyFont="1" applyFill="1" applyBorder="1" applyAlignment="1">
      <alignment horizontal="left" vertical="center"/>
    </xf>
    <xf numFmtId="0" fontId="5" fillId="5" borderId="29" xfId="7" applyFont="1" applyFill="1" applyBorder="1" applyAlignment="1">
      <alignment horizontal="left" vertical="center"/>
    </xf>
    <xf numFmtId="0" fontId="5" fillId="5" borderId="40" xfId="7" applyFont="1" applyFill="1" applyBorder="1" applyAlignment="1">
      <alignment horizontal="left" vertical="center"/>
    </xf>
    <xf numFmtId="0" fontId="5" fillId="5" borderId="91" xfId="7" applyFont="1" applyFill="1" applyBorder="1" applyAlignment="1">
      <alignment horizontal="center" vertical="top" wrapText="1"/>
    </xf>
    <xf numFmtId="0" fontId="5" fillId="5" borderId="16" xfId="7" applyFont="1" applyFill="1" applyBorder="1" applyAlignment="1">
      <alignment horizontal="center" vertical="top" wrapText="1"/>
    </xf>
    <xf numFmtId="0" fontId="12" fillId="0" borderId="0" xfId="7" applyFont="1" applyAlignment="1">
      <alignment horizontal="left" vertical="top" wrapText="1"/>
    </xf>
    <xf numFmtId="3" fontId="5" fillId="0" borderId="72" xfId="7" applyNumberFormat="1" applyFont="1" applyBorder="1" applyAlignment="1">
      <alignment horizontal="left" vertical="center" wrapText="1"/>
    </xf>
    <xf numFmtId="3" fontId="5" fillId="0" borderId="73" xfId="7" applyNumberFormat="1" applyFont="1" applyBorder="1" applyAlignment="1">
      <alignment horizontal="left" vertical="center" wrapText="1"/>
    </xf>
    <xf numFmtId="0" fontId="2" fillId="3" borderId="0" xfId="7" applyFont="1" applyFill="1" applyAlignment="1">
      <alignment horizontal="left"/>
    </xf>
    <xf numFmtId="3" fontId="5" fillId="0" borderId="41" xfId="7" applyNumberFormat="1" applyFont="1" applyBorder="1" applyAlignment="1">
      <alignment horizontal="left" vertical="center" wrapText="1"/>
    </xf>
    <xf numFmtId="3" fontId="5" fillId="0" borderId="40" xfId="7" applyNumberFormat="1" applyFont="1" applyBorder="1" applyAlignment="1">
      <alignment horizontal="left" vertical="center" wrapText="1"/>
    </xf>
    <xf numFmtId="3" fontId="5" fillId="0" borderId="29" xfId="7" applyNumberFormat="1" applyFont="1" applyBorder="1" applyAlignment="1">
      <alignment horizontal="left" vertical="center" wrapText="1"/>
    </xf>
    <xf numFmtId="3" fontId="5" fillId="0" borderId="10" xfId="7" applyNumberFormat="1" applyFont="1" applyBorder="1" applyAlignment="1">
      <alignment horizontal="left" vertical="center" wrapText="1"/>
    </xf>
    <xf numFmtId="0" fontId="5" fillId="5" borderId="112" xfId="7" applyFont="1" applyFill="1" applyBorder="1" applyAlignment="1">
      <alignment horizontal="center" vertical="top" wrapText="1"/>
    </xf>
    <xf numFmtId="0" fontId="5" fillId="5" borderId="39" xfId="7" applyFont="1" applyFill="1" applyBorder="1" applyAlignment="1">
      <alignment horizontal="center" vertical="top" wrapText="1"/>
    </xf>
    <xf numFmtId="0" fontId="5" fillId="5" borderId="5" xfId="7" applyFont="1" applyFill="1" applyBorder="1" applyAlignment="1">
      <alignment horizontal="center" vertical="top" wrapText="1"/>
    </xf>
    <xf numFmtId="0" fontId="1" fillId="5" borderId="29" xfId="7" applyFill="1" applyBorder="1" applyAlignment="1">
      <alignment horizontal="left" vertical="center"/>
    </xf>
    <xf numFmtId="0" fontId="1" fillId="5" borderId="40" xfId="7" applyFill="1" applyBorder="1" applyAlignment="1">
      <alignment horizontal="left" vertical="center"/>
    </xf>
    <xf numFmtId="3" fontId="5" fillId="0" borderId="32" xfId="7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22" xfId="0" applyFont="1" applyBorder="1" applyAlignment="1">
      <alignment horizontal="left"/>
    </xf>
    <xf numFmtId="49" fontId="9" fillId="0" borderId="58" xfId="0" applyNumberFormat="1" applyFont="1" applyBorder="1" applyAlignment="1">
      <alignment horizontal="left"/>
    </xf>
    <xf numFmtId="49" fontId="9" fillId="0" borderId="9" xfId="0" applyNumberFormat="1" applyFont="1" applyBorder="1" applyAlignment="1">
      <alignment horizontal="left"/>
    </xf>
    <xf numFmtId="49" fontId="9" fillId="0" borderId="12" xfId="0" applyNumberFormat="1" applyFont="1" applyBorder="1" applyAlignment="1">
      <alignment horizontal="left"/>
    </xf>
    <xf numFmtId="0" fontId="9" fillId="0" borderId="58" xfId="0" applyFont="1" applyBorder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3" fontId="5" fillId="0" borderId="94" xfId="0" applyNumberFormat="1" applyFont="1" applyBorder="1" applyAlignment="1">
      <alignment horizontal="left" vertical="top"/>
    </xf>
    <xf numFmtId="3" fontId="5" fillId="0" borderId="103" xfId="0" applyNumberFormat="1" applyFont="1" applyBorder="1" applyAlignment="1">
      <alignment horizontal="left" vertical="top"/>
    </xf>
    <xf numFmtId="3" fontId="5" fillId="0" borderId="91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3" fontId="5" fillId="0" borderId="94" xfId="0" applyNumberFormat="1" applyFont="1" applyBorder="1" applyAlignment="1">
      <alignment horizontal="left" vertical="top" wrapText="1"/>
    </xf>
    <xf numFmtId="3" fontId="5" fillId="0" borderId="103" xfId="0" applyNumberFormat="1" applyFont="1" applyBorder="1" applyAlignment="1">
      <alignment horizontal="left" vertical="top" wrapText="1"/>
    </xf>
    <xf numFmtId="3" fontId="5" fillId="0" borderId="91" xfId="0" applyNumberFormat="1" applyFont="1" applyBorder="1" applyAlignment="1">
      <alignment horizontal="left" vertical="top" wrapText="1"/>
    </xf>
    <xf numFmtId="0" fontId="9" fillId="0" borderId="5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9" fillId="0" borderId="5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3" fontId="7" fillId="0" borderId="0" xfId="0" applyNumberFormat="1" applyFont="1" applyAlignment="1">
      <alignment horizontal="left" vertical="top" wrapText="1"/>
    </xf>
    <xf numFmtId="0" fontId="5" fillId="5" borderId="94" xfId="0" applyFont="1" applyFill="1" applyBorder="1" applyAlignment="1">
      <alignment horizontal="left" vertical="center"/>
    </xf>
    <xf numFmtId="0" fontId="5" fillId="5" borderId="103" xfId="0" applyFont="1" applyFill="1" applyBorder="1" applyAlignment="1">
      <alignment horizontal="left" vertical="center"/>
    </xf>
    <xf numFmtId="0" fontId="5" fillId="5" borderId="112" xfId="0" applyFont="1" applyFill="1" applyBorder="1" applyAlignment="1">
      <alignment horizontal="left" vertical="center"/>
    </xf>
    <xf numFmtId="3" fontId="5" fillId="5" borderId="89" xfId="0" applyNumberFormat="1" applyFont="1" applyFill="1" applyBorder="1" applyAlignment="1">
      <alignment horizontal="center" vertical="center"/>
    </xf>
    <xf numFmtId="3" fontId="5" fillId="5" borderId="113" xfId="0" applyNumberFormat="1" applyFont="1" applyFill="1" applyBorder="1" applyAlignment="1">
      <alignment horizontal="center" vertical="center"/>
    </xf>
    <xf numFmtId="3" fontId="5" fillId="0" borderId="94" xfId="0" applyNumberFormat="1" applyFont="1" applyBorder="1" applyAlignment="1">
      <alignment horizontal="left" vertical="center" wrapText="1"/>
    </xf>
    <xf numFmtId="3" fontId="5" fillId="0" borderId="103" xfId="0" applyNumberFormat="1" applyFont="1" applyBorder="1" applyAlignment="1">
      <alignment horizontal="left" vertical="center" wrapText="1"/>
    </xf>
    <xf numFmtId="3" fontId="5" fillId="0" borderId="91" xfId="0" applyNumberFormat="1" applyFont="1" applyBorder="1" applyAlignment="1">
      <alignment horizontal="left" vertical="center" wrapText="1"/>
    </xf>
    <xf numFmtId="3" fontId="5" fillId="0" borderId="46" xfId="0" applyNumberFormat="1" applyFont="1" applyBorder="1" applyAlignment="1">
      <alignment vertical="center" wrapText="1"/>
    </xf>
    <xf numFmtId="0" fontId="5" fillId="5" borderId="98" xfId="0" applyFont="1" applyFill="1" applyBorder="1" applyAlignment="1">
      <alignment vertical="center"/>
    </xf>
    <xf numFmtId="0" fontId="5" fillId="5" borderId="66" xfId="0" applyFont="1" applyFill="1" applyBorder="1" applyAlignment="1">
      <alignment vertical="center"/>
    </xf>
    <xf numFmtId="0" fontId="5" fillId="5" borderId="105" xfId="0" applyFont="1" applyFill="1" applyBorder="1" applyAlignment="1">
      <alignment vertical="center"/>
    </xf>
    <xf numFmtId="0" fontId="5" fillId="5" borderId="104" xfId="0" applyFont="1" applyFill="1" applyBorder="1" applyAlignment="1">
      <alignment horizontal="center" vertical="top" wrapText="1"/>
    </xf>
    <xf numFmtId="0" fontId="5" fillId="5" borderId="103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5" borderId="0" xfId="0" applyFont="1" applyFill="1" applyAlignment="1">
      <alignment horizontal="center" vertical="top" wrapText="1"/>
    </xf>
    <xf numFmtId="0" fontId="5" fillId="5" borderId="107" xfId="0" applyFont="1" applyFill="1" applyBorder="1" applyAlignment="1">
      <alignment horizontal="center" vertical="top" wrapText="1"/>
    </xf>
    <xf numFmtId="0" fontId="5" fillId="5" borderId="109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5" fillId="5" borderId="5" xfId="0" applyFont="1" applyFill="1" applyBorder="1" applyAlignment="1">
      <alignment horizontal="center" vertical="top" wrapText="1"/>
    </xf>
    <xf numFmtId="0" fontId="5" fillId="5" borderId="21" xfId="0" applyFont="1" applyFill="1" applyBorder="1" applyAlignment="1">
      <alignment horizontal="center" vertical="top" wrapText="1"/>
    </xf>
    <xf numFmtId="0" fontId="5" fillId="5" borderId="28" xfId="0" applyFont="1" applyFill="1" applyBorder="1" applyAlignment="1">
      <alignment horizontal="center" vertical="top" wrapText="1"/>
    </xf>
    <xf numFmtId="0" fontId="5" fillId="5" borderId="27" xfId="0" applyFont="1" applyFill="1" applyBorder="1" applyAlignment="1">
      <alignment horizontal="center" vertical="top" wrapText="1"/>
    </xf>
    <xf numFmtId="0" fontId="5" fillId="5" borderId="34" xfId="0" applyFont="1" applyFill="1" applyBorder="1" applyAlignment="1">
      <alignment horizontal="center" vertical="top" wrapText="1"/>
    </xf>
    <xf numFmtId="0" fontId="5" fillId="5" borderId="39" xfId="0" applyFont="1" applyFill="1" applyBorder="1" applyAlignment="1">
      <alignment horizontal="center" vertical="top" wrapText="1"/>
    </xf>
    <xf numFmtId="0" fontId="5" fillId="5" borderId="34" xfId="0" applyFont="1" applyFill="1" applyBorder="1" applyAlignment="1">
      <alignment horizontal="center" vertical="top"/>
    </xf>
    <xf numFmtId="0" fontId="5" fillId="5" borderId="35" xfId="0" applyFont="1" applyFill="1" applyBorder="1" applyAlignment="1">
      <alignment horizontal="center" vertical="top"/>
    </xf>
    <xf numFmtId="3" fontId="5" fillId="0" borderId="23" xfId="0" applyNumberFormat="1" applyFont="1" applyBorder="1" applyAlignment="1">
      <alignment vertical="center" wrapText="1"/>
    </xf>
    <xf numFmtId="3" fontId="5" fillId="0" borderId="70" xfId="0" applyNumberFormat="1" applyFont="1" applyBorder="1" applyAlignment="1">
      <alignment vertical="center" wrapText="1"/>
    </xf>
    <xf numFmtId="3" fontId="5" fillId="0" borderId="71" xfId="0" applyNumberFormat="1" applyFont="1" applyBorder="1" applyAlignment="1">
      <alignment vertical="center" wrapText="1"/>
    </xf>
    <xf numFmtId="3" fontId="5" fillId="0" borderId="61" xfId="0" applyNumberFormat="1" applyFont="1" applyBorder="1" applyAlignment="1">
      <alignment vertical="center" wrapText="1"/>
    </xf>
    <xf numFmtId="3" fontId="5" fillId="0" borderId="105" xfId="0" applyNumberFormat="1" applyFont="1" applyBorder="1" applyAlignment="1">
      <alignment vertical="center" wrapText="1"/>
    </xf>
    <xf numFmtId="3" fontId="5" fillId="0" borderId="114" xfId="0" applyNumberFormat="1" applyFont="1" applyBorder="1" applyAlignment="1">
      <alignment vertical="center" wrapText="1"/>
    </xf>
    <xf numFmtId="3" fontId="5" fillId="0" borderId="115" xfId="0" applyNumberFormat="1" applyFont="1" applyBorder="1" applyAlignment="1">
      <alignment vertical="center" wrapText="1"/>
    </xf>
    <xf numFmtId="0" fontId="5" fillId="0" borderId="98" xfId="0" applyFont="1" applyBorder="1" applyAlignment="1">
      <alignment vertical="center" wrapText="1"/>
    </xf>
    <xf numFmtId="0" fontId="5" fillId="0" borderId="105" xfId="0" applyFont="1" applyBorder="1" applyAlignment="1">
      <alignment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9" fillId="0" borderId="103" xfId="0" applyFont="1" applyBorder="1" applyAlignment="1">
      <alignment horizontal="center" vertical="center" wrapText="1"/>
    </xf>
    <xf numFmtId="0" fontId="9" fillId="0" borderId="112" xfId="0" applyFont="1" applyBorder="1" applyAlignment="1">
      <alignment horizontal="center" vertical="center" wrapText="1"/>
    </xf>
    <xf numFmtId="0" fontId="9" fillId="0" borderId="104" xfId="0" applyFont="1" applyBorder="1" applyAlignment="1">
      <alignment horizontal="center" vertical="center" wrapText="1"/>
    </xf>
    <xf numFmtId="0" fontId="9" fillId="0" borderId="104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 wrapText="1"/>
    </xf>
    <xf numFmtId="0" fontId="9" fillId="0" borderId="8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top" wrapText="1"/>
    </xf>
    <xf numFmtId="0" fontId="9" fillId="0" borderId="35" xfId="0" applyFont="1" applyBorder="1" applyAlignment="1">
      <alignment horizontal="center" vertical="top" wrapText="1"/>
    </xf>
    <xf numFmtId="3" fontId="5" fillId="0" borderId="70" xfId="0" applyNumberFormat="1" applyFont="1" applyBorder="1" applyAlignment="1">
      <alignment horizontal="left" vertical="center" wrapText="1"/>
    </xf>
    <xf numFmtId="3" fontId="5" fillId="0" borderId="54" xfId="0" applyNumberFormat="1" applyFont="1" applyBorder="1" applyAlignment="1">
      <alignment horizontal="left" vertical="center" wrapText="1"/>
    </xf>
    <xf numFmtId="0" fontId="5" fillId="5" borderId="98" xfId="0" applyFont="1" applyFill="1" applyBorder="1" applyAlignment="1">
      <alignment horizontal="left" vertical="center"/>
    </xf>
    <xf numFmtId="0" fontId="5" fillId="5" borderId="66" xfId="0" applyFont="1" applyFill="1" applyBorder="1" applyAlignment="1">
      <alignment horizontal="left" vertical="center"/>
    </xf>
    <xf numFmtId="0" fontId="5" fillId="5" borderId="105" xfId="0" applyFont="1" applyFill="1" applyBorder="1" applyAlignment="1">
      <alignment horizontal="left" vertical="center"/>
    </xf>
    <xf numFmtId="0" fontId="5" fillId="5" borderId="90" xfId="0" applyFont="1" applyFill="1" applyBorder="1" applyAlignment="1">
      <alignment horizontal="center" vertical="top" wrapText="1"/>
    </xf>
    <xf numFmtId="0" fontId="5" fillId="5" borderId="97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9" xfId="0" applyFont="1" applyFill="1" applyBorder="1" applyAlignment="1">
      <alignment horizontal="left" vertical="top" wrapText="1"/>
    </xf>
    <xf numFmtId="0" fontId="5" fillId="5" borderId="68" xfId="0" applyFont="1" applyFill="1" applyBorder="1" applyAlignment="1">
      <alignment horizontal="center" vertical="top" wrapText="1"/>
    </xf>
    <xf numFmtId="0" fontId="5" fillId="5" borderId="110" xfId="0" applyFont="1" applyFill="1" applyBorder="1" applyAlignment="1">
      <alignment horizontal="center" vertical="top" wrapText="1"/>
    </xf>
    <xf numFmtId="0" fontId="5" fillId="5" borderId="111" xfId="0" applyFont="1" applyFill="1" applyBorder="1" applyAlignment="1">
      <alignment horizontal="center" vertical="top" wrapText="1"/>
    </xf>
    <xf numFmtId="0" fontId="5" fillId="5" borderId="108" xfId="0" applyFont="1" applyFill="1" applyBorder="1" applyAlignment="1">
      <alignment horizontal="center" vertical="top" wrapText="1"/>
    </xf>
    <xf numFmtId="0" fontId="5" fillId="5" borderId="93" xfId="0" applyFont="1" applyFill="1" applyBorder="1" applyAlignment="1">
      <alignment horizontal="center" vertical="top" wrapText="1"/>
    </xf>
    <xf numFmtId="0" fontId="5" fillId="5" borderId="104" xfId="0" applyFont="1" applyFill="1" applyBorder="1" applyAlignment="1">
      <alignment horizontal="center" vertical="top"/>
    </xf>
    <xf numFmtId="0" fontId="5" fillId="5" borderId="103" xfId="0" applyFont="1" applyFill="1" applyBorder="1" applyAlignment="1">
      <alignment horizontal="center" vertical="top"/>
    </xf>
    <xf numFmtId="0" fontId="5" fillId="5" borderId="112" xfId="0" applyFont="1" applyFill="1" applyBorder="1" applyAlignment="1">
      <alignment horizontal="center" vertical="top"/>
    </xf>
    <xf numFmtId="3" fontId="5" fillId="0" borderId="58" xfId="0" applyNumberFormat="1" applyFont="1" applyBorder="1" applyAlignment="1">
      <alignment horizontal="left" vertical="center" wrapText="1"/>
    </xf>
    <xf numFmtId="3" fontId="5" fillId="0" borderId="116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0" borderId="34" xfId="0" applyFont="1" applyBorder="1" applyAlignment="1">
      <alignment horizontal="left" vertical="top" wrapText="1"/>
    </xf>
    <xf numFmtId="0" fontId="5" fillId="5" borderId="94" xfId="0" applyFont="1" applyFill="1" applyBorder="1" applyAlignment="1">
      <alignment horizontal="left" vertical="center" wrapText="1"/>
    </xf>
    <xf numFmtId="0" fontId="5" fillId="5" borderId="56" xfId="0" applyFont="1" applyFill="1" applyBorder="1" applyAlignment="1">
      <alignment horizontal="left" vertical="center" wrapText="1"/>
    </xf>
    <xf numFmtId="0" fontId="5" fillId="5" borderId="98" xfId="0" applyFont="1" applyFill="1" applyBorder="1" applyAlignment="1">
      <alignment horizontal="center" vertical="top" wrapText="1"/>
    </xf>
    <xf numFmtId="0" fontId="5" fillId="5" borderId="105" xfId="0" applyFont="1" applyFill="1" applyBorder="1" applyAlignment="1">
      <alignment horizontal="center" vertical="top" wrapText="1"/>
    </xf>
    <xf numFmtId="0" fontId="5" fillId="5" borderId="91" xfId="0" applyFont="1" applyFill="1" applyBorder="1" applyAlignment="1">
      <alignment horizontal="center" vertical="top" wrapText="1"/>
    </xf>
    <xf numFmtId="0" fontId="5" fillId="5" borderId="90" xfId="0" applyFont="1" applyFill="1" applyBorder="1" applyAlignment="1">
      <alignment horizontal="left" vertical="center"/>
    </xf>
    <xf numFmtId="0" fontId="5" fillId="5" borderId="68" xfId="0" applyFont="1" applyFill="1" applyBorder="1" applyAlignment="1">
      <alignment horizontal="left" vertical="center"/>
    </xf>
    <xf numFmtId="0" fontId="5" fillId="5" borderId="16" xfId="0" applyFont="1" applyFill="1" applyBorder="1" applyAlignment="1">
      <alignment horizontal="center" vertical="top" wrapText="1"/>
    </xf>
    <xf numFmtId="0" fontId="5" fillId="5" borderId="15" xfId="0" applyFont="1" applyFill="1" applyBorder="1" applyAlignment="1">
      <alignment horizontal="center" vertical="top" wrapText="1"/>
    </xf>
    <xf numFmtId="0" fontId="5" fillId="5" borderId="92" xfId="0" applyFont="1" applyFill="1" applyBorder="1" applyAlignment="1">
      <alignment horizontal="center" vertical="top" wrapText="1"/>
    </xf>
    <xf numFmtId="0" fontId="5" fillId="5" borderId="95" xfId="0" applyFont="1" applyFill="1" applyBorder="1" applyAlignment="1">
      <alignment horizontal="center" vertical="top" wrapText="1"/>
    </xf>
    <xf numFmtId="0" fontId="5" fillId="5" borderId="112" xfId="0" applyFont="1" applyFill="1" applyBorder="1" applyAlignment="1">
      <alignment horizontal="center" vertical="top" wrapText="1"/>
    </xf>
    <xf numFmtId="0" fontId="5" fillId="5" borderId="104" xfId="0" applyFont="1" applyFill="1" applyBorder="1" applyAlignment="1">
      <alignment horizontal="center" vertical="center" wrapText="1"/>
    </xf>
    <xf numFmtId="0" fontId="5" fillId="5" borderId="112" xfId="0" applyFont="1" applyFill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vertical="center"/>
    </xf>
    <xf numFmtId="0" fontId="5" fillId="5" borderId="29" xfId="0" applyFont="1" applyFill="1" applyBorder="1" applyAlignment="1">
      <alignment vertical="center"/>
    </xf>
    <xf numFmtId="0" fontId="5" fillId="5" borderId="40" xfId="0" applyFont="1" applyFill="1" applyBorder="1" applyAlignment="1">
      <alignment vertical="center"/>
    </xf>
    <xf numFmtId="0" fontId="5" fillId="5" borderId="16" xfId="0" applyFont="1" applyFill="1" applyBorder="1" applyAlignment="1">
      <alignment horizontal="center" vertical="top"/>
    </xf>
    <xf numFmtId="0" fontId="5" fillId="5" borderId="15" xfId="0" applyFont="1" applyFill="1" applyBorder="1" applyAlignment="1">
      <alignment horizontal="center" vertical="top"/>
    </xf>
    <xf numFmtId="0" fontId="5" fillId="5" borderId="95" xfId="0" applyFont="1" applyFill="1" applyBorder="1" applyAlignment="1">
      <alignment horizontal="center" vertical="top"/>
    </xf>
    <xf numFmtId="0" fontId="5" fillId="5" borderId="109" xfId="0" applyFont="1" applyFill="1" applyBorder="1" applyAlignment="1">
      <alignment horizontal="center" vertical="top"/>
    </xf>
    <xf numFmtId="0" fontId="5" fillId="5" borderId="68" xfId="0" applyFont="1" applyFill="1" applyBorder="1" applyAlignment="1">
      <alignment horizontal="center" vertical="top"/>
    </xf>
    <xf numFmtId="3" fontId="2" fillId="0" borderId="4" xfId="4" applyNumberFormat="1" applyFont="1" applyBorder="1" applyAlignment="1">
      <alignment horizontal="right" vertical="center" wrapText="1"/>
    </xf>
    <xf numFmtId="3" fontId="2" fillId="0" borderId="2" xfId="4" applyNumberFormat="1" applyFont="1" applyBorder="1" applyAlignment="1">
      <alignment horizontal="right" vertical="center" wrapText="1"/>
    </xf>
    <xf numFmtId="166" fontId="3" fillId="0" borderId="21" xfId="4" applyNumberFormat="1" applyFont="1" applyBorder="1" applyAlignment="1">
      <alignment horizontal="right" vertical="center" wrapText="1"/>
    </xf>
    <xf numFmtId="166" fontId="3" fillId="0" borderId="13" xfId="4" applyNumberFormat="1" applyFont="1" applyBorder="1" applyAlignment="1">
      <alignment horizontal="right" vertical="center" wrapText="1"/>
    </xf>
    <xf numFmtId="0" fontId="2" fillId="5" borderId="28" xfId="0" applyFont="1" applyFill="1" applyBorder="1" applyAlignment="1">
      <alignment horizontal="center" vertical="top" wrapText="1"/>
    </xf>
    <xf numFmtId="0" fontId="2" fillId="5" borderId="3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2" fillId="5" borderId="34" xfId="0" applyFont="1" applyFill="1" applyBorder="1" applyAlignment="1">
      <alignment horizontal="center" vertical="top" wrapText="1"/>
    </xf>
    <xf numFmtId="0" fontId="2" fillId="5" borderId="4" xfId="0" applyFont="1" applyFill="1" applyBorder="1" applyAlignment="1">
      <alignment horizontal="center" vertical="top" wrapText="1"/>
    </xf>
    <xf numFmtId="0" fontId="2" fillId="5" borderId="27" xfId="0" applyFont="1" applyFill="1" applyBorder="1" applyAlignment="1">
      <alignment horizontal="center" vertical="top" wrapText="1"/>
    </xf>
    <xf numFmtId="0" fontId="8" fillId="5" borderId="103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3" fontId="2" fillId="0" borderId="3" xfId="4" applyNumberFormat="1" applyFont="1" applyBorder="1" applyAlignment="1">
      <alignment horizontal="right" vertical="center" wrapText="1"/>
    </xf>
    <xf numFmtId="166" fontId="3" fillId="0" borderId="22" xfId="4" applyNumberFormat="1" applyFont="1" applyBorder="1" applyAlignment="1">
      <alignment horizontal="right" vertical="center" wrapText="1"/>
    </xf>
    <xf numFmtId="3" fontId="2" fillId="0" borderId="36" xfId="4" applyNumberFormat="1" applyFont="1" applyBorder="1" applyAlignment="1">
      <alignment horizontal="right" vertical="center" wrapText="1"/>
    </xf>
    <xf numFmtId="3" fontId="2" fillId="0" borderId="27" xfId="4" applyNumberFormat="1" applyFont="1" applyBorder="1" applyAlignment="1">
      <alignment horizontal="right" vertical="center" wrapText="1"/>
    </xf>
    <xf numFmtId="166" fontId="3" fillId="0" borderId="25" xfId="4" applyNumberFormat="1" applyFont="1" applyBorder="1" applyAlignment="1">
      <alignment horizontal="right" vertical="center" wrapText="1"/>
    </xf>
    <xf numFmtId="166" fontId="3" fillId="0" borderId="39" xfId="4" applyNumberFormat="1" applyFont="1" applyBorder="1" applyAlignment="1">
      <alignment horizontal="right" vertical="center" wrapText="1"/>
    </xf>
    <xf numFmtId="3" fontId="9" fillId="0" borderId="3" xfId="4" applyNumberFormat="1" applyFont="1" applyBorder="1" applyAlignment="1">
      <alignment horizontal="right" vertical="center" wrapText="1"/>
    </xf>
    <xf numFmtId="3" fontId="9" fillId="0" borderId="8" xfId="4" applyNumberFormat="1" applyFont="1" applyBorder="1" applyAlignment="1">
      <alignment horizontal="right" vertical="center" wrapText="1"/>
    </xf>
    <xf numFmtId="166" fontId="3" fillId="0" borderId="12" xfId="4" applyNumberFormat="1" applyFont="1" applyBorder="1" applyAlignment="1">
      <alignment horizontal="right" vertical="center" wrapText="1"/>
    </xf>
    <xf numFmtId="0" fontId="5" fillId="5" borderId="89" xfId="0" applyFont="1" applyFill="1" applyBorder="1" applyAlignment="1">
      <alignment horizontal="center" vertical="top" wrapText="1"/>
    </xf>
    <xf numFmtId="0" fontId="5" fillId="5" borderId="29" xfId="0" applyFont="1" applyFill="1" applyBorder="1" applyAlignment="1">
      <alignment horizontal="center" vertical="top" wrapText="1"/>
    </xf>
    <xf numFmtId="0" fontId="5" fillId="5" borderId="40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/>
    </xf>
    <xf numFmtId="0" fontId="5" fillId="5" borderId="5" xfId="0" applyFont="1" applyFill="1" applyBorder="1" applyAlignment="1">
      <alignment horizontal="center" vertical="top"/>
    </xf>
    <xf numFmtId="0" fontId="5" fillId="5" borderId="28" xfId="0" applyFont="1" applyFill="1" applyBorder="1" applyAlignment="1">
      <alignment horizontal="center" vertical="top"/>
    </xf>
    <xf numFmtId="0" fontId="5" fillId="5" borderId="32" xfId="0" applyFont="1" applyFill="1" applyBorder="1" applyAlignment="1">
      <alignment horizontal="center" vertical="top" wrapText="1"/>
    </xf>
    <xf numFmtId="0" fontId="5" fillId="5" borderId="22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left" vertical="top" wrapText="1"/>
    </xf>
    <xf numFmtId="0" fontId="5" fillId="5" borderId="5" xfId="0" applyFont="1" applyFill="1" applyBorder="1" applyAlignment="1">
      <alignment horizontal="left" vertical="top" wrapText="1"/>
    </xf>
    <xf numFmtId="0" fontId="5" fillId="5" borderId="15" xfId="0" applyFont="1" applyFill="1" applyBorder="1" applyAlignment="1">
      <alignment horizontal="left" vertical="top" wrapText="1"/>
    </xf>
    <xf numFmtId="0" fontId="5" fillId="5" borderId="95" xfId="0" applyFont="1" applyFill="1" applyBorder="1" applyAlignment="1">
      <alignment horizontal="left" vertical="top" wrapText="1"/>
    </xf>
    <xf numFmtId="3" fontId="5" fillId="0" borderId="45" xfId="0" applyNumberFormat="1" applyFont="1" applyBorder="1" applyAlignment="1">
      <alignment vertical="center" wrapText="1"/>
    </xf>
    <xf numFmtId="3" fontId="5" fillId="0" borderId="3" xfId="7" applyNumberFormat="1" applyFont="1" applyBorder="1" applyAlignment="1">
      <alignment horizontal="left" vertical="center" wrapText="1"/>
    </xf>
    <xf numFmtId="0" fontId="5" fillId="5" borderId="90" xfId="7" applyFont="1" applyFill="1" applyBorder="1" applyAlignment="1">
      <alignment horizontal="center" vertical="top" wrapText="1"/>
    </xf>
    <xf numFmtId="0" fontId="5" fillId="5" borderId="3" xfId="7" applyFont="1" applyFill="1" applyBorder="1" applyAlignment="1">
      <alignment horizontal="left" vertical="center"/>
    </xf>
    <xf numFmtId="3" fontId="5" fillId="0" borderId="57" xfId="7" applyNumberFormat="1" applyFont="1" applyBorder="1" applyAlignment="1">
      <alignment horizontal="left" vertical="center" wrapText="1"/>
    </xf>
    <xf numFmtId="3" fontId="5" fillId="0" borderId="58" xfId="7" applyNumberFormat="1" applyFont="1" applyBorder="1" applyAlignment="1">
      <alignment horizontal="left" vertical="center" wrapText="1"/>
    </xf>
    <xf numFmtId="0" fontId="5" fillId="5" borderId="94" xfId="7" applyFont="1" applyFill="1" applyBorder="1" applyAlignment="1">
      <alignment horizontal="center" vertical="top" wrapText="1"/>
    </xf>
    <xf numFmtId="0" fontId="5" fillId="5" borderId="56" xfId="7" applyFont="1" applyFill="1" applyBorder="1" applyAlignment="1">
      <alignment horizontal="center" vertical="top" wrapText="1"/>
    </xf>
    <xf numFmtId="0" fontId="5" fillId="5" borderId="92" xfId="7" applyFont="1" applyFill="1" applyBorder="1" applyAlignment="1">
      <alignment horizontal="center" vertical="top"/>
    </xf>
    <xf numFmtId="0" fontId="5" fillId="5" borderId="91" xfId="7" applyFont="1" applyFill="1" applyBorder="1" applyAlignment="1">
      <alignment horizontal="left" vertical="center"/>
    </xf>
    <xf numFmtId="0" fontId="5" fillId="5" borderId="26" xfId="7" applyFont="1" applyFill="1" applyBorder="1" applyAlignment="1">
      <alignment horizontal="left" vertical="center"/>
    </xf>
    <xf numFmtId="0" fontId="5" fillId="5" borderId="35" xfId="7" applyFont="1" applyFill="1" applyBorder="1" applyAlignment="1">
      <alignment horizontal="left" vertical="center"/>
    </xf>
    <xf numFmtId="3" fontId="5" fillId="0" borderId="62" xfId="7" applyNumberFormat="1" applyFont="1" applyBorder="1" applyAlignment="1">
      <alignment horizontal="left" vertical="center" wrapText="1"/>
    </xf>
    <xf numFmtId="0" fontId="7" fillId="0" borderId="94" xfId="7" applyFont="1" applyBorder="1" applyAlignment="1">
      <alignment horizontal="left" vertical="top" wrapText="1"/>
    </xf>
    <xf numFmtId="0" fontId="7" fillId="0" borderId="103" xfId="7" applyFont="1" applyBorder="1" applyAlignment="1">
      <alignment horizontal="left" vertical="top" wrapText="1"/>
    </xf>
    <xf numFmtId="0" fontId="7" fillId="0" borderId="91" xfId="7" applyFont="1" applyBorder="1" applyAlignment="1">
      <alignment horizontal="left" vertical="top" wrapText="1"/>
    </xf>
    <xf numFmtId="0" fontId="5" fillId="5" borderId="93" xfId="7" applyFont="1" applyFill="1" applyBorder="1" applyAlignment="1">
      <alignment horizontal="center" vertical="top" wrapText="1"/>
    </xf>
    <xf numFmtId="0" fontId="5" fillId="5" borderId="88" xfId="7" applyFont="1" applyFill="1" applyBorder="1" applyAlignment="1">
      <alignment horizontal="center" vertical="top" wrapText="1"/>
    </xf>
    <xf numFmtId="0" fontId="5" fillId="5" borderId="98" xfId="7" applyFont="1" applyFill="1" applyBorder="1" applyAlignment="1">
      <alignment vertical="center"/>
    </xf>
    <xf numFmtId="0" fontId="5" fillId="5" borderId="66" xfId="7" applyFont="1" applyFill="1" applyBorder="1" applyAlignment="1">
      <alignment vertical="center"/>
    </xf>
    <xf numFmtId="0" fontId="5" fillId="5" borderId="105" xfId="7" applyFont="1" applyFill="1" applyBorder="1" applyAlignment="1">
      <alignment vertical="center"/>
    </xf>
    <xf numFmtId="0" fontId="5" fillId="5" borderId="35" xfId="7" applyFont="1" applyFill="1" applyBorder="1" applyAlignment="1">
      <alignment horizontal="center" vertical="top" wrapText="1"/>
    </xf>
    <xf numFmtId="3" fontId="5" fillId="0" borderId="46" xfId="7" applyNumberFormat="1" applyFont="1" applyBorder="1" applyAlignment="1">
      <alignment vertical="center" wrapText="1"/>
    </xf>
    <xf numFmtId="3" fontId="5" fillId="0" borderId="23" xfId="7" applyNumberFormat="1" applyFont="1" applyBorder="1" applyAlignment="1">
      <alignment vertical="center" wrapText="1"/>
    </xf>
    <xf numFmtId="3" fontId="5" fillId="0" borderId="70" xfId="7" applyNumberFormat="1" applyFont="1" applyBorder="1" applyAlignment="1">
      <alignment vertical="center" wrapText="1"/>
    </xf>
    <xf numFmtId="3" fontId="5" fillId="0" borderId="71" xfId="7" applyNumberFormat="1" applyFont="1" applyBorder="1" applyAlignment="1">
      <alignment vertical="center" wrapText="1"/>
    </xf>
    <xf numFmtId="3" fontId="5" fillId="0" borderId="45" xfId="7" applyNumberFormat="1" applyFont="1" applyBorder="1" applyAlignment="1">
      <alignment vertical="center" wrapText="1"/>
    </xf>
    <xf numFmtId="3" fontId="5" fillId="0" borderId="105" xfId="7" applyNumberFormat="1" applyFont="1" applyBorder="1" applyAlignment="1">
      <alignment vertical="center" wrapText="1"/>
    </xf>
    <xf numFmtId="3" fontId="5" fillId="0" borderId="61" xfId="7" applyNumberFormat="1" applyFont="1" applyBorder="1" applyAlignment="1">
      <alignment vertical="center" wrapText="1"/>
    </xf>
    <xf numFmtId="0" fontId="5" fillId="5" borderId="40" xfId="7" applyFont="1" applyFill="1" applyBorder="1" applyAlignment="1">
      <alignment horizontal="center" vertical="top" wrapText="1"/>
    </xf>
    <xf numFmtId="0" fontId="5" fillId="5" borderId="22" xfId="7" applyFont="1" applyFill="1" applyBorder="1" applyAlignment="1">
      <alignment horizontal="center" vertical="top" wrapText="1"/>
    </xf>
    <xf numFmtId="0" fontId="5" fillId="5" borderId="28" xfId="7" applyFont="1" applyFill="1" applyBorder="1" applyAlignment="1">
      <alignment horizontal="center" vertical="top" wrapText="1"/>
    </xf>
    <xf numFmtId="0" fontId="2" fillId="3" borderId="0" xfId="7" applyFont="1" applyFill="1" applyAlignment="1">
      <alignment horizontal="left" wrapText="1"/>
    </xf>
    <xf numFmtId="3" fontId="2" fillId="0" borderId="3" xfId="7" applyNumberFormat="1" applyFont="1" applyBorder="1" applyAlignment="1">
      <alignment horizontal="center" vertical="center" wrapText="1"/>
    </xf>
    <xf numFmtId="3" fontId="2" fillId="0" borderId="26" xfId="7" applyNumberFormat="1" applyFont="1" applyBorder="1" applyAlignment="1">
      <alignment horizontal="center" vertical="center" wrapText="1"/>
    </xf>
    <xf numFmtId="0" fontId="2" fillId="5" borderId="16" xfId="7" applyFont="1" applyFill="1" applyBorder="1" applyAlignment="1">
      <alignment horizontal="center" vertical="top" wrapText="1"/>
    </xf>
    <xf numFmtId="0" fontId="2" fillId="5" borderId="95" xfId="7" applyFont="1" applyFill="1" applyBorder="1" applyAlignment="1">
      <alignment horizontal="center" vertical="top" wrapText="1"/>
    </xf>
    <xf numFmtId="3" fontId="2" fillId="0" borderId="4" xfId="7" applyNumberFormat="1" applyFont="1" applyBorder="1" applyAlignment="1">
      <alignment horizontal="center" vertical="center" wrapText="1"/>
    </xf>
    <xf numFmtId="3" fontId="2" fillId="0" borderId="28" xfId="7" applyNumberFormat="1" applyFont="1" applyBorder="1" applyAlignment="1">
      <alignment horizontal="center" vertical="center" wrapText="1"/>
    </xf>
    <xf numFmtId="3" fontId="2" fillId="0" borderId="27" xfId="7" applyNumberFormat="1" applyFont="1" applyBorder="1" applyAlignment="1">
      <alignment horizontal="center" vertical="center" wrapText="1"/>
    </xf>
    <xf numFmtId="3" fontId="2" fillId="0" borderId="35" xfId="7" applyNumberFormat="1" applyFont="1" applyBorder="1" applyAlignment="1">
      <alignment horizontal="center" vertical="center" wrapText="1"/>
    </xf>
    <xf numFmtId="3" fontId="9" fillId="0" borderId="59" xfId="7" applyNumberFormat="1" applyFont="1" applyBorder="1" applyAlignment="1">
      <alignment horizontal="center" vertical="center" wrapText="1"/>
    </xf>
    <xf numFmtId="3" fontId="9" fillId="0" borderId="82" xfId="7" applyNumberFormat="1" applyFont="1" applyBorder="1" applyAlignment="1">
      <alignment horizontal="center" vertical="center" wrapText="1"/>
    </xf>
    <xf numFmtId="166" fontId="2" fillId="3" borderId="0" xfId="7" applyNumberFormat="1" applyFont="1" applyFill="1" applyAlignment="1">
      <alignment horizontal="left" wrapText="1"/>
    </xf>
    <xf numFmtId="3" fontId="5" fillId="0" borderId="66" xfId="7" applyNumberFormat="1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top"/>
    </xf>
    <xf numFmtId="0" fontId="9" fillId="5" borderId="94" xfId="6" applyFont="1" applyFill="1" applyBorder="1" applyAlignment="1">
      <alignment horizontal="center" vertical="center" wrapText="1"/>
    </xf>
    <xf numFmtId="0" fontId="9" fillId="5" borderId="45" xfId="6" applyFont="1" applyFill="1" applyBorder="1" applyAlignment="1">
      <alignment horizontal="center" vertical="center" wrapText="1"/>
    </xf>
    <xf numFmtId="0" fontId="9" fillId="5" borderId="58" xfId="6" applyFont="1" applyFill="1" applyBorder="1" applyAlignment="1">
      <alignment horizontal="center" vertical="center" wrapText="1"/>
    </xf>
    <xf numFmtId="0" fontId="46" fillId="5" borderId="107" xfId="6" applyFont="1" applyFill="1" applyBorder="1" applyAlignment="1">
      <alignment horizontal="center" vertical="center"/>
    </xf>
    <xf numFmtId="0" fontId="46" fillId="5" borderId="97" xfId="6" applyFont="1" applyFill="1" applyBorder="1" applyAlignment="1">
      <alignment horizontal="center" vertical="center"/>
    </xf>
    <xf numFmtId="0" fontId="46" fillId="5" borderId="109" xfId="6" applyFont="1" applyFill="1" applyBorder="1" applyAlignment="1">
      <alignment horizontal="center" vertical="center"/>
    </xf>
    <xf numFmtId="3" fontId="5" fillId="5" borderId="16" xfId="6" applyNumberFormat="1" applyFont="1" applyFill="1" applyBorder="1" applyAlignment="1">
      <alignment horizontal="center" vertical="top" wrapText="1"/>
    </xf>
    <xf numFmtId="3" fontId="5" fillId="5" borderId="15" xfId="6" applyNumberFormat="1" applyFont="1" applyFill="1" applyBorder="1" applyAlignment="1">
      <alignment horizontal="center" vertical="top" wrapText="1"/>
    </xf>
    <xf numFmtId="3" fontId="5" fillId="5" borderId="95" xfId="6" applyNumberFormat="1" applyFont="1" applyFill="1" applyBorder="1" applyAlignment="1">
      <alignment horizontal="center" vertical="top" wrapText="1"/>
    </xf>
    <xf numFmtId="3" fontId="5" fillId="5" borderId="57" xfId="6" applyNumberFormat="1" applyFont="1" applyFill="1" applyBorder="1" applyAlignment="1">
      <alignment horizontal="center" vertical="top" wrapText="1"/>
    </xf>
    <xf numFmtId="3" fontId="5" fillId="5" borderId="5" xfId="6" applyNumberFormat="1" applyFont="1" applyFill="1" applyBorder="1" applyAlignment="1">
      <alignment horizontal="center" vertical="top" wrapText="1"/>
    </xf>
    <xf numFmtId="3" fontId="5" fillId="5" borderId="4" xfId="6" applyNumberFormat="1" applyFont="1" applyFill="1" applyBorder="1" applyAlignment="1">
      <alignment horizontal="center" vertical="top" wrapText="1"/>
    </xf>
    <xf numFmtId="3" fontId="5" fillId="5" borderId="28" xfId="6" applyNumberFormat="1" applyFont="1" applyFill="1" applyBorder="1" applyAlignment="1">
      <alignment horizontal="center" vertical="top" wrapText="1"/>
    </xf>
    <xf numFmtId="3" fontId="2" fillId="5" borderId="32" xfId="6" applyNumberFormat="1" applyFont="1" applyFill="1" applyBorder="1" applyAlignment="1">
      <alignment horizontal="center" vertical="top" wrapText="1"/>
    </xf>
    <xf numFmtId="3" fontId="2" fillId="5" borderId="10" xfId="6" applyNumberFormat="1" applyFont="1" applyFill="1" applyBorder="1" applyAlignment="1">
      <alignment horizontal="center" vertical="top" wrapText="1"/>
    </xf>
    <xf numFmtId="3" fontId="2" fillId="5" borderId="4" xfId="6" applyNumberFormat="1" applyFont="1" applyFill="1" applyBorder="1" applyAlignment="1">
      <alignment horizontal="center" vertical="top" wrapText="1"/>
    </xf>
    <xf numFmtId="3" fontId="2" fillId="5" borderId="5" xfId="6" applyNumberFormat="1" applyFont="1" applyFill="1" applyBorder="1" applyAlignment="1">
      <alignment horizontal="center" vertical="top" wrapText="1"/>
    </xf>
    <xf numFmtId="3" fontId="2" fillId="5" borderId="8" xfId="6" applyNumberFormat="1" applyFont="1" applyFill="1" applyBorder="1" applyAlignment="1">
      <alignment horizontal="center" vertical="top" wrapText="1"/>
    </xf>
    <xf numFmtId="3" fontId="2" fillId="5" borderId="70" xfId="6" applyNumberFormat="1" applyFont="1" applyFill="1" applyBorder="1" applyAlignment="1">
      <alignment horizontal="center" vertical="top" wrapText="1"/>
    </xf>
    <xf numFmtId="3" fontId="2" fillId="5" borderId="71" xfId="6" applyNumberFormat="1" applyFont="1" applyFill="1" applyBorder="1" applyAlignment="1">
      <alignment horizontal="center" vertical="top" wrapText="1"/>
    </xf>
    <xf numFmtId="3" fontId="2" fillId="5" borderId="33" xfId="6" applyNumberFormat="1" applyFont="1" applyFill="1" applyBorder="1" applyAlignment="1">
      <alignment horizontal="center" vertical="top" wrapText="1"/>
    </xf>
    <xf numFmtId="3" fontId="2" fillId="5" borderId="11" xfId="6" applyNumberFormat="1" applyFont="1" applyFill="1" applyBorder="1" applyAlignment="1">
      <alignment horizontal="center" vertical="top" wrapText="1"/>
    </xf>
    <xf numFmtId="3" fontId="2" fillId="5" borderId="21" xfId="6" applyNumberFormat="1" applyFont="1" applyFill="1" applyBorder="1" applyAlignment="1">
      <alignment horizontal="center" vertical="top" wrapText="1"/>
    </xf>
    <xf numFmtId="3" fontId="2" fillId="5" borderId="22" xfId="6" applyNumberFormat="1" applyFont="1" applyFill="1" applyBorder="1" applyAlignment="1">
      <alignment horizontal="center" vertical="top" wrapText="1"/>
    </xf>
    <xf numFmtId="3" fontId="2" fillId="5" borderId="39" xfId="6" applyNumberFormat="1" applyFont="1" applyFill="1" applyBorder="1" applyAlignment="1">
      <alignment horizontal="center" vertical="top" wrapText="1"/>
    </xf>
    <xf numFmtId="3" fontId="2" fillId="5" borderId="31" xfId="6" applyNumberFormat="1" applyFont="1" applyFill="1" applyBorder="1" applyAlignment="1">
      <alignment horizontal="center" vertical="top" wrapText="1"/>
    </xf>
    <xf numFmtId="3" fontId="2" fillId="5" borderId="83" xfId="6" applyNumberFormat="1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/>
    </xf>
    <xf numFmtId="0" fontId="9" fillId="5" borderId="56" xfId="6" applyFont="1" applyFill="1" applyBorder="1" applyAlignment="1">
      <alignment horizontal="center" vertical="center" wrapText="1"/>
    </xf>
    <xf numFmtId="0" fontId="46" fillId="5" borderId="104" xfId="6" applyFont="1" applyFill="1" applyBorder="1" applyAlignment="1">
      <alignment horizontal="center" vertical="top"/>
    </xf>
    <xf numFmtId="0" fontId="46" fillId="5" borderId="103" xfId="6" applyFont="1" applyFill="1" applyBorder="1" applyAlignment="1">
      <alignment horizontal="center" vertical="top"/>
    </xf>
    <xf numFmtId="0" fontId="46" fillId="5" borderId="91" xfId="6" applyFont="1" applyFill="1" applyBorder="1" applyAlignment="1">
      <alignment horizontal="center" vertical="top"/>
    </xf>
    <xf numFmtId="3" fontId="5" fillId="5" borderId="27" xfId="6" applyNumberFormat="1" applyFont="1" applyFill="1" applyBorder="1" applyAlignment="1">
      <alignment horizontal="center" vertical="top" wrapText="1"/>
    </xf>
    <xf numFmtId="3" fontId="5" fillId="5" borderId="34" xfId="6" applyNumberFormat="1" applyFont="1" applyFill="1" applyBorder="1" applyAlignment="1">
      <alignment horizontal="center" vertical="top" wrapText="1"/>
    </xf>
    <xf numFmtId="3" fontId="5" fillId="5" borderId="39" xfId="6" applyNumberFormat="1" applyFont="1" applyFill="1" applyBorder="1" applyAlignment="1">
      <alignment horizontal="center" vertical="top" wrapText="1"/>
    </xf>
    <xf numFmtId="3" fontId="5" fillId="5" borderId="0" xfId="6" applyNumberFormat="1" applyFont="1" applyFill="1" applyAlignment="1">
      <alignment horizontal="center" vertical="top" wrapText="1"/>
    </xf>
    <xf numFmtId="3" fontId="5" fillId="5" borderId="26" xfId="6" applyNumberFormat="1" applyFont="1" applyFill="1" applyBorder="1" applyAlignment="1">
      <alignment horizontal="center" vertical="top" wrapText="1"/>
    </xf>
    <xf numFmtId="167" fontId="2" fillId="5" borderId="32" xfId="6" applyNumberFormat="1" applyFont="1" applyFill="1" applyBorder="1" applyAlignment="1">
      <alignment horizontal="center" vertical="top" wrapText="1"/>
    </xf>
    <xf numFmtId="167" fontId="2" fillId="5" borderId="29" xfId="6" applyNumberFormat="1" applyFont="1" applyFill="1" applyBorder="1" applyAlignment="1">
      <alignment horizontal="center" vertical="top" wrapText="1"/>
    </xf>
    <xf numFmtId="167" fontId="2" fillId="5" borderId="40" xfId="6" applyNumberFormat="1" applyFont="1" applyFill="1" applyBorder="1" applyAlignment="1">
      <alignment horizontal="center" vertical="top" wrapText="1"/>
    </xf>
    <xf numFmtId="3" fontId="36" fillId="5" borderId="32" xfId="6" applyNumberFormat="1" applyFont="1" applyFill="1" applyBorder="1" applyAlignment="1">
      <alignment horizontal="center" vertical="top" wrapText="1"/>
    </xf>
    <xf numFmtId="3" fontId="36" fillId="5" borderId="29" xfId="6" applyNumberFormat="1" applyFont="1" applyFill="1" applyBorder="1" applyAlignment="1">
      <alignment horizontal="center" vertical="top" wrapText="1"/>
    </xf>
    <xf numFmtId="3" fontId="36" fillId="5" borderId="40" xfId="6" applyNumberFormat="1" applyFont="1" applyFill="1" applyBorder="1" applyAlignment="1">
      <alignment horizontal="center" vertical="top" wrapText="1"/>
    </xf>
    <xf numFmtId="3" fontId="2" fillId="5" borderId="3" xfId="6" applyNumberFormat="1" applyFont="1" applyFill="1" applyBorder="1" applyAlignment="1">
      <alignment horizontal="center" vertical="top" wrapText="1"/>
    </xf>
    <xf numFmtId="3" fontId="2" fillId="5" borderId="27" xfId="6" applyNumberFormat="1" applyFont="1" applyFill="1" applyBorder="1" applyAlignment="1">
      <alignment horizontal="center" vertical="top" wrapText="1"/>
    </xf>
    <xf numFmtId="3" fontId="2" fillId="5" borderId="29" xfId="6" applyNumberFormat="1" applyFont="1" applyFill="1" applyBorder="1" applyAlignment="1">
      <alignment horizontal="center" vertical="top" wrapText="1"/>
    </xf>
    <xf numFmtId="3" fontId="2" fillId="5" borderId="40" xfId="6" applyNumberFormat="1" applyFont="1" applyFill="1" applyBorder="1" applyAlignment="1">
      <alignment horizontal="center" vertical="top" wrapText="1"/>
    </xf>
    <xf numFmtId="3" fontId="5" fillId="5" borderId="92" xfId="6" applyNumberFormat="1" applyFont="1" applyFill="1" applyBorder="1" applyAlignment="1">
      <alignment horizontal="center" vertical="top" wrapText="1"/>
    </xf>
    <xf numFmtId="3" fontId="36" fillId="5" borderId="33" xfId="6" applyNumberFormat="1" applyFont="1" applyFill="1" applyBorder="1" applyAlignment="1">
      <alignment horizontal="center" vertical="top" wrapText="1"/>
    </xf>
    <xf numFmtId="3" fontId="36" fillId="5" borderId="31" xfId="6" applyNumberFormat="1" applyFont="1" applyFill="1" applyBorder="1" applyAlignment="1">
      <alignment horizontal="center" vertical="top" wrapText="1"/>
    </xf>
    <xf numFmtId="3" fontId="36" fillId="5" borderId="83" xfId="6" applyNumberFormat="1" applyFont="1" applyFill="1" applyBorder="1" applyAlignment="1">
      <alignment horizontal="center" vertical="top" wrapText="1"/>
    </xf>
    <xf numFmtId="3" fontId="36" fillId="5" borderId="21" xfId="6" applyNumberFormat="1" applyFont="1" applyFill="1" applyBorder="1" applyAlignment="1">
      <alignment horizontal="center" vertical="top" wrapText="1"/>
    </xf>
    <xf numFmtId="3" fontId="36" fillId="5" borderId="22" xfId="6" applyNumberFormat="1" applyFont="1" applyFill="1" applyBorder="1" applyAlignment="1">
      <alignment horizontal="center" vertical="top" wrapText="1"/>
    </xf>
    <xf numFmtId="3" fontId="36" fillId="5" borderId="39" xfId="6" applyNumberFormat="1" applyFont="1" applyFill="1" applyBorder="1" applyAlignment="1">
      <alignment horizontal="center" vertical="top" wrapText="1"/>
    </xf>
    <xf numFmtId="3" fontId="36" fillId="5" borderId="4" xfId="6" applyNumberFormat="1" applyFont="1" applyFill="1" applyBorder="1" applyAlignment="1">
      <alignment horizontal="center" vertical="top" wrapText="1"/>
    </xf>
    <xf numFmtId="3" fontId="36" fillId="5" borderId="3" xfId="6" applyNumberFormat="1" applyFont="1" applyFill="1" applyBorder="1" applyAlignment="1">
      <alignment horizontal="center" vertical="top" wrapText="1"/>
    </xf>
    <xf numFmtId="3" fontId="36" fillId="5" borderId="27" xfId="6" applyNumberFormat="1" applyFont="1" applyFill="1" applyBorder="1" applyAlignment="1">
      <alignment horizontal="center" vertical="top" wrapText="1"/>
    </xf>
    <xf numFmtId="0" fontId="46" fillId="5" borderId="97" xfId="6" applyFont="1" applyFill="1" applyBorder="1" applyAlignment="1">
      <alignment horizontal="center" vertical="top"/>
    </xf>
    <xf numFmtId="0" fontId="46" fillId="5" borderId="107" xfId="6" applyFont="1" applyFill="1" applyBorder="1" applyAlignment="1">
      <alignment horizontal="center" vertical="top"/>
    </xf>
    <xf numFmtId="0" fontId="46" fillId="5" borderId="108" xfId="6" applyFont="1" applyFill="1" applyBorder="1" applyAlignment="1">
      <alignment horizontal="center" vertical="top"/>
    </xf>
    <xf numFmtId="0" fontId="46" fillId="5" borderId="109" xfId="6" applyFont="1" applyFill="1" applyBorder="1" applyAlignment="1">
      <alignment horizontal="center" vertical="top"/>
    </xf>
    <xf numFmtId="3" fontId="5" fillId="5" borderId="21" xfId="6" applyNumberFormat="1" applyFont="1" applyFill="1" applyBorder="1" applyAlignment="1">
      <alignment horizontal="center" vertical="top" wrapText="1"/>
    </xf>
    <xf numFmtId="3" fontId="2" fillId="5" borderId="32" xfId="0" applyNumberFormat="1" applyFont="1" applyFill="1" applyBorder="1" applyAlignment="1">
      <alignment horizontal="center" vertical="top" wrapText="1"/>
    </xf>
    <xf numFmtId="3" fontId="2" fillId="5" borderId="40" xfId="0" applyNumberFormat="1" applyFont="1" applyFill="1" applyBorder="1" applyAlignment="1">
      <alignment horizontal="center" vertical="top" wrapText="1"/>
    </xf>
    <xf numFmtId="3" fontId="2" fillId="5" borderId="33" xfId="0" applyNumberFormat="1" applyFont="1" applyFill="1" applyBorder="1" applyAlignment="1">
      <alignment horizontal="center" vertical="top" wrapText="1"/>
    </xf>
    <xf numFmtId="3" fontId="2" fillId="5" borderId="83" xfId="0" applyNumberFormat="1" applyFont="1" applyFill="1" applyBorder="1" applyAlignment="1">
      <alignment horizontal="center" vertical="top" wrapText="1"/>
    </xf>
    <xf numFmtId="0" fontId="9" fillId="5" borderId="98" xfId="6" applyFont="1" applyFill="1" applyBorder="1" applyAlignment="1">
      <alignment horizontal="center" vertical="center" wrapText="1"/>
    </xf>
    <xf numFmtId="0" fontId="9" fillId="5" borderId="66" xfId="6" applyFont="1" applyFill="1" applyBorder="1" applyAlignment="1">
      <alignment horizontal="center" vertical="center" wrapText="1"/>
    </xf>
    <xf numFmtId="0" fontId="9" fillId="5" borderId="105" xfId="6" applyFont="1" applyFill="1" applyBorder="1" applyAlignment="1">
      <alignment horizontal="center" vertical="center" wrapText="1"/>
    </xf>
    <xf numFmtId="3" fontId="5" fillId="5" borderId="34" xfId="6" applyNumberFormat="1" applyFont="1" applyFill="1" applyBorder="1" applyAlignment="1">
      <alignment horizontal="right" vertical="top" wrapText="1"/>
    </xf>
    <xf numFmtId="3" fontId="5" fillId="5" borderId="39" xfId="6" applyNumberFormat="1" applyFont="1" applyFill="1" applyBorder="1" applyAlignment="1">
      <alignment horizontal="right" vertical="top" wrapText="1"/>
    </xf>
    <xf numFmtId="3" fontId="5" fillId="5" borderId="27" xfId="6" applyNumberFormat="1" applyFont="1" applyFill="1" applyBorder="1" applyAlignment="1">
      <alignment horizontal="right" vertical="top" wrapText="1"/>
    </xf>
    <xf numFmtId="3" fontId="5" fillId="5" borderId="32" xfId="6" applyNumberFormat="1" applyFont="1" applyFill="1" applyBorder="1" applyAlignment="1">
      <alignment horizontal="center" vertical="top" wrapText="1"/>
    </xf>
    <xf numFmtId="3" fontId="5" fillId="5" borderId="40" xfId="6" applyNumberFormat="1" applyFont="1" applyFill="1" applyBorder="1" applyAlignment="1">
      <alignment horizontal="center" vertical="top" wrapText="1"/>
    </xf>
    <xf numFmtId="3" fontId="5" fillId="5" borderId="35" xfId="6" applyNumberFormat="1" applyFont="1" applyFill="1" applyBorder="1" applyAlignment="1">
      <alignment horizontal="center" vertical="top" wrapText="1"/>
    </xf>
    <xf numFmtId="3" fontId="2" fillId="5" borderId="21" xfId="6" applyNumberFormat="1" applyFont="1" applyFill="1" applyBorder="1" applyAlignment="1">
      <alignment horizontal="center" vertical="center" wrapText="1"/>
    </xf>
    <xf numFmtId="3" fontId="2" fillId="5" borderId="39" xfId="6" applyNumberFormat="1" applyFont="1" applyFill="1" applyBorder="1" applyAlignment="1">
      <alignment horizontal="center" vertical="center" wrapText="1"/>
    </xf>
    <xf numFmtId="3" fontId="2" fillId="5" borderId="32" xfId="6" applyNumberFormat="1" applyFont="1" applyFill="1" applyBorder="1" applyAlignment="1">
      <alignment horizontal="center" vertical="center" wrapText="1"/>
    </xf>
    <xf numFmtId="3" fontId="2" fillId="5" borderId="40" xfId="6" applyNumberFormat="1" applyFont="1" applyFill="1" applyBorder="1" applyAlignment="1">
      <alignment horizontal="center" vertical="center" wrapText="1"/>
    </xf>
    <xf numFmtId="3" fontId="2" fillId="5" borderId="33" xfId="6" applyNumberFormat="1" applyFont="1" applyFill="1" applyBorder="1" applyAlignment="1">
      <alignment horizontal="center" vertical="center" wrapText="1"/>
    </xf>
    <xf numFmtId="3" fontId="2" fillId="5" borderId="83" xfId="6" applyNumberFormat="1" applyFont="1" applyFill="1" applyBorder="1" applyAlignment="1">
      <alignment horizontal="center" vertical="center" wrapText="1"/>
    </xf>
    <xf numFmtId="0" fontId="7" fillId="3" borderId="0" xfId="7" applyFont="1" applyFill="1" applyAlignment="1">
      <alignment horizontal="left" vertical="top" wrapText="1"/>
    </xf>
  </cellXfs>
  <cellStyles count="9">
    <cellStyle name="Komma" xfId="1" builtinId="3"/>
    <cellStyle name="Komma 2" xfId="2" xr:uid="{D176D4EB-58EC-43D9-B394-2CD671798DC7}"/>
    <cellStyle name="Link" xfId="3" builtinId="8"/>
    <cellStyle name="Prozent 2" xfId="4" xr:uid="{31EA6A4B-A1D9-4ADD-B355-D2FA6B84FC4E}"/>
    <cellStyle name="Standard" xfId="0" builtinId="0"/>
    <cellStyle name="Standard 2" xfId="5" xr:uid="{94C17952-3E7A-4299-A727-E9C0C4B1500F}"/>
    <cellStyle name="Standard 2 2" xfId="6" xr:uid="{A7E2B203-014A-4DDE-BCE9-0D0EA38F5E56}"/>
    <cellStyle name="Standard 3" xfId="7" xr:uid="{C407E4B9-36DE-4543-A322-27AB019C5398}"/>
    <cellStyle name="Standard 4" xfId="8" xr:uid="{9F65A9C1-9074-4218-B41E-729BEA90118F}"/>
  </cellStyles>
  <dxfs count="1095"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70" formatCode="\-"/>
    </dxf>
    <dxf>
      <numFmt numFmtId="13" formatCode="0%"/>
    </dxf>
    <dxf>
      <numFmt numFmtId="13" formatCode="0%"/>
    </dxf>
    <dxf>
      <numFmt numFmtId="13" formatCode="0%"/>
    </dxf>
    <dxf>
      <numFmt numFmtId="170" formatCode="\-"/>
    </dxf>
    <dxf>
      <numFmt numFmtId="170" formatCode="\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'Abb. 10 Geschlecht (Spinnengraf'!$A$39</c:f>
              <c:strCache>
                <c:ptCount val="1"/>
                <c:pt idx="0">
                  <c:v>Männer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'Abb. 10 Geschlecht (Spinnengraf'!$B$38:$H$38</c:f>
              <c:strCache>
                <c:ptCount val="7"/>
                <c:pt idx="0">
                  <c:v>Politik - Gesellschaft - Umwelt</c:v>
                </c:pt>
                <c:pt idx="1">
                  <c:v>Kultur - Gestalten</c:v>
                </c:pt>
                <c:pt idx="2">
                  <c:v>Gesundheit</c:v>
                </c:pt>
                <c:pt idx="3">
                  <c:v>Sprachen</c:v>
                </c:pt>
                <c:pt idx="4">
                  <c:v>Qualifikationen für das Arbeitsleben - IT - Organisation/ Management</c:v>
                </c:pt>
                <c:pt idx="5">
                  <c:v>Schulabschlüsse - Studienzugang und -begleitung</c:v>
                </c:pt>
                <c:pt idx="6">
                  <c:v>Grundbildung</c:v>
                </c:pt>
              </c:strCache>
            </c:strRef>
          </c:cat>
          <c:val>
            <c:numRef>
              <c:f>'Abb. 10 Geschlecht (Spinnengraf'!$B$39:$H$39</c:f>
              <c:numCache>
                <c:formatCode>0%</c:formatCode>
                <c:ptCount val="7"/>
                <c:pt idx="0">
                  <c:v>0.67996999999999996</c:v>
                </c:pt>
                <c:pt idx="1">
                  <c:v>1.49E-3</c:v>
                </c:pt>
                <c:pt idx="2">
                  <c:v>0.19339999999999999</c:v>
                </c:pt>
                <c:pt idx="3">
                  <c:v>0.15075</c:v>
                </c:pt>
                <c:pt idx="4">
                  <c:v>0</c:v>
                </c:pt>
                <c:pt idx="5">
                  <c:v>0.31778000000000001</c:v>
                </c:pt>
                <c:pt idx="6">
                  <c:v>0.67405999999999999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6-4131-8FD4-21073BA12817}"/>
            </c:ext>
          </c:extLst>
        </c:ser>
        <c:ser>
          <c:idx val="1"/>
          <c:order val="1"/>
          <c:tx>
            <c:strRef>
              <c:f>'Abb. 10 Geschlecht (Spinnengraf'!$A$40</c:f>
              <c:strCache>
                <c:ptCount val="1"/>
                <c:pt idx="0">
                  <c:v>Frauen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'Abb. 10 Geschlecht (Spinnengraf'!$B$38:$H$38</c:f>
              <c:strCache>
                <c:ptCount val="7"/>
                <c:pt idx="0">
                  <c:v>Politik - Gesellschaft - Umwelt</c:v>
                </c:pt>
                <c:pt idx="1">
                  <c:v>Kultur - Gestalten</c:v>
                </c:pt>
                <c:pt idx="2">
                  <c:v>Gesundheit</c:v>
                </c:pt>
                <c:pt idx="3">
                  <c:v>Sprachen</c:v>
                </c:pt>
                <c:pt idx="4">
                  <c:v>Qualifikationen für das Arbeitsleben - IT - Organisation/ Management</c:v>
                </c:pt>
                <c:pt idx="5">
                  <c:v>Schulabschlüsse - Studienzugang und -begleitung</c:v>
                </c:pt>
                <c:pt idx="6">
                  <c:v>Grundbildung</c:v>
                </c:pt>
              </c:strCache>
            </c:strRef>
          </c:cat>
          <c:val>
            <c:numRef>
              <c:f>'Abb. 10 Geschlecht (Spinnengraf'!$B$40:$H$40</c:f>
              <c:numCache>
                <c:formatCode>0%</c:formatCode>
                <c:ptCount val="7"/>
                <c:pt idx="0">
                  <c:v>8.0000000000000004E-4</c:v>
                </c:pt>
                <c:pt idx="1">
                  <c:v>0.31853999999999999</c:v>
                </c:pt>
                <c:pt idx="2">
                  <c:v>0.80547999999999997</c:v>
                </c:pt>
                <c:pt idx="3">
                  <c:v>0.84843000000000002</c:v>
                </c:pt>
                <c:pt idx="4">
                  <c:v>8.1999999999999998E-4</c:v>
                </c:pt>
                <c:pt idx="5">
                  <c:v>0.68184</c:v>
                </c:pt>
                <c:pt idx="6">
                  <c:v>3.8000000000000002E-4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46-4131-8FD4-21073BA12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245856"/>
        <c:axId val="1"/>
      </c:radarChart>
      <c:catAx>
        <c:axId val="103245856"/>
        <c:scaling>
          <c:orientation val="minMax"/>
        </c:scaling>
        <c:delete val="0"/>
        <c:axPos val="b"/>
        <c:majorGridlines>
          <c:spPr>
            <a:ln w="9525">
              <a:noFill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032458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wMode val="edge"/>
          <c:hMode val="edge"/>
          <c:x val="0.38143968115096721"/>
          <c:y val="0.90787198443371775"/>
          <c:w val="0.60797678068019279"/>
          <c:h val="0.95115373307460815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495300</xdr:rowOff>
    </xdr:from>
    <xdr:to>
      <xdr:col>9</xdr:col>
      <xdr:colOff>371475</xdr:colOff>
      <xdr:row>29</xdr:row>
      <xdr:rowOff>133350</xdr:rowOff>
    </xdr:to>
    <xdr:graphicFrame macro="">
      <xdr:nvGraphicFramePr>
        <xdr:cNvPr id="10244" name="Diagramm 1">
          <a:extLst>
            <a:ext uri="{FF2B5EF4-FFF2-40B4-BE49-F238E27FC236}">
              <a16:creationId xmlns:a16="http://schemas.microsoft.com/office/drawing/2014/main" id="{89E1B99C-004C-3AAA-51B8-704A4AA08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xt\AppData\Local\Temp\Jahresband_XLS_ZR_ERSTELLEN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lfswerte"/>
      <sheetName val="Tabelle 33"/>
      <sheetName val="Tabelle 34"/>
      <sheetName val="Tabelle 35"/>
      <sheetName val="Tabelle 36"/>
      <sheetName val="Tabelle 37"/>
      <sheetName val="Abb. 10 Geschlecht (Spinnengraf"/>
    </sheetNames>
    <sheetDataSet>
      <sheetData sheetId="0">
        <row r="1">
          <cell r="B1">
            <v>2022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vmlDrawing" Target="../drawings/vmlDrawing2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vmlDrawing" Target="../drawings/vmlDrawing3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vmlDrawing" Target="../drawings/vmlDrawing4.vml"/><Relationship Id="rId5" Type="http://schemas.openxmlformats.org/officeDocument/2006/relationships/printerSettings" Target="../printerSettings/printerSettings16.bin"/><Relationship Id="rId4" Type="http://schemas.openxmlformats.org/officeDocument/2006/relationships/hyperlink" Target="http://dx.doi.org/10.4232/1.14582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vmlDrawing" Target="../drawings/vmlDrawing5.vml"/><Relationship Id="rId5" Type="http://schemas.openxmlformats.org/officeDocument/2006/relationships/printerSettings" Target="../printerSettings/printerSettings18.bin"/><Relationship Id="rId4" Type="http://schemas.openxmlformats.org/officeDocument/2006/relationships/hyperlink" Target="http://dx.doi.org/10.4232/1.1458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www.die-bonn.de/weiterbildung/statistik/vhs-statistik/Versionhistorie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vmlDrawing" Target="../drawings/vmlDrawing6.vml"/><Relationship Id="rId5" Type="http://schemas.openxmlformats.org/officeDocument/2006/relationships/printerSettings" Target="../printerSettings/printerSettings19.bin"/><Relationship Id="rId4" Type="http://schemas.openxmlformats.org/officeDocument/2006/relationships/hyperlink" Target="http://dx.doi.org/10.4232/1.14582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vmlDrawing" Target="../drawings/vmlDrawing7.vml"/><Relationship Id="rId5" Type="http://schemas.openxmlformats.org/officeDocument/2006/relationships/printerSettings" Target="../printerSettings/printerSettings20.bin"/><Relationship Id="rId4" Type="http://schemas.openxmlformats.org/officeDocument/2006/relationships/hyperlink" Target="http://dx.doi.org/10.4232/1.14582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vmlDrawing" Target="../drawings/vmlDrawing8.vml"/><Relationship Id="rId5" Type="http://schemas.openxmlformats.org/officeDocument/2006/relationships/printerSettings" Target="../printerSettings/printerSettings21.bin"/><Relationship Id="rId4" Type="http://schemas.openxmlformats.org/officeDocument/2006/relationships/hyperlink" Target="http://dx.doi.org/10.4232/1.14582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vmlDrawing" Target="../drawings/vmlDrawing9.vml"/><Relationship Id="rId5" Type="http://schemas.openxmlformats.org/officeDocument/2006/relationships/printerSettings" Target="../printerSettings/printerSettings22.bin"/><Relationship Id="rId4" Type="http://schemas.openxmlformats.org/officeDocument/2006/relationships/hyperlink" Target="http://dx.doi.org/10.4232/1.14582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vmlDrawing" Target="../drawings/vmlDrawing10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vmlDrawing" Target="../drawings/vmlDrawing11.vm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2.vm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26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s://creativecommons.org/licenses/by-sa/4.0/deed.de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vmlDrawing" Target="../drawings/vmlDrawing14.vml"/><Relationship Id="rId5" Type="http://schemas.openxmlformats.org/officeDocument/2006/relationships/printerSettings" Target="../printerSettings/printerSettings28.bin"/><Relationship Id="rId4" Type="http://schemas.openxmlformats.org/officeDocument/2006/relationships/hyperlink" Target="http://dx.doi.org/10.4232/1.1458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http://dx.doi.org/10.4232/1.14582" TargetMode="Externa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10" Type="http://schemas.openxmlformats.org/officeDocument/2006/relationships/vmlDrawing" Target="../drawings/vmlDrawing15.vml"/><Relationship Id="rId4" Type="http://schemas.openxmlformats.org/officeDocument/2006/relationships/hyperlink" Target="https://creativecommons.org/licenses/by-sa/4.0/deed.de" TargetMode="External"/><Relationship Id="rId9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vmlDrawing" Target="../drawings/vmlDrawing16.vml"/><Relationship Id="rId5" Type="http://schemas.openxmlformats.org/officeDocument/2006/relationships/printerSettings" Target="../printerSettings/printerSettings31.bin"/><Relationship Id="rId4" Type="http://schemas.openxmlformats.org/officeDocument/2006/relationships/hyperlink" Target="http://dx.doi.org/10.4232/1.14582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vmlDrawing" Target="../drawings/vmlDrawing17.vml"/><Relationship Id="rId5" Type="http://schemas.openxmlformats.org/officeDocument/2006/relationships/printerSettings" Target="../printerSettings/printerSettings32.bin"/><Relationship Id="rId4" Type="http://schemas.openxmlformats.org/officeDocument/2006/relationships/hyperlink" Target="http://dx.doi.org/10.4232/1.14582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vmlDrawing" Target="../drawings/vmlDrawing18.vml"/><Relationship Id="rId5" Type="http://schemas.openxmlformats.org/officeDocument/2006/relationships/printerSettings" Target="../printerSettings/printerSettings34.bin"/><Relationship Id="rId4" Type="http://schemas.openxmlformats.org/officeDocument/2006/relationships/hyperlink" Target="http://dx.doi.org/10.4232/1.14582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vmlDrawing" Target="../drawings/vmlDrawing19.vml"/><Relationship Id="rId5" Type="http://schemas.openxmlformats.org/officeDocument/2006/relationships/printerSettings" Target="../printerSettings/printerSettings35.bin"/><Relationship Id="rId4" Type="http://schemas.openxmlformats.org/officeDocument/2006/relationships/hyperlink" Target="http://dx.doi.org/10.4232/1.14582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vmlDrawing" Target="../drawings/vmlDrawing20.vml"/><Relationship Id="rId5" Type="http://schemas.openxmlformats.org/officeDocument/2006/relationships/printerSettings" Target="../printerSettings/printerSettings36.bin"/><Relationship Id="rId4" Type="http://schemas.openxmlformats.org/officeDocument/2006/relationships/hyperlink" Target="http://dx.doi.org/10.4232/1.14582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7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5" Type="http://schemas.openxmlformats.org/officeDocument/2006/relationships/printerSettings" Target="../printerSettings/printerSettings38.bin"/><Relationship Id="rId4" Type="http://schemas.openxmlformats.org/officeDocument/2006/relationships/hyperlink" Target="http://dx.doi.org/10.4232/1.14582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://dx.doi.org/10.4232/1.14582" TargetMode="External"/><Relationship Id="rId4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2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46.xml.rels><?xml version="1.0" encoding="UTF-8" standalone="yes"?>
<Relationships xmlns="http://schemas.openxmlformats.org/package/2006/relationships"><Relationship Id="rId8" Type="http://schemas.openxmlformats.org/officeDocument/2006/relationships/hyperlink" Target="http://dx.doi.org/10.4232/1.14582" TargetMode="External"/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hyperlink" Target="http://dx.doi.org/10.4232/1.14582" TargetMode="External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s://creativecommons.org/licenses/by-sa/4.0/deed.de" TargetMode="External"/><Relationship Id="rId9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6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vmlDrawing" Target="../drawings/vmlDrawing21.vm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4" Type="http://schemas.openxmlformats.org/officeDocument/2006/relationships/vmlDrawing" Target="../drawings/vmlDrawing2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49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s://creativecommons.org/licenses/by-sa/4.0/deed.de" TargetMode="External"/><Relationship Id="rId4" Type="http://schemas.openxmlformats.org/officeDocument/2006/relationships/hyperlink" Target="http://dx.doi.org/10.4232/1.14582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0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2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creativecommons.org/licenses/by-sa/4.0/deed.de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creativecommons.org/licenses/by-sa/4.0/deed.de" TargetMode="External"/><Relationship Id="rId6" Type="http://schemas.openxmlformats.org/officeDocument/2006/relationships/hyperlink" Target="http://dx.doi.org/10.4232/1.14582" TargetMode="External"/><Relationship Id="rId5" Type="http://schemas.openxmlformats.org/officeDocument/2006/relationships/hyperlink" Target="http://dx.doi.org/10.4232/1.14582" TargetMode="External"/><Relationship Id="rId4" Type="http://schemas.openxmlformats.org/officeDocument/2006/relationships/hyperlink" Target="http://dx.doi.org/10.4232/1.14582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dx.doi.org/10.4232/1.14582" TargetMode="External"/><Relationship Id="rId1" Type="http://schemas.openxmlformats.org/officeDocument/2006/relationships/hyperlink" Target="https://creativecommons.org/licenses/by-sa/4.0/deed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17950-B071-4C90-9903-1323739DB558}">
  <dimension ref="A1:B1"/>
  <sheetViews>
    <sheetView workbookViewId="0">
      <selection activeCell="B1" sqref="B1"/>
    </sheetView>
  </sheetViews>
  <sheetFormatPr baseColWidth="10" defaultRowHeight="12.75"/>
  <sheetData>
    <row r="1" spans="1:2">
      <c r="A1" t="s">
        <v>476</v>
      </c>
      <c r="B1">
        <v>2022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19CB2-237D-40D8-9962-A48B032EF37F}">
  <sheetPr>
    <pageSetUpPr fitToPage="1"/>
  </sheetPr>
  <dimension ref="A1:I45"/>
  <sheetViews>
    <sheetView view="pageBreakPreview" zoomScaleNormal="100" zoomScaleSheetLayoutView="100" workbookViewId="0">
      <selection activeCell="E43" sqref="E43:G43"/>
    </sheetView>
  </sheetViews>
  <sheetFormatPr baseColWidth="10" defaultRowHeight="12.75"/>
  <cols>
    <col min="1" max="1" width="13.7109375" style="20" customWidth="1"/>
    <col min="2" max="7" width="9.7109375" style="20" customWidth="1"/>
    <col min="8" max="8" width="11.42578125" style="402"/>
    <col min="9" max="9" width="17.5703125" style="402" customWidth="1"/>
    <col min="10" max="16384" width="11.42578125" style="20"/>
  </cols>
  <sheetData>
    <row r="1" spans="1:7" ht="39.950000000000003" customHeight="1" thickBot="1">
      <c r="A1" s="32" t="str">
        <f>"Tabelle 2.4: Hauptberufliches Wirtschaftspersonal nach Ländern " &amp;Hilfswerte!B1</f>
        <v>Tabelle 2.4: Hauptberufliches Wirtschaftspersonal nach Ländern 2022</v>
      </c>
      <c r="B1" s="32"/>
      <c r="C1" s="32"/>
      <c r="D1" s="32"/>
      <c r="E1" s="32"/>
      <c r="F1" s="32"/>
      <c r="G1" s="33"/>
    </row>
    <row r="2" spans="1:7" ht="18" customHeight="1">
      <c r="A2" s="820" t="s">
        <v>12</v>
      </c>
      <c r="B2" s="811" t="s">
        <v>409</v>
      </c>
      <c r="C2" s="812"/>
      <c r="D2" s="825" t="s">
        <v>13</v>
      </c>
      <c r="E2" s="825"/>
      <c r="F2" s="825"/>
      <c r="G2" s="826"/>
    </row>
    <row r="3" spans="1:7" ht="30" customHeight="1">
      <c r="A3" s="821" t="s">
        <v>9</v>
      </c>
      <c r="B3" s="813"/>
      <c r="C3" s="814"/>
      <c r="D3" s="849" t="s">
        <v>435</v>
      </c>
      <c r="E3" s="851"/>
      <c r="F3" s="849" t="s">
        <v>436</v>
      </c>
      <c r="G3" s="850"/>
    </row>
    <row r="4" spans="1:7" ht="22.5">
      <c r="A4" s="822" t="s">
        <v>9</v>
      </c>
      <c r="B4" s="606"/>
      <c r="C4" s="593" t="s">
        <v>384</v>
      </c>
      <c r="D4" s="607"/>
      <c r="E4" s="591" t="s">
        <v>384</v>
      </c>
      <c r="F4" s="607"/>
      <c r="G4" s="595" t="s">
        <v>384</v>
      </c>
    </row>
    <row r="5" spans="1:7" ht="12.75" customHeight="1">
      <c r="A5" s="799" t="s">
        <v>61</v>
      </c>
      <c r="B5" s="166">
        <v>106.1</v>
      </c>
      <c r="C5" s="167">
        <v>41.6</v>
      </c>
      <c r="D5" s="166">
        <v>95.4</v>
      </c>
      <c r="E5" s="168">
        <v>36.799999999999997</v>
      </c>
      <c r="F5" s="167">
        <v>10.7</v>
      </c>
      <c r="G5" s="169">
        <v>4.8</v>
      </c>
    </row>
    <row r="6" spans="1:7">
      <c r="A6" s="799"/>
      <c r="B6" s="149">
        <v>1</v>
      </c>
      <c r="C6" s="150">
        <v>0.39207999999999998</v>
      </c>
      <c r="D6" s="149">
        <v>0.89915</v>
      </c>
      <c r="E6" s="151">
        <v>0.38574000000000003</v>
      </c>
      <c r="F6" s="150">
        <v>0.10085</v>
      </c>
      <c r="G6" s="152">
        <v>0.4486</v>
      </c>
    </row>
    <row r="7" spans="1:7">
      <c r="A7" s="799" t="s">
        <v>62</v>
      </c>
      <c r="B7" s="166">
        <v>110.3</v>
      </c>
      <c r="C7" s="167">
        <v>50.3</v>
      </c>
      <c r="D7" s="166">
        <v>102.5</v>
      </c>
      <c r="E7" s="168">
        <v>46.5</v>
      </c>
      <c r="F7" s="167">
        <v>7.8</v>
      </c>
      <c r="G7" s="169">
        <v>3.8</v>
      </c>
    </row>
    <row r="8" spans="1:7">
      <c r="A8" s="799"/>
      <c r="B8" s="149">
        <v>1</v>
      </c>
      <c r="C8" s="150">
        <v>0.45602999999999999</v>
      </c>
      <c r="D8" s="149">
        <v>0.92927999999999999</v>
      </c>
      <c r="E8" s="151">
        <v>0.45366000000000001</v>
      </c>
      <c r="F8" s="150">
        <v>7.0720000000000005E-2</v>
      </c>
      <c r="G8" s="152">
        <v>0.48718</v>
      </c>
    </row>
    <row r="9" spans="1:7">
      <c r="A9" s="799" t="s">
        <v>63</v>
      </c>
      <c r="B9" s="166">
        <v>3.7</v>
      </c>
      <c r="C9" s="167">
        <v>1.2</v>
      </c>
      <c r="D9" s="166">
        <v>3.7</v>
      </c>
      <c r="E9" s="168">
        <v>1.2</v>
      </c>
      <c r="F9" s="167">
        <v>0</v>
      </c>
      <c r="G9" s="169">
        <v>0</v>
      </c>
    </row>
    <row r="10" spans="1:7">
      <c r="A10" s="799"/>
      <c r="B10" s="149">
        <v>1</v>
      </c>
      <c r="C10" s="150">
        <v>0.32432</v>
      </c>
      <c r="D10" s="149">
        <v>1</v>
      </c>
      <c r="E10" s="151">
        <v>0.32432</v>
      </c>
      <c r="F10" s="150" t="s">
        <v>477</v>
      </c>
      <c r="G10" s="152" t="s">
        <v>477</v>
      </c>
    </row>
    <row r="11" spans="1:7" ht="12.75" customHeight="1">
      <c r="A11" s="799" t="s">
        <v>64</v>
      </c>
      <c r="B11" s="166">
        <v>0.6</v>
      </c>
      <c r="C11" s="167">
        <v>0.6</v>
      </c>
      <c r="D11" s="166">
        <v>0.6</v>
      </c>
      <c r="E11" s="168">
        <v>0.6</v>
      </c>
      <c r="F11" s="167">
        <v>0</v>
      </c>
      <c r="G11" s="169">
        <v>0</v>
      </c>
    </row>
    <row r="12" spans="1:7">
      <c r="A12" s="799"/>
      <c r="B12" s="149">
        <v>1</v>
      </c>
      <c r="C12" s="150">
        <v>1</v>
      </c>
      <c r="D12" s="149">
        <v>1</v>
      </c>
      <c r="E12" s="151">
        <v>1</v>
      </c>
      <c r="F12" s="150" t="s">
        <v>477</v>
      </c>
      <c r="G12" s="152" t="s">
        <v>477</v>
      </c>
    </row>
    <row r="13" spans="1:7" ht="12" customHeight="1">
      <c r="A13" s="799" t="s">
        <v>65</v>
      </c>
      <c r="B13" s="166">
        <v>8.6</v>
      </c>
      <c r="C13" s="167">
        <v>0.6</v>
      </c>
      <c r="D13" s="166">
        <v>7.6</v>
      </c>
      <c r="E13" s="168">
        <v>0.6</v>
      </c>
      <c r="F13" s="167">
        <v>1</v>
      </c>
      <c r="G13" s="169">
        <v>0</v>
      </c>
    </row>
    <row r="14" spans="1:7">
      <c r="A14" s="799"/>
      <c r="B14" s="149">
        <v>1</v>
      </c>
      <c r="C14" s="150">
        <v>6.9769999999999999E-2</v>
      </c>
      <c r="D14" s="149">
        <v>0.88371999999999995</v>
      </c>
      <c r="E14" s="151">
        <v>7.8950000000000006E-2</v>
      </c>
      <c r="F14" s="150">
        <v>0.11627999999999999</v>
      </c>
      <c r="G14" s="152" t="s">
        <v>477</v>
      </c>
    </row>
    <row r="15" spans="1:7">
      <c r="A15" s="799" t="s">
        <v>66</v>
      </c>
      <c r="B15" s="166">
        <v>0</v>
      </c>
      <c r="C15" s="167">
        <v>0</v>
      </c>
      <c r="D15" s="166">
        <v>0</v>
      </c>
      <c r="E15" s="168">
        <v>0</v>
      </c>
      <c r="F15" s="167">
        <v>0</v>
      </c>
      <c r="G15" s="169">
        <v>0</v>
      </c>
    </row>
    <row r="16" spans="1:7">
      <c r="A16" s="799"/>
      <c r="B16" s="149" t="s">
        <v>477</v>
      </c>
      <c r="C16" s="150" t="s">
        <v>477</v>
      </c>
      <c r="D16" s="149" t="s">
        <v>477</v>
      </c>
      <c r="E16" s="151" t="s">
        <v>477</v>
      </c>
      <c r="F16" s="150" t="s">
        <v>477</v>
      </c>
      <c r="G16" s="152" t="s">
        <v>477</v>
      </c>
    </row>
    <row r="17" spans="1:7">
      <c r="A17" s="799" t="s">
        <v>67</v>
      </c>
      <c r="B17" s="166">
        <v>17.7</v>
      </c>
      <c r="C17" s="167">
        <v>6.5</v>
      </c>
      <c r="D17" s="166">
        <v>15.6</v>
      </c>
      <c r="E17" s="168">
        <v>5</v>
      </c>
      <c r="F17" s="167">
        <v>2.1</v>
      </c>
      <c r="G17" s="169">
        <v>1.5</v>
      </c>
    </row>
    <row r="18" spans="1:7">
      <c r="A18" s="799"/>
      <c r="B18" s="149">
        <v>1</v>
      </c>
      <c r="C18" s="150">
        <v>0.36723</v>
      </c>
      <c r="D18" s="149">
        <v>0.88136000000000003</v>
      </c>
      <c r="E18" s="151">
        <v>0.32051000000000002</v>
      </c>
      <c r="F18" s="150">
        <v>0.11864</v>
      </c>
      <c r="G18" s="152">
        <v>0.71428999999999998</v>
      </c>
    </row>
    <row r="19" spans="1:7" ht="12.75" customHeight="1">
      <c r="A19" s="799" t="s">
        <v>68</v>
      </c>
      <c r="B19" s="166">
        <v>0.5</v>
      </c>
      <c r="C19" s="167">
        <v>0.5</v>
      </c>
      <c r="D19" s="166">
        <v>0.5</v>
      </c>
      <c r="E19" s="168">
        <v>0.5</v>
      </c>
      <c r="F19" s="167">
        <v>0</v>
      </c>
      <c r="G19" s="169">
        <v>0</v>
      </c>
    </row>
    <row r="20" spans="1:7">
      <c r="A20" s="799"/>
      <c r="B20" s="149">
        <v>1</v>
      </c>
      <c r="C20" s="150">
        <v>1</v>
      </c>
      <c r="D20" s="149">
        <v>1</v>
      </c>
      <c r="E20" s="151">
        <v>1</v>
      </c>
      <c r="F20" s="150" t="s">
        <v>477</v>
      </c>
      <c r="G20" s="152" t="s">
        <v>477</v>
      </c>
    </row>
    <row r="21" spans="1:7" ht="12.75" customHeight="1">
      <c r="A21" s="799" t="s">
        <v>69</v>
      </c>
      <c r="B21" s="166">
        <v>117.6</v>
      </c>
      <c r="C21" s="167">
        <v>51.8</v>
      </c>
      <c r="D21" s="166">
        <v>92.5</v>
      </c>
      <c r="E21" s="168">
        <v>41.9</v>
      </c>
      <c r="F21" s="167">
        <v>25.1</v>
      </c>
      <c r="G21" s="169">
        <v>9.9</v>
      </c>
    </row>
    <row r="22" spans="1:7">
      <c r="A22" s="799"/>
      <c r="B22" s="149">
        <v>1</v>
      </c>
      <c r="C22" s="150">
        <v>0.44047999999999998</v>
      </c>
      <c r="D22" s="149">
        <v>0.78656000000000004</v>
      </c>
      <c r="E22" s="151">
        <v>0.45296999999999998</v>
      </c>
      <c r="F22" s="150">
        <v>0.21343999999999999</v>
      </c>
      <c r="G22" s="152">
        <v>0.39441999999999999</v>
      </c>
    </row>
    <row r="23" spans="1:7" ht="12.75" customHeight="1">
      <c r="A23" s="799" t="s">
        <v>70</v>
      </c>
      <c r="B23" s="166">
        <v>107.2</v>
      </c>
      <c r="C23" s="167">
        <v>32.6</v>
      </c>
      <c r="D23" s="166">
        <v>100.4</v>
      </c>
      <c r="E23" s="168">
        <v>30</v>
      </c>
      <c r="F23" s="167">
        <v>6.8</v>
      </c>
      <c r="G23" s="169">
        <v>2.6</v>
      </c>
    </row>
    <row r="24" spans="1:7">
      <c r="A24" s="799"/>
      <c r="B24" s="149">
        <v>1</v>
      </c>
      <c r="C24" s="150">
        <v>0.30409999999999998</v>
      </c>
      <c r="D24" s="149">
        <v>0.93657000000000001</v>
      </c>
      <c r="E24" s="151">
        <v>0.29880000000000001</v>
      </c>
      <c r="F24" s="150">
        <v>6.343E-2</v>
      </c>
      <c r="G24" s="152">
        <v>0.38235000000000002</v>
      </c>
    </row>
    <row r="25" spans="1:7" ht="12.75" customHeight="1">
      <c r="A25" s="799" t="s">
        <v>71</v>
      </c>
      <c r="B25" s="166">
        <v>17</v>
      </c>
      <c r="C25" s="167">
        <v>5.6</v>
      </c>
      <c r="D25" s="166">
        <v>17</v>
      </c>
      <c r="E25" s="168">
        <v>5.6</v>
      </c>
      <c r="F25" s="167">
        <v>0</v>
      </c>
      <c r="G25" s="169">
        <v>0</v>
      </c>
    </row>
    <row r="26" spans="1:7">
      <c r="A26" s="799"/>
      <c r="B26" s="149">
        <v>1</v>
      </c>
      <c r="C26" s="150">
        <v>0.32940999999999998</v>
      </c>
      <c r="D26" s="149">
        <v>1</v>
      </c>
      <c r="E26" s="151">
        <v>0.32940999999999998</v>
      </c>
      <c r="F26" s="150" t="s">
        <v>477</v>
      </c>
      <c r="G26" s="152" t="s">
        <v>477</v>
      </c>
    </row>
    <row r="27" spans="1:7">
      <c r="A27" s="799" t="s">
        <v>72</v>
      </c>
      <c r="B27" s="166">
        <v>3.7</v>
      </c>
      <c r="C27" s="167">
        <v>3.5</v>
      </c>
      <c r="D27" s="166">
        <v>3.7</v>
      </c>
      <c r="E27" s="168">
        <v>3.5</v>
      </c>
      <c r="F27" s="167">
        <v>0</v>
      </c>
      <c r="G27" s="169">
        <v>0</v>
      </c>
    </row>
    <row r="28" spans="1:7">
      <c r="A28" s="799"/>
      <c r="B28" s="149">
        <v>1</v>
      </c>
      <c r="C28" s="150">
        <v>0.94594999999999996</v>
      </c>
      <c r="D28" s="149">
        <v>1</v>
      </c>
      <c r="E28" s="151">
        <v>0.94594999999999996</v>
      </c>
      <c r="F28" s="150" t="s">
        <v>477</v>
      </c>
      <c r="G28" s="152" t="s">
        <v>477</v>
      </c>
    </row>
    <row r="29" spans="1:7">
      <c r="A29" s="799" t="s">
        <v>73</v>
      </c>
      <c r="B29" s="166">
        <v>15.6</v>
      </c>
      <c r="C29" s="167">
        <v>5.7</v>
      </c>
      <c r="D29" s="166">
        <v>13.5</v>
      </c>
      <c r="E29" s="168">
        <v>4.7</v>
      </c>
      <c r="F29" s="167">
        <v>2.1</v>
      </c>
      <c r="G29" s="169">
        <v>1</v>
      </c>
    </row>
    <row r="30" spans="1:7">
      <c r="A30" s="799"/>
      <c r="B30" s="149">
        <v>1</v>
      </c>
      <c r="C30" s="150">
        <v>0.36537999999999998</v>
      </c>
      <c r="D30" s="149">
        <v>0.86538000000000004</v>
      </c>
      <c r="E30" s="151">
        <v>0.34815000000000002</v>
      </c>
      <c r="F30" s="150">
        <v>0.13461999999999999</v>
      </c>
      <c r="G30" s="152">
        <v>0.47619</v>
      </c>
    </row>
    <row r="31" spans="1:7" ht="12.75" customHeight="1">
      <c r="A31" s="799" t="s">
        <v>74</v>
      </c>
      <c r="B31" s="166">
        <v>2.7</v>
      </c>
      <c r="C31" s="167">
        <v>0.6</v>
      </c>
      <c r="D31" s="166">
        <v>2.7</v>
      </c>
      <c r="E31" s="168">
        <v>0.6</v>
      </c>
      <c r="F31" s="167">
        <v>0</v>
      </c>
      <c r="G31" s="169">
        <v>0</v>
      </c>
    </row>
    <row r="32" spans="1:7">
      <c r="A32" s="799"/>
      <c r="B32" s="149">
        <v>1</v>
      </c>
      <c r="C32" s="150">
        <v>0.22222</v>
      </c>
      <c r="D32" s="149">
        <v>1</v>
      </c>
      <c r="E32" s="151">
        <v>0.22222</v>
      </c>
      <c r="F32" s="150" t="s">
        <v>477</v>
      </c>
      <c r="G32" s="152" t="s">
        <v>477</v>
      </c>
    </row>
    <row r="33" spans="1:7" ht="12.75" customHeight="1">
      <c r="A33" s="799" t="s">
        <v>75</v>
      </c>
      <c r="B33" s="166">
        <v>28.3</v>
      </c>
      <c r="C33" s="167">
        <v>13.4</v>
      </c>
      <c r="D33" s="166">
        <v>24.3</v>
      </c>
      <c r="E33" s="168">
        <v>13.4</v>
      </c>
      <c r="F33" s="167">
        <v>4</v>
      </c>
      <c r="G33" s="169">
        <v>0</v>
      </c>
    </row>
    <row r="34" spans="1:7">
      <c r="A34" s="799"/>
      <c r="B34" s="149">
        <v>1</v>
      </c>
      <c r="C34" s="150">
        <v>0.47349999999999998</v>
      </c>
      <c r="D34" s="149">
        <v>0.85865999999999998</v>
      </c>
      <c r="E34" s="151">
        <v>0.55144000000000004</v>
      </c>
      <c r="F34" s="150">
        <v>0.14133999999999999</v>
      </c>
      <c r="G34" s="152" t="s">
        <v>477</v>
      </c>
    </row>
    <row r="35" spans="1:7">
      <c r="A35" s="799" t="s">
        <v>76</v>
      </c>
      <c r="B35" s="166">
        <v>5</v>
      </c>
      <c r="C35" s="167">
        <v>2.2000000000000002</v>
      </c>
      <c r="D35" s="166">
        <v>5</v>
      </c>
      <c r="E35" s="168">
        <v>2.2000000000000002</v>
      </c>
      <c r="F35" s="167">
        <v>0</v>
      </c>
      <c r="G35" s="169">
        <v>0</v>
      </c>
    </row>
    <row r="36" spans="1:7">
      <c r="A36" s="799"/>
      <c r="B36" s="170">
        <v>1</v>
      </c>
      <c r="C36" s="171">
        <v>0.44</v>
      </c>
      <c r="D36" s="170">
        <v>1</v>
      </c>
      <c r="E36" s="172">
        <v>0.44</v>
      </c>
      <c r="F36" s="171" t="s">
        <v>477</v>
      </c>
      <c r="G36" s="173" t="s">
        <v>477</v>
      </c>
    </row>
    <row r="37" spans="1:7" ht="12.75" customHeight="1">
      <c r="A37" s="815" t="s">
        <v>85</v>
      </c>
      <c r="B37" s="174">
        <v>544.6</v>
      </c>
      <c r="C37" s="175">
        <v>216.7</v>
      </c>
      <c r="D37" s="174">
        <v>485</v>
      </c>
      <c r="E37" s="176">
        <v>193.1</v>
      </c>
      <c r="F37" s="175">
        <v>59.6</v>
      </c>
      <c r="G37" s="177">
        <v>23.6</v>
      </c>
    </row>
    <row r="38" spans="1:7" ht="13.5" thickBot="1">
      <c r="A38" s="816"/>
      <c r="B38" s="110">
        <v>1</v>
      </c>
      <c r="C38" s="111">
        <v>0.39790999999999999</v>
      </c>
      <c r="D38" s="110">
        <v>0.89056000000000002</v>
      </c>
      <c r="E38" s="144">
        <v>0.39813999999999999</v>
      </c>
      <c r="F38" s="111">
        <v>0.10944</v>
      </c>
      <c r="G38" s="112">
        <v>0.39596999999999999</v>
      </c>
    </row>
    <row r="39" spans="1:7" s="402" customFormat="1"/>
    <row r="40" spans="1:7" s="550" customFormat="1" ht="11.25">
      <c r="A40" s="550" t="str">
        <f>"Anmerkungen. Datengrundlage: Volkshochschul-Statistik "&amp;Hilfswerte!B1&amp;"; Basis: "&amp;Tabelle1!$C$36&amp;" vhs."</f>
        <v>Anmerkungen. Datengrundlage: Volkshochschul-Statistik 2022; Basis: 828 vhs.</v>
      </c>
    </row>
    <row r="41" spans="1:7" s="402" customFormat="1"/>
    <row r="42" spans="1:7" s="402" customFormat="1">
      <c r="A42" s="558" t="str">
        <f>Tabelle1!$A$41</f>
        <v>Datengrundlage: Deutsches Institut für Erwachsenenbildung DIE (2025). „Basisdaten Volkshochschul-Statistik (seit 2018)“</v>
      </c>
      <c r="B42" s="560"/>
      <c r="C42" s="560"/>
      <c r="D42" s="560"/>
      <c r="E42" s="560"/>
    </row>
    <row r="43" spans="1:7" s="402" customFormat="1">
      <c r="A43" s="558" t="str">
        <f>Tabelle1!$A$42</f>
        <v xml:space="preserve">(ZA6276; Version 2.0.0) [Data set]. GESIS, Köln. </v>
      </c>
      <c r="B43" s="556"/>
      <c r="C43" s="556"/>
      <c r="D43" s="556"/>
      <c r="E43" s="796" t="s">
        <v>494</v>
      </c>
      <c r="F43" s="796"/>
      <c r="G43" s="796"/>
    </row>
    <row r="44" spans="1:7" s="402" customFormat="1">
      <c r="A44" s="560"/>
      <c r="B44" s="560"/>
      <c r="C44" s="560"/>
      <c r="D44" s="560"/>
      <c r="E44" s="560"/>
    </row>
    <row r="45" spans="1:7" s="402" customFormat="1">
      <c r="A45" s="694" t="str">
        <f>Tabelle1!$A$44</f>
        <v>Die Tabellen stehen unter der Lizenz CC BY-SA DEED 4.0.</v>
      </c>
      <c r="B45" s="560"/>
      <c r="C45" s="560"/>
      <c r="D45" s="560"/>
      <c r="E45" s="560"/>
    </row>
  </sheetData>
  <mergeCells count="23">
    <mergeCell ref="E43:G43"/>
    <mergeCell ref="A37:A38"/>
    <mergeCell ref="A19:A20"/>
    <mergeCell ref="A21:A22"/>
    <mergeCell ref="A23:A24"/>
    <mergeCell ref="A25:A26"/>
    <mergeCell ref="A27:A28"/>
    <mergeCell ref="A29:A30"/>
    <mergeCell ref="A31:A32"/>
    <mergeCell ref="A33:A34"/>
    <mergeCell ref="A9:A10"/>
    <mergeCell ref="A11:A12"/>
    <mergeCell ref="A2:A4"/>
    <mergeCell ref="D3:E3"/>
    <mergeCell ref="A35:A36"/>
    <mergeCell ref="A13:A14"/>
    <mergeCell ref="A15:A16"/>
    <mergeCell ref="A17:A18"/>
    <mergeCell ref="F3:G3"/>
    <mergeCell ref="A5:A6"/>
    <mergeCell ref="B2:C3"/>
    <mergeCell ref="D2:G2"/>
    <mergeCell ref="A7:A8"/>
  </mergeCells>
  <conditionalFormatting sqref="A6:G6">
    <cfRule type="cellIs" dxfId="874" priority="56" stopIfTrue="1" operator="equal">
      <formula>1</formula>
    </cfRule>
    <cfRule type="cellIs" dxfId="873" priority="57" stopIfTrue="1" operator="lessThan">
      <formula>0.0005</formula>
    </cfRule>
  </conditionalFormatting>
  <conditionalFormatting sqref="A8:G8">
    <cfRule type="cellIs" dxfId="872" priority="51" stopIfTrue="1" operator="equal">
      <formula>1</formula>
    </cfRule>
    <cfRule type="cellIs" dxfId="871" priority="52" stopIfTrue="1" operator="lessThan">
      <formula>0.0005</formula>
    </cfRule>
  </conditionalFormatting>
  <conditionalFormatting sqref="A10:G10">
    <cfRule type="cellIs" dxfId="870" priority="44" stopIfTrue="1" operator="lessThan">
      <formula>0.0005</formula>
    </cfRule>
    <cfRule type="cellIs" dxfId="869" priority="43" stopIfTrue="1" operator="equal">
      <formula>1</formula>
    </cfRule>
  </conditionalFormatting>
  <conditionalFormatting sqref="A12:G12">
    <cfRule type="cellIs" dxfId="868" priority="41" stopIfTrue="1" operator="lessThan">
      <formula>0.0005</formula>
    </cfRule>
    <cfRule type="cellIs" dxfId="867" priority="40" stopIfTrue="1" operator="equal">
      <formula>1</formula>
    </cfRule>
  </conditionalFormatting>
  <conditionalFormatting sqref="A14:G14">
    <cfRule type="cellIs" dxfId="866" priority="38" stopIfTrue="1" operator="lessThan">
      <formula>0.0005</formula>
    </cfRule>
    <cfRule type="cellIs" dxfId="865" priority="37" stopIfTrue="1" operator="equal">
      <formula>1</formula>
    </cfRule>
  </conditionalFormatting>
  <conditionalFormatting sqref="A16:G16">
    <cfRule type="cellIs" dxfId="864" priority="35" stopIfTrue="1" operator="lessThan">
      <formula>0.0005</formula>
    </cfRule>
    <cfRule type="cellIs" dxfId="863" priority="34" stopIfTrue="1" operator="equal">
      <formula>1</formula>
    </cfRule>
  </conditionalFormatting>
  <conditionalFormatting sqref="A18:G18">
    <cfRule type="cellIs" dxfId="862" priority="31" stopIfTrue="1" operator="equal">
      <formula>1</formula>
    </cfRule>
    <cfRule type="cellIs" dxfId="861" priority="32" stopIfTrue="1" operator="lessThan">
      <formula>0.0005</formula>
    </cfRule>
  </conditionalFormatting>
  <conditionalFormatting sqref="A20:G20">
    <cfRule type="cellIs" dxfId="860" priority="29" stopIfTrue="1" operator="lessThan">
      <formula>0.0005</formula>
    </cfRule>
    <cfRule type="cellIs" dxfId="859" priority="28" stopIfTrue="1" operator="equal">
      <formula>1</formula>
    </cfRule>
  </conditionalFormatting>
  <conditionalFormatting sqref="A22:G22">
    <cfRule type="cellIs" dxfId="858" priority="26" stopIfTrue="1" operator="lessThan">
      <formula>0.0005</formula>
    </cfRule>
    <cfRule type="cellIs" dxfId="857" priority="25" stopIfTrue="1" operator="equal">
      <formula>1</formula>
    </cfRule>
  </conditionalFormatting>
  <conditionalFormatting sqref="A24:G24">
    <cfRule type="cellIs" dxfId="856" priority="22" stopIfTrue="1" operator="equal">
      <formula>1</formula>
    </cfRule>
    <cfRule type="cellIs" dxfId="855" priority="23" stopIfTrue="1" operator="lessThan">
      <formula>0.0005</formula>
    </cfRule>
  </conditionalFormatting>
  <conditionalFormatting sqref="A26:G26">
    <cfRule type="cellIs" dxfId="854" priority="20" stopIfTrue="1" operator="lessThan">
      <formula>0.0005</formula>
    </cfRule>
    <cfRule type="cellIs" dxfId="853" priority="19" stopIfTrue="1" operator="equal">
      <formula>1</formula>
    </cfRule>
  </conditionalFormatting>
  <conditionalFormatting sqref="A28:G28">
    <cfRule type="cellIs" dxfId="852" priority="16" stopIfTrue="1" operator="equal">
      <formula>1</formula>
    </cfRule>
    <cfRule type="cellIs" dxfId="851" priority="17" stopIfTrue="1" operator="lessThan">
      <formula>0.0005</formula>
    </cfRule>
  </conditionalFormatting>
  <conditionalFormatting sqref="A30:G30">
    <cfRule type="cellIs" dxfId="850" priority="13" stopIfTrue="1" operator="equal">
      <formula>1</formula>
    </cfRule>
    <cfRule type="cellIs" dxfId="849" priority="14" stopIfTrue="1" operator="lessThan">
      <formula>0.0005</formula>
    </cfRule>
  </conditionalFormatting>
  <conditionalFormatting sqref="A32:G32">
    <cfRule type="cellIs" dxfId="848" priority="10" stopIfTrue="1" operator="equal">
      <formula>1</formula>
    </cfRule>
    <cfRule type="cellIs" dxfId="847" priority="11" stopIfTrue="1" operator="lessThan">
      <formula>0.0005</formula>
    </cfRule>
  </conditionalFormatting>
  <conditionalFormatting sqref="A34:G34">
    <cfRule type="cellIs" dxfId="846" priority="8" stopIfTrue="1" operator="lessThan">
      <formula>0.0005</formula>
    </cfRule>
    <cfRule type="cellIs" dxfId="845" priority="7" stopIfTrue="1" operator="equal">
      <formula>1</formula>
    </cfRule>
  </conditionalFormatting>
  <conditionalFormatting sqref="A36:G36">
    <cfRule type="cellIs" dxfId="844" priority="5" stopIfTrue="1" operator="lessThan">
      <formula>0.0005</formula>
    </cfRule>
    <cfRule type="cellIs" dxfId="843" priority="4" stopIfTrue="1" operator="equal">
      <formula>1</formula>
    </cfRule>
  </conditionalFormatting>
  <conditionalFormatting sqref="A37:G37">
    <cfRule type="cellIs" dxfId="842" priority="3" stopIfTrue="1" operator="equal">
      <formula>0</formula>
    </cfRule>
  </conditionalFormatting>
  <conditionalFormatting sqref="A38:G38">
    <cfRule type="cellIs" dxfId="841" priority="1" stopIfTrue="1" operator="equal">
      <formula>1</formula>
    </cfRule>
    <cfRule type="cellIs" dxfId="840" priority="2" stopIfTrue="1" operator="lessThan">
      <formula>0.0005</formula>
    </cfRule>
  </conditionalFormatting>
  <conditionalFormatting sqref="B5:G5">
    <cfRule type="cellIs" dxfId="839" priority="60" stopIfTrue="1" operator="equal">
      <formula>0</formula>
    </cfRule>
  </conditionalFormatting>
  <conditionalFormatting sqref="B7:G7">
    <cfRule type="cellIs" dxfId="838" priority="55" stopIfTrue="1" operator="equal">
      <formula>0</formula>
    </cfRule>
  </conditionalFormatting>
  <conditionalFormatting sqref="B9:G9">
    <cfRule type="cellIs" dxfId="837" priority="45" stopIfTrue="1" operator="equal">
      <formula>0</formula>
    </cfRule>
  </conditionalFormatting>
  <conditionalFormatting sqref="B11:G11">
    <cfRule type="cellIs" dxfId="836" priority="42" stopIfTrue="1" operator="equal">
      <formula>0</formula>
    </cfRule>
  </conditionalFormatting>
  <conditionalFormatting sqref="B13:G13">
    <cfRule type="cellIs" dxfId="835" priority="39" stopIfTrue="1" operator="equal">
      <formula>0</formula>
    </cfRule>
  </conditionalFormatting>
  <conditionalFormatting sqref="B15:G15">
    <cfRule type="cellIs" dxfId="834" priority="36" stopIfTrue="1" operator="equal">
      <formula>0</formula>
    </cfRule>
  </conditionalFormatting>
  <conditionalFormatting sqref="B17:G17">
    <cfRule type="cellIs" dxfId="833" priority="33" stopIfTrue="1" operator="equal">
      <formula>0</formula>
    </cfRule>
  </conditionalFormatting>
  <conditionalFormatting sqref="B19:G19">
    <cfRule type="cellIs" dxfId="832" priority="30" stopIfTrue="1" operator="equal">
      <formula>0</formula>
    </cfRule>
  </conditionalFormatting>
  <conditionalFormatting sqref="B21:G21">
    <cfRule type="cellIs" dxfId="831" priority="27" stopIfTrue="1" operator="equal">
      <formula>0</formula>
    </cfRule>
  </conditionalFormatting>
  <conditionalFormatting sqref="B23:G23">
    <cfRule type="cellIs" dxfId="830" priority="24" stopIfTrue="1" operator="equal">
      <formula>0</formula>
    </cfRule>
  </conditionalFormatting>
  <conditionalFormatting sqref="B25:G25">
    <cfRule type="cellIs" dxfId="829" priority="21" stopIfTrue="1" operator="equal">
      <formula>0</formula>
    </cfRule>
  </conditionalFormatting>
  <conditionalFormatting sqref="B27:G27">
    <cfRule type="cellIs" dxfId="828" priority="18" stopIfTrue="1" operator="equal">
      <formula>0</formula>
    </cfRule>
  </conditionalFormatting>
  <conditionalFormatting sqref="B29:G29">
    <cfRule type="cellIs" dxfId="827" priority="15" stopIfTrue="1" operator="equal">
      <formula>0</formula>
    </cfRule>
  </conditionalFormatting>
  <conditionalFormatting sqref="B31:G31">
    <cfRule type="cellIs" dxfId="826" priority="12" stopIfTrue="1" operator="equal">
      <formula>0</formula>
    </cfRule>
  </conditionalFormatting>
  <conditionalFormatting sqref="B33:G33">
    <cfRule type="cellIs" dxfId="825" priority="9" stopIfTrue="1" operator="equal">
      <formula>0</formula>
    </cfRule>
  </conditionalFormatting>
  <conditionalFormatting sqref="B35:G35">
    <cfRule type="cellIs" dxfId="824" priority="6" stopIfTrue="1" operator="equal">
      <formula>0</formula>
    </cfRule>
  </conditionalFormatting>
  <hyperlinks>
    <hyperlink ref="A45" r:id="rId1" display="Publikation und Tabellen stehen unter der Lizenz CC BY-SA DEED 4.0." xr:uid="{661E6B41-8E08-4471-ABC2-7CEBC4088658}"/>
    <hyperlink ref="E43" r:id="rId2" xr:uid="{A6EE6267-B9A4-417D-AB43-2AD29F2958C1}"/>
  </hyperlinks>
  <pageMargins left="0.7" right="0.7" top="0.78740157499999996" bottom="0.78740157499999996" header="0.3" footer="0.3"/>
  <pageSetup paperSize="9" scale="88"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3F862-B887-4ABE-A35E-480CC9C9227A}">
  <sheetPr>
    <pageSetUpPr fitToPage="1"/>
  </sheetPr>
  <dimension ref="A1:H45"/>
  <sheetViews>
    <sheetView view="pageBreakPreview" zoomScaleNormal="120" zoomScaleSheetLayoutView="100" workbookViewId="0">
      <selection activeCell="E43" sqref="E43:G43"/>
    </sheetView>
  </sheetViews>
  <sheetFormatPr baseColWidth="10" defaultRowHeight="12.75"/>
  <cols>
    <col min="1" max="1" width="14.7109375" style="20" customWidth="1"/>
    <col min="2" max="7" width="11.28515625" style="20" customWidth="1"/>
    <col min="8" max="8" width="18.5703125" style="402" customWidth="1"/>
    <col min="9" max="9" width="6.85546875" style="20" customWidth="1"/>
    <col min="10" max="16384" width="11.42578125" style="20"/>
  </cols>
  <sheetData>
    <row r="1" spans="1:7" ht="39.950000000000003" customHeight="1" thickBot="1">
      <c r="A1" s="32" t="str">
        <f>"Tabelle 2.5: Sonstiges hauptberufliches Personal nach Ländern " &amp;Hilfswerte!B1</f>
        <v>Tabelle 2.5: Sonstiges hauptberufliches Personal nach Ländern 2022</v>
      </c>
      <c r="B1" s="32"/>
      <c r="C1" s="32"/>
      <c r="D1" s="32"/>
      <c r="E1" s="32"/>
      <c r="F1" s="32"/>
      <c r="G1" s="33"/>
    </row>
    <row r="2" spans="1:7" ht="18" customHeight="1">
      <c r="A2" s="820" t="s">
        <v>12</v>
      </c>
      <c r="B2" s="811" t="s">
        <v>409</v>
      </c>
      <c r="C2" s="812"/>
      <c r="D2" s="825" t="s">
        <v>13</v>
      </c>
      <c r="E2" s="825"/>
      <c r="F2" s="825"/>
      <c r="G2" s="826"/>
    </row>
    <row r="3" spans="1:7" ht="30" customHeight="1">
      <c r="A3" s="821" t="s">
        <v>9</v>
      </c>
      <c r="B3" s="813"/>
      <c r="C3" s="814"/>
      <c r="D3" s="849" t="s">
        <v>435</v>
      </c>
      <c r="E3" s="851"/>
      <c r="F3" s="849" t="s">
        <v>436</v>
      </c>
      <c r="G3" s="850"/>
    </row>
    <row r="4" spans="1:7" ht="24.75" customHeight="1">
      <c r="A4" s="822" t="s">
        <v>9</v>
      </c>
      <c r="B4" s="606"/>
      <c r="C4" s="593" t="s">
        <v>384</v>
      </c>
      <c r="D4" s="607"/>
      <c r="E4" s="591" t="s">
        <v>384</v>
      </c>
      <c r="F4" s="607"/>
      <c r="G4" s="595" t="s">
        <v>384</v>
      </c>
    </row>
    <row r="5" spans="1:7" ht="12.75" customHeight="1">
      <c r="A5" s="799" t="s">
        <v>61</v>
      </c>
      <c r="B5" s="161">
        <v>65.7</v>
      </c>
      <c r="C5" s="162">
        <v>49.1</v>
      </c>
      <c r="D5" s="163">
        <v>16.8</v>
      </c>
      <c r="E5" s="164">
        <v>9.6999999999999993</v>
      </c>
      <c r="F5" s="162">
        <v>48.9</v>
      </c>
      <c r="G5" s="165">
        <v>39.4</v>
      </c>
    </row>
    <row r="6" spans="1:7" ht="12.75" customHeight="1">
      <c r="A6" s="799"/>
      <c r="B6" s="149">
        <v>1</v>
      </c>
      <c r="C6" s="150">
        <v>0.74734</v>
      </c>
      <c r="D6" s="149">
        <v>0.25570999999999999</v>
      </c>
      <c r="E6" s="151">
        <v>0.57738</v>
      </c>
      <c r="F6" s="150">
        <v>0.74429000000000001</v>
      </c>
      <c r="G6" s="152">
        <v>0.80572999999999995</v>
      </c>
    </row>
    <row r="7" spans="1:7" ht="12.75" customHeight="1">
      <c r="A7" s="799" t="s">
        <v>62</v>
      </c>
      <c r="B7" s="166">
        <v>42.4</v>
      </c>
      <c r="C7" s="167">
        <v>31.7</v>
      </c>
      <c r="D7" s="166">
        <v>13.6</v>
      </c>
      <c r="E7" s="168">
        <v>9.6</v>
      </c>
      <c r="F7" s="167">
        <v>28.8</v>
      </c>
      <c r="G7" s="169">
        <v>22.1</v>
      </c>
    </row>
    <row r="8" spans="1:7" ht="12.75" customHeight="1">
      <c r="A8" s="799"/>
      <c r="B8" s="149">
        <v>1</v>
      </c>
      <c r="C8" s="150">
        <v>0.74763999999999997</v>
      </c>
      <c r="D8" s="149">
        <v>0.32074999999999998</v>
      </c>
      <c r="E8" s="151">
        <v>0.70587999999999995</v>
      </c>
      <c r="F8" s="150">
        <v>0.67925000000000002</v>
      </c>
      <c r="G8" s="152">
        <v>0.76736000000000004</v>
      </c>
    </row>
    <row r="9" spans="1:7" ht="12.75" customHeight="1">
      <c r="A9" s="799" t="s">
        <v>63</v>
      </c>
      <c r="B9" s="166">
        <v>7.1</v>
      </c>
      <c r="C9" s="167">
        <v>2</v>
      </c>
      <c r="D9" s="166">
        <v>2.2999999999999998</v>
      </c>
      <c r="E9" s="168">
        <v>1</v>
      </c>
      <c r="F9" s="167">
        <v>4.8</v>
      </c>
      <c r="G9" s="169">
        <v>1</v>
      </c>
    </row>
    <row r="10" spans="1:7" ht="12.75" customHeight="1">
      <c r="A10" s="799"/>
      <c r="B10" s="149">
        <v>1</v>
      </c>
      <c r="C10" s="150">
        <v>0.28169</v>
      </c>
      <c r="D10" s="149">
        <v>0.32394000000000001</v>
      </c>
      <c r="E10" s="151">
        <v>0.43478</v>
      </c>
      <c r="F10" s="150">
        <v>0.67605999999999999</v>
      </c>
      <c r="G10" s="152">
        <v>0.20832999999999999</v>
      </c>
    </row>
    <row r="11" spans="1:7" ht="12.75" customHeight="1">
      <c r="A11" s="799" t="s">
        <v>64</v>
      </c>
      <c r="B11" s="166">
        <v>2.8</v>
      </c>
      <c r="C11" s="167">
        <v>1.8</v>
      </c>
      <c r="D11" s="166">
        <v>1</v>
      </c>
      <c r="E11" s="168">
        <v>1</v>
      </c>
      <c r="F11" s="167">
        <v>1.8</v>
      </c>
      <c r="G11" s="169">
        <v>0.8</v>
      </c>
    </row>
    <row r="12" spans="1:7" ht="12.75" customHeight="1">
      <c r="A12" s="799"/>
      <c r="B12" s="149">
        <v>1</v>
      </c>
      <c r="C12" s="150">
        <v>0.64285999999999999</v>
      </c>
      <c r="D12" s="149">
        <v>0.35714000000000001</v>
      </c>
      <c r="E12" s="151">
        <v>1</v>
      </c>
      <c r="F12" s="150">
        <v>0.64285999999999999</v>
      </c>
      <c r="G12" s="152">
        <v>0.44444</v>
      </c>
    </row>
    <row r="13" spans="1:7" ht="12.75" customHeight="1">
      <c r="A13" s="799" t="s">
        <v>65</v>
      </c>
      <c r="B13" s="166">
        <v>0.6</v>
      </c>
      <c r="C13" s="167">
        <v>0.6</v>
      </c>
      <c r="D13" s="166">
        <v>0.6</v>
      </c>
      <c r="E13" s="168">
        <v>0.6</v>
      </c>
      <c r="F13" s="167">
        <v>0</v>
      </c>
      <c r="G13" s="169">
        <v>0</v>
      </c>
    </row>
    <row r="14" spans="1:7" ht="12.75" customHeight="1">
      <c r="A14" s="799"/>
      <c r="B14" s="149">
        <v>1</v>
      </c>
      <c r="C14" s="150">
        <v>1</v>
      </c>
      <c r="D14" s="149">
        <v>1</v>
      </c>
      <c r="E14" s="151">
        <v>1</v>
      </c>
      <c r="F14" s="150" t="s">
        <v>477</v>
      </c>
      <c r="G14" s="152" t="s">
        <v>477</v>
      </c>
    </row>
    <row r="15" spans="1:7" ht="12.75" customHeight="1">
      <c r="A15" s="799" t="s">
        <v>66</v>
      </c>
      <c r="B15" s="166">
        <v>0</v>
      </c>
      <c r="C15" s="167">
        <v>0</v>
      </c>
      <c r="D15" s="166">
        <v>0</v>
      </c>
      <c r="E15" s="168">
        <v>0</v>
      </c>
      <c r="F15" s="167">
        <v>0</v>
      </c>
      <c r="G15" s="169">
        <v>0</v>
      </c>
    </row>
    <row r="16" spans="1:7" ht="12.75" customHeight="1">
      <c r="A16" s="799"/>
      <c r="B16" s="149" t="s">
        <v>477</v>
      </c>
      <c r="C16" s="150" t="s">
        <v>477</v>
      </c>
      <c r="D16" s="149" t="s">
        <v>477</v>
      </c>
      <c r="E16" s="151" t="s">
        <v>477</v>
      </c>
      <c r="F16" s="150" t="s">
        <v>477</v>
      </c>
      <c r="G16" s="152" t="s">
        <v>477</v>
      </c>
    </row>
    <row r="17" spans="1:7" ht="12.75" customHeight="1">
      <c r="A17" s="799" t="s">
        <v>67</v>
      </c>
      <c r="B17" s="166">
        <v>72.599999999999994</v>
      </c>
      <c r="C17" s="167">
        <v>58.2</v>
      </c>
      <c r="D17" s="166">
        <v>11.3</v>
      </c>
      <c r="E17" s="168">
        <v>4.5</v>
      </c>
      <c r="F17" s="167">
        <v>61.3</v>
      </c>
      <c r="G17" s="169">
        <v>53.7</v>
      </c>
    </row>
    <row r="18" spans="1:7" ht="12.75" customHeight="1">
      <c r="A18" s="799"/>
      <c r="B18" s="149">
        <v>1</v>
      </c>
      <c r="C18" s="150">
        <v>0.80164999999999997</v>
      </c>
      <c r="D18" s="149">
        <v>0.15565000000000001</v>
      </c>
      <c r="E18" s="151">
        <v>0.39822999999999997</v>
      </c>
      <c r="F18" s="150">
        <v>0.84435000000000004</v>
      </c>
      <c r="G18" s="152">
        <v>0.87602000000000002</v>
      </c>
    </row>
    <row r="19" spans="1:7" ht="12.75" customHeight="1">
      <c r="A19" s="799" t="s">
        <v>68</v>
      </c>
      <c r="B19" s="166">
        <v>0</v>
      </c>
      <c r="C19" s="167">
        <v>0</v>
      </c>
      <c r="D19" s="166">
        <v>0</v>
      </c>
      <c r="E19" s="168">
        <v>0</v>
      </c>
      <c r="F19" s="167">
        <v>0</v>
      </c>
      <c r="G19" s="169">
        <v>0</v>
      </c>
    </row>
    <row r="20" spans="1:7" ht="12.75" customHeight="1">
      <c r="A20" s="799"/>
      <c r="B20" s="149" t="s">
        <v>477</v>
      </c>
      <c r="C20" s="150" t="s">
        <v>477</v>
      </c>
      <c r="D20" s="149" t="s">
        <v>477</v>
      </c>
      <c r="E20" s="151" t="s">
        <v>477</v>
      </c>
      <c r="F20" s="150" t="s">
        <v>477</v>
      </c>
      <c r="G20" s="152" t="s">
        <v>477</v>
      </c>
    </row>
    <row r="21" spans="1:7" ht="12.75" customHeight="1">
      <c r="A21" s="799" t="s">
        <v>69</v>
      </c>
      <c r="B21" s="166">
        <v>304.60000000000002</v>
      </c>
      <c r="C21" s="167">
        <v>228.9</v>
      </c>
      <c r="D21" s="166">
        <v>128.80000000000001</v>
      </c>
      <c r="E21" s="168">
        <v>85.2</v>
      </c>
      <c r="F21" s="167">
        <v>175.8</v>
      </c>
      <c r="G21" s="169">
        <v>143.69999999999999</v>
      </c>
    </row>
    <row r="22" spans="1:7" ht="12.75" customHeight="1">
      <c r="A22" s="799"/>
      <c r="B22" s="149">
        <v>1</v>
      </c>
      <c r="C22" s="150">
        <v>0.75148000000000004</v>
      </c>
      <c r="D22" s="149">
        <v>0.42285</v>
      </c>
      <c r="E22" s="151">
        <v>0.66149000000000002</v>
      </c>
      <c r="F22" s="150">
        <v>0.57715000000000005</v>
      </c>
      <c r="G22" s="152">
        <v>0.81740999999999997</v>
      </c>
    </row>
    <row r="23" spans="1:7" ht="12.75" customHeight="1">
      <c r="A23" s="799" t="s">
        <v>70</v>
      </c>
      <c r="B23" s="166">
        <v>84.3</v>
      </c>
      <c r="C23" s="167">
        <v>60</v>
      </c>
      <c r="D23" s="166">
        <v>35</v>
      </c>
      <c r="E23" s="168">
        <v>23.7</v>
      </c>
      <c r="F23" s="167">
        <v>49.3</v>
      </c>
      <c r="G23" s="169">
        <v>36.299999999999997</v>
      </c>
    </row>
    <row r="24" spans="1:7" ht="12.75" customHeight="1">
      <c r="A24" s="799"/>
      <c r="B24" s="149">
        <v>1</v>
      </c>
      <c r="C24" s="150">
        <v>0.71174000000000004</v>
      </c>
      <c r="D24" s="149">
        <v>0.41517999999999999</v>
      </c>
      <c r="E24" s="151">
        <v>0.67713999999999996</v>
      </c>
      <c r="F24" s="150">
        <v>0.58482000000000001</v>
      </c>
      <c r="G24" s="152">
        <v>0.73631000000000002</v>
      </c>
    </row>
    <row r="25" spans="1:7" ht="12.75" customHeight="1">
      <c r="A25" s="799" t="s">
        <v>71</v>
      </c>
      <c r="B25" s="166">
        <v>7</v>
      </c>
      <c r="C25" s="167">
        <v>4.3</v>
      </c>
      <c r="D25" s="166">
        <v>4.8</v>
      </c>
      <c r="E25" s="168">
        <v>2.6</v>
      </c>
      <c r="F25" s="167">
        <v>2.2000000000000002</v>
      </c>
      <c r="G25" s="169">
        <v>1.7</v>
      </c>
    </row>
    <row r="26" spans="1:7" ht="12.75" customHeight="1">
      <c r="A26" s="799"/>
      <c r="B26" s="149">
        <v>1</v>
      </c>
      <c r="C26" s="150">
        <v>0.61429</v>
      </c>
      <c r="D26" s="149">
        <v>0.68571000000000004</v>
      </c>
      <c r="E26" s="151">
        <v>0.54166999999999998</v>
      </c>
      <c r="F26" s="150">
        <v>0.31429000000000001</v>
      </c>
      <c r="G26" s="152">
        <v>0.77273000000000003</v>
      </c>
    </row>
    <row r="27" spans="1:7" ht="12.75" customHeight="1">
      <c r="A27" s="799" t="s">
        <v>72</v>
      </c>
      <c r="B27" s="166">
        <v>1</v>
      </c>
      <c r="C27" s="167">
        <v>1</v>
      </c>
      <c r="D27" s="166">
        <v>1</v>
      </c>
      <c r="E27" s="168">
        <v>1</v>
      </c>
      <c r="F27" s="167">
        <v>0</v>
      </c>
      <c r="G27" s="169">
        <v>0</v>
      </c>
    </row>
    <row r="28" spans="1:7" ht="12.75" customHeight="1">
      <c r="A28" s="799"/>
      <c r="B28" s="149">
        <v>1</v>
      </c>
      <c r="C28" s="150">
        <v>1</v>
      </c>
      <c r="D28" s="149">
        <v>1</v>
      </c>
      <c r="E28" s="151">
        <v>1</v>
      </c>
      <c r="F28" s="150" t="s">
        <v>477</v>
      </c>
      <c r="G28" s="152" t="s">
        <v>477</v>
      </c>
    </row>
    <row r="29" spans="1:7" ht="12.75" customHeight="1">
      <c r="A29" s="799" t="s">
        <v>73</v>
      </c>
      <c r="B29" s="166">
        <v>1</v>
      </c>
      <c r="C29" s="167">
        <v>1</v>
      </c>
      <c r="D29" s="166">
        <v>1</v>
      </c>
      <c r="E29" s="168">
        <v>1</v>
      </c>
      <c r="F29" s="167">
        <v>0</v>
      </c>
      <c r="G29" s="169">
        <v>0</v>
      </c>
    </row>
    <row r="30" spans="1:7" ht="12.75" customHeight="1">
      <c r="A30" s="799"/>
      <c r="B30" s="149">
        <v>1</v>
      </c>
      <c r="C30" s="150">
        <v>1</v>
      </c>
      <c r="D30" s="149">
        <v>1</v>
      </c>
      <c r="E30" s="151">
        <v>1</v>
      </c>
      <c r="F30" s="150" t="s">
        <v>477</v>
      </c>
      <c r="G30" s="152" t="s">
        <v>477</v>
      </c>
    </row>
    <row r="31" spans="1:7" ht="12.75" customHeight="1">
      <c r="A31" s="799" t="s">
        <v>74</v>
      </c>
      <c r="B31" s="166">
        <v>1</v>
      </c>
      <c r="C31" s="167">
        <v>0</v>
      </c>
      <c r="D31" s="166">
        <v>1</v>
      </c>
      <c r="E31" s="168">
        <v>0</v>
      </c>
      <c r="F31" s="167">
        <v>0</v>
      </c>
      <c r="G31" s="169">
        <v>0</v>
      </c>
    </row>
    <row r="32" spans="1:7" ht="12.75" customHeight="1">
      <c r="A32" s="799"/>
      <c r="B32" s="149">
        <v>1</v>
      </c>
      <c r="C32" s="150" t="s">
        <v>477</v>
      </c>
      <c r="D32" s="149">
        <v>1</v>
      </c>
      <c r="E32" s="151" t="s">
        <v>477</v>
      </c>
      <c r="F32" s="150" t="s">
        <v>477</v>
      </c>
      <c r="G32" s="152" t="s">
        <v>477</v>
      </c>
    </row>
    <row r="33" spans="1:7" ht="12.75" customHeight="1">
      <c r="A33" s="799" t="s">
        <v>75</v>
      </c>
      <c r="B33" s="166">
        <v>8.3000000000000007</v>
      </c>
      <c r="C33" s="167">
        <v>8.3000000000000007</v>
      </c>
      <c r="D33" s="166">
        <v>4</v>
      </c>
      <c r="E33" s="168">
        <v>4</v>
      </c>
      <c r="F33" s="167">
        <v>4.3</v>
      </c>
      <c r="G33" s="169">
        <v>4.3</v>
      </c>
    </row>
    <row r="34" spans="1:7" ht="12.75" customHeight="1">
      <c r="A34" s="799"/>
      <c r="B34" s="149">
        <v>1</v>
      </c>
      <c r="C34" s="150">
        <v>1</v>
      </c>
      <c r="D34" s="149">
        <v>0.48193000000000003</v>
      </c>
      <c r="E34" s="151">
        <v>1</v>
      </c>
      <c r="F34" s="150">
        <v>0.51807000000000003</v>
      </c>
      <c r="G34" s="152">
        <v>1</v>
      </c>
    </row>
    <row r="35" spans="1:7" ht="12.75" customHeight="1">
      <c r="A35" s="799" t="s">
        <v>76</v>
      </c>
      <c r="B35" s="166">
        <v>2</v>
      </c>
      <c r="C35" s="167">
        <v>1</v>
      </c>
      <c r="D35" s="166">
        <v>1</v>
      </c>
      <c r="E35" s="168">
        <v>0</v>
      </c>
      <c r="F35" s="167">
        <v>1</v>
      </c>
      <c r="G35" s="169">
        <v>1</v>
      </c>
    </row>
    <row r="36" spans="1:7" ht="12.75" customHeight="1">
      <c r="A36" s="799"/>
      <c r="B36" s="170">
        <v>1</v>
      </c>
      <c r="C36" s="171">
        <v>0.5</v>
      </c>
      <c r="D36" s="170">
        <v>0.5</v>
      </c>
      <c r="E36" s="172" t="s">
        <v>477</v>
      </c>
      <c r="F36" s="171">
        <v>0.5</v>
      </c>
      <c r="G36" s="173">
        <v>1</v>
      </c>
    </row>
    <row r="37" spans="1:7" ht="12.75" customHeight="1">
      <c r="A37" s="815" t="s">
        <v>85</v>
      </c>
      <c r="B37" s="174">
        <v>600.4</v>
      </c>
      <c r="C37" s="175">
        <v>447.9</v>
      </c>
      <c r="D37" s="174">
        <v>222.2</v>
      </c>
      <c r="E37" s="176">
        <v>143.9</v>
      </c>
      <c r="F37" s="175">
        <v>378.2</v>
      </c>
      <c r="G37" s="177">
        <v>304</v>
      </c>
    </row>
    <row r="38" spans="1:7" ht="12.75" customHeight="1" thickBot="1">
      <c r="A38" s="816"/>
      <c r="B38" s="110">
        <v>1</v>
      </c>
      <c r="C38" s="111">
        <v>0.746</v>
      </c>
      <c r="D38" s="110">
        <v>0.37008999999999997</v>
      </c>
      <c r="E38" s="144">
        <v>0.64761000000000002</v>
      </c>
      <c r="F38" s="111">
        <v>0.62990999999999997</v>
      </c>
      <c r="G38" s="112">
        <v>0.80381000000000002</v>
      </c>
    </row>
    <row r="39" spans="1:7" s="402" customFormat="1"/>
    <row r="40" spans="1:7" s="550" customFormat="1" ht="11.25">
      <c r="A40" s="550" t="str">
        <f>"Anmerkungen. Datengrundlage: Volkshochschul-Statistik "&amp;Hilfswerte!B1&amp;"; Basis: "&amp;Tabelle1!$C$36&amp;" vhs."</f>
        <v>Anmerkungen. Datengrundlage: Volkshochschul-Statistik 2022; Basis: 828 vhs.</v>
      </c>
    </row>
    <row r="41" spans="1:7" s="402" customFormat="1"/>
    <row r="42" spans="1:7" s="402" customFormat="1">
      <c r="A42" s="558" t="str">
        <f>Tabelle1!$A$41</f>
        <v>Datengrundlage: Deutsches Institut für Erwachsenenbildung DIE (2025). „Basisdaten Volkshochschul-Statistik (seit 2018)“</v>
      </c>
      <c r="B42" s="560"/>
      <c r="C42" s="560"/>
      <c r="D42" s="560"/>
      <c r="E42" s="560"/>
    </row>
    <row r="43" spans="1:7" s="402" customFormat="1">
      <c r="A43" s="558" t="str">
        <f>Tabelle1!$A$42</f>
        <v xml:space="preserve">(ZA6276; Version 2.0.0) [Data set]. GESIS, Köln. </v>
      </c>
      <c r="B43" s="556"/>
      <c r="C43" s="556"/>
      <c r="D43" s="556"/>
      <c r="E43" s="796" t="s">
        <v>494</v>
      </c>
      <c r="F43" s="796"/>
      <c r="G43" s="796"/>
    </row>
    <row r="44" spans="1:7" s="402" customFormat="1">
      <c r="A44" s="560"/>
      <c r="B44" s="560"/>
      <c r="C44" s="560"/>
      <c r="D44" s="560"/>
      <c r="E44" s="560"/>
    </row>
    <row r="45" spans="1:7" s="402" customFormat="1">
      <c r="A45" s="694" t="str">
        <f>Tabelle1!$A$44</f>
        <v>Die Tabellen stehen unter der Lizenz CC BY-SA DEED 4.0.</v>
      </c>
      <c r="B45" s="560"/>
      <c r="C45" s="560"/>
      <c r="D45" s="560"/>
      <c r="E45" s="560"/>
    </row>
  </sheetData>
  <mergeCells count="23">
    <mergeCell ref="E43:G43"/>
    <mergeCell ref="A37:A38"/>
    <mergeCell ref="A19:A20"/>
    <mergeCell ref="A21:A22"/>
    <mergeCell ref="A23:A24"/>
    <mergeCell ref="A25:A26"/>
    <mergeCell ref="A27:A28"/>
    <mergeCell ref="A29:A30"/>
    <mergeCell ref="A31:A32"/>
    <mergeCell ref="A33:A34"/>
    <mergeCell ref="A9:A10"/>
    <mergeCell ref="A11:A12"/>
    <mergeCell ref="A2:A4"/>
    <mergeCell ref="D3:E3"/>
    <mergeCell ref="A35:A36"/>
    <mergeCell ref="A13:A14"/>
    <mergeCell ref="A15:A16"/>
    <mergeCell ref="A17:A18"/>
    <mergeCell ref="F3:G3"/>
    <mergeCell ref="A5:A6"/>
    <mergeCell ref="B2:C3"/>
    <mergeCell ref="D2:G2"/>
    <mergeCell ref="A7:A8"/>
  </mergeCells>
  <conditionalFormatting sqref="A6:G6 A8:G8">
    <cfRule type="cellIs" dxfId="823" priority="55" stopIfTrue="1" operator="lessThan">
      <formula>0.0005</formula>
    </cfRule>
    <cfRule type="cellIs" dxfId="822" priority="54" stopIfTrue="1" operator="equal">
      <formula>1</formula>
    </cfRule>
  </conditionalFormatting>
  <conditionalFormatting sqref="A10:G10">
    <cfRule type="cellIs" dxfId="821" priority="43" stopIfTrue="1" operator="equal">
      <formula>1</formula>
    </cfRule>
    <cfRule type="cellIs" dxfId="820" priority="44" stopIfTrue="1" operator="lessThan">
      <formula>0.0005</formula>
    </cfRule>
  </conditionalFormatting>
  <conditionalFormatting sqref="A12:G12">
    <cfRule type="cellIs" dxfId="819" priority="41" stopIfTrue="1" operator="lessThan">
      <formula>0.0005</formula>
    </cfRule>
    <cfRule type="cellIs" dxfId="818" priority="40" stopIfTrue="1" operator="equal">
      <formula>1</formula>
    </cfRule>
  </conditionalFormatting>
  <conditionalFormatting sqref="A14:G14">
    <cfRule type="cellIs" dxfId="817" priority="38" stopIfTrue="1" operator="lessThan">
      <formula>0.0005</formula>
    </cfRule>
    <cfRule type="cellIs" dxfId="816" priority="37" stopIfTrue="1" operator="equal">
      <formula>1</formula>
    </cfRule>
  </conditionalFormatting>
  <conditionalFormatting sqref="A16:G16">
    <cfRule type="cellIs" dxfId="815" priority="35" stopIfTrue="1" operator="lessThan">
      <formula>0.0005</formula>
    </cfRule>
    <cfRule type="cellIs" dxfId="814" priority="34" stopIfTrue="1" operator="equal">
      <formula>1</formula>
    </cfRule>
  </conditionalFormatting>
  <conditionalFormatting sqref="A18:G18">
    <cfRule type="cellIs" dxfId="813" priority="31" stopIfTrue="1" operator="equal">
      <formula>1</formula>
    </cfRule>
    <cfRule type="cellIs" dxfId="812" priority="32" stopIfTrue="1" operator="lessThan">
      <formula>0.0005</formula>
    </cfRule>
  </conditionalFormatting>
  <conditionalFormatting sqref="A20:G20">
    <cfRule type="cellIs" dxfId="811" priority="29" stopIfTrue="1" operator="lessThan">
      <formula>0.0005</formula>
    </cfRule>
    <cfRule type="cellIs" dxfId="810" priority="28" stopIfTrue="1" operator="equal">
      <formula>1</formula>
    </cfRule>
  </conditionalFormatting>
  <conditionalFormatting sqref="A22:G22">
    <cfRule type="cellIs" dxfId="809" priority="25" stopIfTrue="1" operator="equal">
      <formula>1</formula>
    </cfRule>
    <cfRule type="cellIs" dxfId="808" priority="26" stopIfTrue="1" operator="lessThan">
      <formula>0.0005</formula>
    </cfRule>
  </conditionalFormatting>
  <conditionalFormatting sqref="A24:G24">
    <cfRule type="cellIs" dxfId="807" priority="23" stopIfTrue="1" operator="lessThan">
      <formula>0.0005</formula>
    </cfRule>
    <cfRule type="cellIs" dxfId="806" priority="22" stopIfTrue="1" operator="equal">
      <formula>1</formula>
    </cfRule>
  </conditionalFormatting>
  <conditionalFormatting sqref="A26:G26">
    <cfRule type="cellIs" dxfId="805" priority="20" stopIfTrue="1" operator="lessThan">
      <formula>0.0005</formula>
    </cfRule>
    <cfRule type="cellIs" dxfId="804" priority="19" stopIfTrue="1" operator="equal">
      <formula>1</formula>
    </cfRule>
  </conditionalFormatting>
  <conditionalFormatting sqref="A28:G28">
    <cfRule type="cellIs" dxfId="803" priority="16" stopIfTrue="1" operator="equal">
      <formula>1</formula>
    </cfRule>
    <cfRule type="cellIs" dxfId="802" priority="17" stopIfTrue="1" operator="lessThan">
      <formula>0.0005</formula>
    </cfRule>
  </conditionalFormatting>
  <conditionalFormatting sqref="A30:G30">
    <cfRule type="cellIs" dxfId="801" priority="13" stopIfTrue="1" operator="equal">
      <formula>1</formula>
    </cfRule>
    <cfRule type="cellIs" dxfId="800" priority="14" stopIfTrue="1" operator="lessThan">
      <formula>0.0005</formula>
    </cfRule>
  </conditionalFormatting>
  <conditionalFormatting sqref="A32:G32">
    <cfRule type="cellIs" dxfId="799" priority="10" stopIfTrue="1" operator="equal">
      <formula>1</formula>
    </cfRule>
    <cfRule type="cellIs" dxfId="798" priority="11" stopIfTrue="1" operator="lessThan">
      <formula>0.0005</formula>
    </cfRule>
  </conditionalFormatting>
  <conditionalFormatting sqref="A34:G34">
    <cfRule type="cellIs" dxfId="797" priority="8" stopIfTrue="1" operator="lessThan">
      <formula>0.0005</formula>
    </cfRule>
    <cfRule type="cellIs" dxfId="796" priority="7" stopIfTrue="1" operator="equal">
      <formula>1</formula>
    </cfRule>
  </conditionalFormatting>
  <conditionalFormatting sqref="A36:G36">
    <cfRule type="cellIs" dxfId="795" priority="4" stopIfTrue="1" operator="equal">
      <formula>1</formula>
    </cfRule>
    <cfRule type="cellIs" dxfId="794" priority="5" stopIfTrue="1" operator="lessThan">
      <formula>0.0005</formula>
    </cfRule>
  </conditionalFormatting>
  <conditionalFormatting sqref="A37:G37">
    <cfRule type="cellIs" dxfId="793" priority="3" stopIfTrue="1" operator="equal">
      <formula>0</formula>
    </cfRule>
  </conditionalFormatting>
  <conditionalFormatting sqref="A38:G38">
    <cfRule type="cellIs" dxfId="792" priority="2" stopIfTrue="1" operator="lessThan">
      <formula>0.0005</formula>
    </cfRule>
    <cfRule type="cellIs" dxfId="791" priority="1" stopIfTrue="1" operator="equal">
      <formula>1</formula>
    </cfRule>
  </conditionalFormatting>
  <conditionalFormatting sqref="B5:G5">
    <cfRule type="cellIs" dxfId="790" priority="51" stopIfTrue="1" operator="equal">
      <formula>0</formula>
    </cfRule>
  </conditionalFormatting>
  <conditionalFormatting sqref="B7:G7">
    <cfRule type="cellIs" dxfId="789" priority="58" stopIfTrue="1" operator="equal">
      <formula>0</formula>
    </cfRule>
  </conditionalFormatting>
  <conditionalFormatting sqref="B9:G9">
    <cfRule type="cellIs" dxfId="788" priority="45" stopIfTrue="1" operator="equal">
      <formula>0</formula>
    </cfRule>
  </conditionalFormatting>
  <conditionalFormatting sqref="B11:G11">
    <cfRule type="cellIs" dxfId="787" priority="42" stopIfTrue="1" operator="equal">
      <formula>0</formula>
    </cfRule>
  </conditionalFormatting>
  <conditionalFormatting sqref="B13:G13">
    <cfRule type="cellIs" dxfId="786" priority="39" stopIfTrue="1" operator="equal">
      <formula>0</formula>
    </cfRule>
  </conditionalFormatting>
  <conditionalFormatting sqref="B15:G15">
    <cfRule type="cellIs" dxfId="785" priority="36" stopIfTrue="1" operator="equal">
      <formula>0</formula>
    </cfRule>
  </conditionalFormatting>
  <conditionalFormatting sqref="B17:G17">
    <cfRule type="cellIs" dxfId="784" priority="33" stopIfTrue="1" operator="equal">
      <formula>0</formula>
    </cfRule>
  </conditionalFormatting>
  <conditionalFormatting sqref="B19:G19">
    <cfRule type="cellIs" dxfId="783" priority="30" stopIfTrue="1" operator="equal">
      <formula>0</formula>
    </cfRule>
  </conditionalFormatting>
  <conditionalFormatting sqref="B21:G21">
    <cfRule type="cellIs" dxfId="782" priority="27" stopIfTrue="1" operator="equal">
      <formula>0</formula>
    </cfRule>
  </conditionalFormatting>
  <conditionalFormatting sqref="B23:G23">
    <cfRule type="cellIs" dxfId="781" priority="24" stopIfTrue="1" operator="equal">
      <formula>0</formula>
    </cfRule>
  </conditionalFormatting>
  <conditionalFormatting sqref="B25:G25">
    <cfRule type="cellIs" dxfId="780" priority="21" stopIfTrue="1" operator="equal">
      <formula>0</formula>
    </cfRule>
  </conditionalFormatting>
  <conditionalFormatting sqref="B27:G27">
    <cfRule type="cellIs" dxfId="779" priority="18" stopIfTrue="1" operator="equal">
      <formula>0</formula>
    </cfRule>
  </conditionalFormatting>
  <conditionalFormatting sqref="B29:G29">
    <cfRule type="cellIs" dxfId="778" priority="15" stopIfTrue="1" operator="equal">
      <formula>0</formula>
    </cfRule>
  </conditionalFormatting>
  <conditionalFormatting sqref="B31:G31">
    <cfRule type="cellIs" dxfId="777" priority="12" stopIfTrue="1" operator="equal">
      <formula>0</formula>
    </cfRule>
  </conditionalFormatting>
  <conditionalFormatting sqref="B33:G33">
    <cfRule type="cellIs" dxfId="776" priority="9" stopIfTrue="1" operator="equal">
      <formula>0</formula>
    </cfRule>
  </conditionalFormatting>
  <conditionalFormatting sqref="B35:G35">
    <cfRule type="cellIs" dxfId="775" priority="6" stopIfTrue="1" operator="equal">
      <formula>0</formula>
    </cfRule>
  </conditionalFormatting>
  <hyperlinks>
    <hyperlink ref="A45" r:id="rId1" display="Publikation und Tabellen stehen unter der Lizenz CC BY-SA DEED 4.0." xr:uid="{21EEE239-C0CF-406C-A98C-CFFC8D4FE5A1}"/>
    <hyperlink ref="E43" r:id="rId2" xr:uid="{FC63164A-4003-4CA1-BB40-EEA0C00EE638}"/>
  </hyperlinks>
  <pageMargins left="0.7" right="0.7" top="0.78740157499999996" bottom="0.78740157499999996" header="0.3" footer="0.3"/>
  <pageSetup paperSize="9" scale="88" orientation="portrait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83441-26CB-4BE1-BE57-6506EE8D63E6}">
  <sheetPr>
    <pageSetUpPr fitToPage="1"/>
  </sheetPr>
  <dimension ref="A1:N45"/>
  <sheetViews>
    <sheetView view="pageBreakPreview" zoomScaleNormal="100" zoomScaleSheetLayoutView="100" workbookViewId="0">
      <selection activeCell="E43" sqref="E43:G43"/>
    </sheetView>
  </sheetViews>
  <sheetFormatPr baseColWidth="10" defaultRowHeight="12.75"/>
  <cols>
    <col min="1" max="1" width="13.42578125" style="20" customWidth="1"/>
    <col min="2" max="13" width="9.7109375" style="20" customWidth="1"/>
    <col min="14" max="14" width="2.7109375" style="402" customWidth="1"/>
    <col min="15" max="16384" width="11.42578125" style="20"/>
  </cols>
  <sheetData>
    <row r="1" spans="1:13" ht="39.950000000000003" customHeight="1" thickBot="1">
      <c r="A1" s="801" t="str">
        <f>"Tabelle 3: Nebenberufliches, freiberufliches und ehrenamtliches Personal nach Ländern " &amp;Hilfswerte!B1</f>
        <v>Tabelle 3: Nebenberufliches, freiberufliches und ehrenamtliches Personal nach Ländern 2022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</row>
    <row r="2" spans="1:13" ht="24" customHeight="1" thickBot="1">
      <c r="A2" s="802" t="s">
        <v>12</v>
      </c>
      <c r="B2" s="811" t="s">
        <v>437</v>
      </c>
      <c r="C2" s="812"/>
      <c r="D2" s="854" t="s">
        <v>13</v>
      </c>
      <c r="E2" s="854"/>
      <c r="F2" s="854"/>
      <c r="G2" s="854"/>
      <c r="H2" s="854"/>
      <c r="I2" s="854"/>
      <c r="J2" s="854"/>
      <c r="K2" s="854"/>
      <c r="L2" s="854"/>
      <c r="M2" s="855"/>
    </row>
    <row r="3" spans="1:13" ht="60" customHeight="1">
      <c r="A3" s="803"/>
      <c r="B3" s="813"/>
      <c r="C3" s="814"/>
      <c r="D3" s="852" t="s">
        <v>442</v>
      </c>
      <c r="E3" s="853"/>
      <c r="F3" s="852" t="s">
        <v>438</v>
      </c>
      <c r="G3" s="853"/>
      <c r="H3" s="852" t="s">
        <v>439</v>
      </c>
      <c r="I3" s="853"/>
      <c r="J3" s="852" t="s">
        <v>440</v>
      </c>
      <c r="K3" s="853"/>
      <c r="L3" s="852" t="s">
        <v>441</v>
      </c>
      <c r="M3" s="856"/>
    </row>
    <row r="4" spans="1:13" ht="22.5" customHeight="1">
      <c r="A4" s="804"/>
      <c r="B4" s="608"/>
      <c r="C4" s="591" t="s">
        <v>384</v>
      </c>
      <c r="D4" s="609" t="s">
        <v>9</v>
      </c>
      <c r="E4" s="591" t="s">
        <v>384</v>
      </c>
      <c r="F4" s="610"/>
      <c r="G4" s="591" t="s">
        <v>384</v>
      </c>
      <c r="H4" s="610"/>
      <c r="I4" s="591" t="s">
        <v>384</v>
      </c>
      <c r="J4" s="610"/>
      <c r="K4" s="591" t="s">
        <v>384</v>
      </c>
      <c r="L4" s="610"/>
      <c r="M4" s="595" t="s">
        <v>384</v>
      </c>
    </row>
    <row r="5" spans="1:13">
      <c r="A5" s="800" t="s">
        <v>61</v>
      </c>
      <c r="B5" s="181">
        <v>37474</v>
      </c>
      <c r="C5" s="181">
        <v>24360</v>
      </c>
      <c r="D5" s="84">
        <v>4</v>
      </c>
      <c r="E5" s="85">
        <v>3</v>
      </c>
      <c r="F5" s="84">
        <v>30704</v>
      </c>
      <c r="G5" s="85">
        <v>20991</v>
      </c>
      <c r="H5" s="84">
        <v>6081</v>
      </c>
      <c r="I5" s="85">
        <v>3001</v>
      </c>
      <c r="J5" s="84">
        <v>365</v>
      </c>
      <c r="K5" s="98">
        <v>184</v>
      </c>
      <c r="L5" s="84">
        <v>320</v>
      </c>
      <c r="M5" s="178">
        <v>181</v>
      </c>
    </row>
    <row r="6" spans="1:13">
      <c r="A6" s="799"/>
      <c r="B6" s="182">
        <v>1</v>
      </c>
      <c r="C6" s="131">
        <v>0.65005000000000002</v>
      </c>
      <c r="D6" s="87">
        <v>1.1E-4</v>
      </c>
      <c r="E6" s="150">
        <v>0.75</v>
      </c>
      <c r="F6" s="87">
        <v>0.81933999999999996</v>
      </c>
      <c r="G6" s="150">
        <v>0.68366000000000005</v>
      </c>
      <c r="H6" s="87">
        <v>0.16227</v>
      </c>
      <c r="I6" s="150">
        <v>0.49349999999999999</v>
      </c>
      <c r="J6" s="87">
        <v>9.7400000000000004E-3</v>
      </c>
      <c r="K6" s="150">
        <v>0.50410999999999995</v>
      </c>
      <c r="L6" s="87">
        <v>8.5400000000000007E-3</v>
      </c>
      <c r="M6" s="152">
        <v>0.56562999999999997</v>
      </c>
    </row>
    <row r="7" spans="1:13">
      <c r="A7" s="799" t="s">
        <v>62</v>
      </c>
      <c r="B7" s="181">
        <v>40577</v>
      </c>
      <c r="C7" s="181">
        <v>27312</v>
      </c>
      <c r="D7" s="84">
        <v>22</v>
      </c>
      <c r="E7" s="85">
        <v>5</v>
      </c>
      <c r="F7" s="84">
        <v>37654</v>
      </c>
      <c r="G7" s="85">
        <v>25940</v>
      </c>
      <c r="H7" s="84">
        <v>1951</v>
      </c>
      <c r="I7" s="85">
        <v>786</v>
      </c>
      <c r="J7" s="84">
        <v>153</v>
      </c>
      <c r="K7" s="98">
        <v>68</v>
      </c>
      <c r="L7" s="84">
        <v>797</v>
      </c>
      <c r="M7" s="178">
        <v>513</v>
      </c>
    </row>
    <row r="8" spans="1:13">
      <c r="A8" s="799"/>
      <c r="B8" s="182">
        <v>1</v>
      </c>
      <c r="C8" s="131">
        <v>0.67308999999999997</v>
      </c>
      <c r="D8" s="87">
        <v>5.4000000000000001E-4</v>
      </c>
      <c r="E8" s="150">
        <v>0.22727</v>
      </c>
      <c r="F8" s="87">
        <v>0.92796000000000001</v>
      </c>
      <c r="G8" s="150">
        <v>0.68889999999999996</v>
      </c>
      <c r="H8" s="87">
        <v>4.8079999999999998E-2</v>
      </c>
      <c r="I8" s="150">
        <v>0.40287000000000001</v>
      </c>
      <c r="J8" s="87">
        <v>3.7699999999999999E-3</v>
      </c>
      <c r="K8" s="150">
        <v>0.44444</v>
      </c>
      <c r="L8" s="87">
        <v>1.9640000000000001E-2</v>
      </c>
      <c r="M8" s="152">
        <v>0.64366000000000001</v>
      </c>
    </row>
    <row r="9" spans="1:13">
      <c r="A9" s="799" t="s">
        <v>63</v>
      </c>
      <c r="B9" s="181">
        <v>4707</v>
      </c>
      <c r="C9" s="181">
        <v>3207</v>
      </c>
      <c r="D9" s="84">
        <v>0</v>
      </c>
      <c r="E9" s="85">
        <v>0</v>
      </c>
      <c r="F9" s="84">
        <v>4160</v>
      </c>
      <c r="G9" s="85">
        <v>2836</v>
      </c>
      <c r="H9" s="84">
        <v>547</v>
      </c>
      <c r="I9" s="85">
        <v>371</v>
      </c>
      <c r="J9" s="84">
        <v>0</v>
      </c>
      <c r="K9" s="98">
        <v>0</v>
      </c>
      <c r="L9" s="84">
        <v>0</v>
      </c>
      <c r="M9" s="178">
        <v>0</v>
      </c>
    </row>
    <row r="10" spans="1:13">
      <c r="A10" s="799"/>
      <c r="B10" s="182">
        <v>1</v>
      </c>
      <c r="C10" s="131">
        <v>0.68132999999999999</v>
      </c>
      <c r="D10" s="87" t="s">
        <v>477</v>
      </c>
      <c r="E10" s="150" t="s">
        <v>477</v>
      </c>
      <c r="F10" s="87">
        <v>0.88378999999999996</v>
      </c>
      <c r="G10" s="150">
        <v>0.68172999999999995</v>
      </c>
      <c r="H10" s="87">
        <v>0.11620999999999999</v>
      </c>
      <c r="I10" s="150">
        <v>0.67823999999999995</v>
      </c>
      <c r="J10" s="87" t="s">
        <v>477</v>
      </c>
      <c r="K10" s="150" t="s">
        <v>477</v>
      </c>
      <c r="L10" s="87" t="s">
        <v>477</v>
      </c>
      <c r="M10" s="152" t="s">
        <v>477</v>
      </c>
    </row>
    <row r="11" spans="1:13">
      <c r="A11" s="799" t="s">
        <v>64</v>
      </c>
      <c r="B11" s="181">
        <v>2573</v>
      </c>
      <c r="C11" s="181">
        <v>1673</v>
      </c>
      <c r="D11" s="84">
        <v>0</v>
      </c>
      <c r="E11" s="85">
        <v>0</v>
      </c>
      <c r="F11" s="84">
        <v>2332</v>
      </c>
      <c r="G11" s="85">
        <v>1548</v>
      </c>
      <c r="H11" s="84">
        <v>213</v>
      </c>
      <c r="I11" s="85">
        <v>104</v>
      </c>
      <c r="J11" s="84">
        <v>27</v>
      </c>
      <c r="K11" s="98">
        <v>20</v>
      </c>
      <c r="L11" s="84">
        <v>1</v>
      </c>
      <c r="M11" s="178">
        <v>1</v>
      </c>
    </row>
    <row r="12" spans="1:13">
      <c r="A12" s="799"/>
      <c r="B12" s="182">
        <v>1</v>
      </c>
      <c r="C12" s="131">
        <v>0.65020999999999995</v>
      </c>
      <c r="D12" s="87" t="s">
        <v>477</v>
      </c>
      <c r="E12" s="150" t="s">
        <v>477</v>
      </c>
      <c r="F12" s="87">
        <v>0.90634000000000003</v>
      </c>
      <c r="G12" s="150">
        <v>0.66381000000000001</v>
      </c>
      <c r="H12" s="87">
        <v>8.2780000000000006E-2</v>
      </c>
      <c r="I12" s="150">
        <v>0.48826000000000003</v>
      </c>
      <c r="J12" s="87">
        <v>1.0489999999999999E-2</v>
      </c>
      <c r="K12" s="150">
        <v>0.74073999999999995</v>
      </c>
      <c r="L12" s="87">
        <v>3.8999999999999999E-4</v>
      </c>
      <c r="M12" s="152">
        <v>1</v>
      </c>
    </row>
    <row r="13" spans="1:13">
      <c r="A13" s="799" t="s">
        <v>65</v>
      </c>
      <c r="B13" s="181">
        <v>1115</v>
      </c>
      <c r="C13" s="181">
        <v>691</v>
      </c>
      <c r="D13" s="84">
        <v>0</v>
      </c>
      <c r="E13" s="85">
        <v>0</v>
      </c>
      <c r="F13" s="84">
        <v>853</v>
      </c>
      <c r="G13" s="85">
        <v>548</v>
      </c>
      <c r="H13" s="84">
        <v>247</v>
      </c>
      <c r="I13" s="85">
        <v>138</v>
      </c>
      <c r="J13" s="84">
        <v>15</v>
      </c>
      <c r="K13" s="98">
        <v>5</v>
      </c>
      <c r="L13" s="84">
        <v>0</v>
      </c>
      <c r="M13" s="178">
        <v>0</v>
      </c>
    </row>
    <row r="14" spans="1:13">
      <c r="A14" s="799"/>
      <c r="B14" s="182">
        <v>1</v>
      </c>
      <c r="C14" s="131">
        <v>0.61973</v>
      </c>
      <c r="D14" s="87" t="s">
        <v>477</v>
      </c>
      <c r="E14" s="150" t="s">
        <v>477</v>
      </c>
      <c r="F14" s="87">
        <v>0.76502000000000003</v>
      </c>
      <c r="G14" s="150">
        <v>0.64244000000000001</v>
      </c>
      <c r="H14" s="87">
        <v>0.22151999999999999</v>
      </c>
      <c r="I14" s="150">
        <v>0.55869999999999997</v>
      </c>
      <c r="J14" s="87">
        <v>1.345E-2</v>
      </c>
      <c r="K14" s="150">
        <v>0.33333000000000002</v>
      </c>
      <c r="L14" s="87" t="s">
        <v>477</v>
      </c>
      <c r="M14" s="152" t="s">
        <v>477</v>
      </c>
    </row>
    <row r="15" spans="1:13">
      <c r="A15" s="799" t="s">
        <v>66</v>
      </c>
      <c r="B15" s="181">
        <v>1448</v>
      </c>
      <c r="C15" s="181">
        <v>1052</v>
      </c>
      <c r="D15" s="84">
        <v>0</v>
      </c>
      <c r="E15" s="85">
        <v>0</v>
      </c>
      <c r="F15" s="84">
        <v>1365</v>
      </c>
      <c r="G15" s="85">
        <v>986</v>
      </c>
      <c r="H15" s="84">
        <v>24</v>
      </c>
      <c r="I15" s="85">
        <v>17</v>
      </c>
      <c r="J15" s="84">
        <v>59</v>
      </c>
      <c r="K15" s="98">
        <v>49</v>
      </c>
      <c r="L15" s="84">
        <v>0</v>
      </c>
      <c r="M15" s="178">
        <v>0</v>
      </c>
    </row>
    <row r="16" spans="1:13">
      <c r="A16" s="799"/>
      <c r="B16" s="182">
        <v>1</v>
      </c>
      <c r="C16" s="131">
        <v>0.72652000000000005</v>
      </c>
      <c r="D16" s="87" t="s">
        <v>477</v>
      </c>
      <c r="E16" s="150" t="s">
        <v>477</v>
      </c>
      <c r="F16" s="87">
        <v>0.94267999999999996</v>
      </c>
      <c r="G16" s="150">
        <v>0.72233999999999998</v>
      </c>
      <c r="H16" s="87">
        <v>1.6570000000000001E-2</v>
      </c>
      <c r="I16" s="150">
        <v>0.70833000000000002</v>
      </c>
      <c r="J16" s="87">
        <v>4.0750000000000001E-2</v>
      </c>
      <c r="K16" s="150">
        <v>0.83050999999999997</v>
      </c>
      <c r="L16" s="87" t="s">
        <v>477</v>
      </c>
      <c r="M16" s="152" t="s">
        <v>477</v>
      </c>
    </row>
    <row r="17" spans="1:13">
      <c r="A17" s="799" t="s">
        <v>67</v>
      </c>
      <c r="B17" s="181">
        <v>10368</v>
      </c>
      <c r="C17" s="181">
        <v>7072</v>
      </c>
      <c r="D17" s="84">
        <v>0</v>
      </c>
      <c r="E17" s="85">
        <v>0</v>
      </c>
      <c r="F17" s="84">
        <v>9367</v>
      </c>
      <c r="G17" s="85">
        <v>6520</v>
      </c>
      <c r="H17" s="84">
        <v>822</v>
      </c>
      <c r="I17" s="85">
        <v>429</v>
      </c>
      <c r="J17" s="84">
        <v>44</v>
      </c>
      <c r="K17" s="98">
        <v>18</v>
      </c>
      <c r="L17" s="84">
        <v>135</v>
      </c>
      <c r="M17" s="178">
        <v>105</v>
      </c>
    </row>
    <row r="18" spans="1:13">
      <c r="A18" s="799"/>
      <c r="B18" s="182">
        <v>1</v>
      </c>
      <c r="C18" s="131">
        <v>0.68210000000000004</v>
      </c>
      <c r="D18" s="87" t="s">
        <v>477</v>
      </c>
      <c r="E18" s="150" t="s">
        <v>477</v>
      </c>
      <c r="F18" s="87">
        <v>0.90344999999999998</v>
      </c>
      <c r="G18" s="150">
        <v>0.69606000000000001</v>
      </c>
      <c r="H18" s="87">
        <v>7.9280000000000003E-2</v>
      </c>
      <c r="I18" s="150">
        <v>0.52190000000000003</v>
      </c>
      <c r="J18" s="87">
        <v>4.2399999999999998E-3</v>
      </c>
      <c r="K18" s="150">
        <v>0.40909000000000001</v>
      </c>
      <c r="L18" s="87">
        <v>1.302E-2</v>
      </c>
      <c r="M18" s="152">
        <v>0.77778000000000003</v>
      </c>
    </row>
    <row r="19" spans="1:13" ht="12.75" customHeight="1">
      <c r="A19" s="799" t="s">
        <v>68</v>
      </c>
      <c r="B19" s="181">
        <v>1259</v>
      </c>
      <c r="C19" s="181">
        <v>745</v>
      </c>
      <c r="D19" s="84">
        <v>0</v>
      </c>
      <c r="E19" s="85">
        <v>0</v>
      </c>
      <c r="F19" s="84">
        <v>1138</v>
      </c>
      <c r="G19" s="85">
        <v>685</v>
      </c>
      <c r="H19" s="84">
        <v>116</v>
      </c>
      <c r="I19" s="85">
        <v>58</v>
      </c>
      <c r="J19" s="84">
        <v>5</v>
      </c>
      <c r="K19" s="98">
        <v>2</v>
      </c>
      <c r="L19" s="84">
        <v>0</v>
      </c>
      <c r="M19" s="178">
        <v>0</v>
      </c>
    </row>
    <row r="20" spans="1:13" ht="12.75" customHeight="1">
      <c r="A20" s="799"/>
      <c r="B20" s="182">
        <v>1</v>
      </c>
      <c r="C20" s="131">
        <v>0.59174000000000004</v>
      </c>
      <c r="D20" s="87" t="s">
        <v>477</v>
      </c>
      <c r="E20" s="150" t="s">
        <v>477</v>
      </c>
      <c r="F20" s="87">
        <v>0.90388999999999997</v>
      </c>
      <c r="G20" s="150">
        <v>0.60192999999999997</v>
      </c>
      <c r="H20" s="87">
        <v>9.214E-2</v>
      </c>
      <c r="I20" s="150">
        <v>0.5</v>
      </c>
      <c r="J20" s="87">
        <v>3.9699999999999996E-3</v>
      </c>
      <c r="K20" s="150">
        <v>0.4</v>
      </c>
      <c r="L20" s="87" t="s">
        <v>477</v>
      </c>
      <c r="M20" s="152" t="s">
        <v>477</v>
      </c>
    </row>
    <row r="21" spans="1:13">
      <c r="A21" s="799" t="s">
        <v>69</v>
      </c>
      <c r="B21" s="181">
        <v>17568</v>
      </c>
      <c r="C21" s="181">
        <v>11616</v>
      </c>
      <c r="D21" s="84">
        <v>0</v>
      </c>
      <c r="E21" s="85">
        <v>0</v>
      </c>
      <c r="F21" s="84">
        <v>16441</v>
      </c>
      <c r="G21" s="85">
        <v>11037</v>
      </c>
      <c r="H21" s="84">
        <v>956</v>
      </c>
      <c r="I21" s="85">
        <v>474</v>
      </c>
      <c r="J21" s="84">
        <v>33</v>
      </c>
      <c r="K21" s="98">
        <v>19</v>
      </c>
      <c r="L21" s="84">
        <v>138</v>
      </c>
      <c r="M21" s="178">
        <v>86</v>
      </c>
    </row>
    <row r="22" spans="1:13">
      <c r="A22" s="799"/>
      <c r="B22" s="182">
        <v>1</v>
      </c>
      <c r="C22" s="131">
        <v>0.66120000000000001</v>
      </c>
      <c r="D22" s="145" t="s">
        <v>477</v>
      </c>
      <c r="E22" s="150" t="s">
        <v>477</v>
      </c>
      <c r="F22" s="87">
        <v>0.93584999999999996</v>
      </c>
      <c r="G22" s="150">
        <v>0.67130999999999996</v>
      </c>
      <c r="H22" s="87">
        <v>5.4420000000000003E-2</v>
      </c>
      <c r="I22" s="150">
        <v>0.49581999999999998</v>
      </c>
      <c r="J22" s="87">
        <v>1.8799999999999999E-3</v>
      </c>
      <c r="K22" s="150">
        <v>0.57576000000000005</v>
      </c>
      <c r="L22" s="87">
        <v>7.8600000000000007E-3</v>
      </c>
      <c r="M22" s="152">
        <v>0.62319000000000002</v>
      </c>
    </row>
    <row r="23" spans="1:13" ht="12.75" customHeight="1">
      <c r="A23" s="799" t="s">
        <v>70</v>
      </c>
      <c r="B23" s="181">
        <v>31879</v>
      </c>
      <c r="C23" s="181">
        <v>19211</v>
      </c>
      <c r="D23" s="84">
        <v>0</v>
      </c>
      <c r="E23" s="85">
        <v>0</v>
      </c>
      <c r="F23" s="84">
        <v>26548</v>
      </c>
      <c r="G23" s="85">
        <v>16792</v>
      </c>
      <c r="H23" s="84">
        <v>5057</v>
      </c>
      <c r="I23" s="85">
        <v>2248</v>
      </c>
      <c r="J23" s="84">
        <v>148</v>
      </c>
      <c r="K23" s="98">
        <v>90</v>
      </c>
      <c r="L23" s="84">
        <v>126</v>
      </c>
      <c r="M23" s="178">
        <v>81</v>
      </c>
    </row>
    <row r="24" spans="1:13" ht="12.75" customHeight="1">
      <c r="A24" s="799"/>
      <c r="B24" s="182">
        <v>1</v>
      </c>
      <c r="C24" s="131">
        <v>0.60262000000000004</v>
      </c>
      <c r="D24" s="87" t="s">
        <v>477</v>
      </c>
      <c r="E24" s="150" t="s">
        <v>477</v>
      </c>
      <c r="F24" s="87">
        <v>0.83277000000000001</v>
      </c>
      <c r="G24" s="150">
        <v>0.63251000000000002</v>
      </c>
      <c r="H24" s="87">
        <v>0.15862999999999999</v>
      </c>
      <c r="I24" s="150">
        <v>0.44452999999999998</v>
      </c>
      <c r="J24" s="87">
        <v>4.64E-3</v>
      </c>
      <c r="K24" s="150">
        <v>0.60811000000000004</v>
      </c>
      <c r="L24" s="87">
        <v>3.9500000000000004E-3</v>
      </c>
      <c r="M24" s="152">
        <v>0.64285999999999999</v>
      </c>
    </row>
    <row r="25" spans="1:13" ht="12.75" customHeight="1">
      <c r="A25" s="799" t="s">
        <v>71</v>
      </c>
      <c r="B25" s="181">
        <v>9779</v>
      </c>
      <c r="C25" s="181">
        <v>6610</v>
      </c>
      <c r="D25" s="84">
        <v>19</v>
      </c>
      <c r="E25" s="85">
        <v>9</v>
      </c>
      <c r="F25" s="84">
        <v>8254</v>
      </c>
      <c r="G25" s="85">
        <v>5842</v>
      </c>
      <c r="H25" s="84">
        <v>1289</v>
      </c>
      <c r="I25" s="85">
        <v>636</v>
      </c>
      <c r="J25" s="84">
        <v>93</v>
      </c>
      <c r="K25" s="98">
        <v>40</v>
      </c>
      <c r="L25" s="84">
        <v>124</v>
      </c>
      <c r="M25" s="178">
        <v>83</v>
      </c>
    </row>
    <row r="26" spans="1:13" ht="12.75" customHeight="1">
      <c r="A26" s="799"/>
      <c r="B26" s="182">
        <v>1</v>
      </c>
      <c r="C26" s="131">
        <v>0.67593999999999999</v>
      </c>
      <c r="D26" s="87">
        <v>1.9400000000000001E-3</v>
      </c>
      <c r="E26" s="150">
        <v>0.47367999999999999</v>
      </c>
      <c r="F26" s="87">
        <v>0.84404999999999997</v>
      </c>
      <c r="G26" s="150">
        <v>0.70777999999999996</v>
      </c>
      <c r="H26" s="87">
        <v>0.13181000000000001</v>
      </c>
      <c r="I26" s="150">
        <v>0.49341000000000002</v>
      </c>
      <c r="J26" s="87">
        <v>9.5099999999999994E-3</v>
      </c>
      <c r="K26" s="150">
        <v>0.43010999999999999</v>
      </c>
      <c r="L26" s="87">
        <v>1.268E-2</v>
      </c>
      <c r="M26" s="152">
        <v>0.66935</v>
      </c>
    </row>
    <row r="27" spans="1:13">
      <c r="A27" s="799" t="s">
        <v>72</v>
      </c>
      <c r="B27" s="181">
        <v>3097</v>
      </c>
      <c r="C27" s="181">
        <v>1737</v>
      </c>
      <c r="D27" s="84">
        <v>3</v>
      </c>
      <c r="E27" s="85">
        <v>0</v>
      </c>
      <c r="F27" s="84">
        <v>2230</v>
      </c>
      <c r="G27" s="85">
        <v>1250</v>
      </c>
      <c r="H27" s="84">
        <v>745</v>
      </c>
      <c r="I27" s="85">
        <v>441</v>
      </c>
      <c r="J27" s="84">
        <v>112</v>
      </c>
      <c r="K27" s="98">
        <v>43</v>
      </c>
      <c r="L27" s="84">
        <v>7</v>
      </c>
      <c r="M27" s="178">
        <v>3</v>
      </c>
    </row>
    <row r="28" spans="1:13">
      <c r="A28" s="799"/>
      <c r="B28" s="182">
        <v>1</v>
      </c>
      <c r="C28" s="131">
        <v>0.56086999999999998</v>
      </c>
      <c r="D28" s="87">
        <v>9.7000000000000005E-4</v>
      </c>
      <c r="E28" s="150" t="s">
        <v>477</v>
      </c>
      <c r="F28" s="87">
        <v>0.72004999999999997</v>
      </c>
      <c r="G28" s="150">
        <v>0.56054000000000004</v>
      </c>
      <c r="H28" s="87">
        <v>0.24056</v>
      </c>
      <c r="I28" s="150">
        <v>0.59194999999999998</v>
      </c>
      <c r="J28" s="87">
        <v>3.6159999999999998E-2</v>
      </c>
      <c r="K28" s="150">
        <v>0.38392999999999999</v>
      </c>
      <c r="L28" s="87">
        <v>2.2599999999999999E-3</v>
      </c>
      <c r="M28" s="152">
        <v>0.42857000000000001</v>
      </c>
    </row>
    <row r="29" spans="1:13">
      <c r="A29" s="799" t="s">
        <v>73</v>
      </c>
      <c r="B29" s="181">
        <v>3765</v>
      </c>
      <c r="C29" s="181">
        <v>2349</v>
      </c>
      <c r="D29" s="84">
        <v>0</v>
      </c>
      <c r="E29" s="85">
        <v>0</v>
      </c>
      <c r="F29" s="84">
        <v>3570</v>
      </c>
      <c r="G29" s="85">
        <v>2240</v>
      </c>
      <c r="H29" s="84">
        <v>180</v>
      </c>
      <c r="I29" s="85">
        <v>101</v>
      </c>
      <c r="J29" s="84">
        <v>15</v>
      </c>
      <c r="K29" s="98">
        <v>8</v>
      </c>
      <c r="L29" s="84">
        <v>0</v>
      </c>
      <c r="M29" s="178">
        <v>0</v>
      </c>
    </row>
    <row r="30" spans="1:13">
      <c r="A30" s="799"/>
      <c r="B30" s="182">
        <v>1</v>
      </c>
      <c r="C30" s="131">
        <v>0.62390000000000001</v>
      </c>
      <c r="D30" s="87" t="s">
        <v>477</v>
      </c>
      <c r="E30" s="150" t="s">
        <v>477</v>
      </c>
      <c r="F30" s="87">
        <v>0.94821</v>
      </c>
      <c r="G30" s="150">
        <v>0.62744999999999995</v>
      </c>
      <c r="H30" s="87">
        <v>4.7809999999999998E-2</v>
      </c>
      <c r="I30" s="150">
        <v>0.56111</v>
      </c>
      <c r="J30" s="87">
        <v>3.98E-3</v>
      </c>
      <c r="K30" s="150">
        <v>0.53332999999999997</v>
      </c>
      <c r="L30" s="87" t="s">
        <v>477</v>
      </c>
      <c r="M30" s="152" t="s">
        <v>477</v>
      </c>
    </row>
    <row r="31" spans="1:13" ht="12.75" customHeight="1">
      <c r="A31" s="799" t="s">
        <v>74</v>
      </c>
      <c r="B31" s="181">
        <v>2044</v>
      </c>
      <c r="C31" s="181">
        <v>1427</v>
      </c>
      <c r="D31" s="84">
        <v>0</v>
      </c>
      <c r="E31" s="85">
        <v>0</v>
      </c>
      <c r="F31" s="84">
        <v>1837</v>
      </c>
      <c r="G31" s="85">
        <v>1299</v>
      </c>
      <c r="H31" s="84">
        <v>191</v>
      </c>
      <c r="I31" s="85">
        <v>119</v>
      </c>
      <c r="J31" s="84">
        <v>12</v>
      </c>
      <c r="K31" s="98">
        <v>5</v>
      </c>
      <c r="L31" s="84">
        <v>4</v>
      </c>
      <c r="M31" s="178">
        <v>4</v>
      </c>
    </row>
    <row r="32" spans="1:13" ht="12.75" customHeight="1">
      <c r="A32" s="799"/>
      <c r="B32" s="182">
        <v>1</v>
      </c>
      <c r="C32" s="131">
        <v>0.69813999999999998</v>
      </c>
      <c r="D32" s="87" t="s">
        <v>477</v>
      </c>
      <c r="E32" s="150" t="s">
        <v>477</v>
      </c>
      <c r="F32" s="87">
        <v>0.89873000000000003</v>
      </c>
      <c r="G32" s="150">
        <v>0.70713000000000004</v>
      </c>
      <c r="H32" s="87">
        <v>9.3439999999999995E-2</v>
      </c>
      <c r="I32" s="150">
        <v>0.62304000000000004</v>
      </c>
      <c r="J32" s="87">
        <v>5.8700000000000002E-3</v>
      </c>
      <c r="K32" s="150">
        <v>0.41666999999999998</v>
      </c>
      <c r="L32" s="87">
        <v>1.9599999999999999E-3</v>
      </c>
      <c r="M32" s="152">
        <v>1</v>
      </c>
    </row>
    <row r="33" spans="1:13" ht="12.75" customHeight="1">
      <c r="A33" s="799" t="s">
        <v>75</v>
      </c>
      <c r="B33" s="186">
        <v>7377</v>
      </c>
      <c r="C33" s="187">
        <v>4921</v>
      </c>
      <c r="D33" s="181">
        <v>78</v>
      </c>
      <c r="E33" s="181">
        <v>56</v>
      </c>
      <c r="F33" s="84">
        <v>6455</v>
      </c>
      <c r="G33" s="85">
        <v>4471</v>
      </c>
      <c r="H33" s="84">
        <v>585</v>
      </c>
      <c r="I33" s="85">
        <v>229</v>
      </c>
      <c r="J33" s="84">
        <v>95</v>
      </c>
      <c r="K33" s="98">
        <v>63</v>
      </c>
      <c r="L33" s="84">
        <v>164</v>
      </c>
      <c r="M33" s="178">
        <v>102</v>
      </c>
    </row>
    <row r="34" spans="1:13" ht="12.75" customHeight="1">
      <c r="A34" s="799"/>
      <c r="B34" s="188">
        <v>1</v>
      </c>
      <c r="C34" s="189">
        <v>0.66707000000000005</v>
      </c>
      <c r="D34" s="131">
        <v>1.057E-2</v>
      </c>
      <c r="E34" s="131">
        <v>0.71794999999999998</v>
      </c>
      <c r="F34" s="87">
        <v>0.87502000000000002</v>
      </c>
      <c r="G34" s="150">
        <v>0.69264000000000003</v>
      </c>
      <c r="H34" s="87">
        <v>7.9299999999999995E-2</v>
      </c>
      <c r="I34" s="150">
        <v>0.39145000000000002</v>
      </c>
      <c r="J34" s="87">
        <v>1.2880000000000001E-2</v>
      </c>
      <c r="K34" s="150">
        <v>0.66315999999999997</v>
      </c>
      <c r="L34" s="87">
        <v>2.223E-2</v>
      </c>
      <c r="M34" s="152">
        <v>0.62195</v>
      </c>
    </row>
    <row r="35" spans="1:13">
      <c r="A35" s="817" t="s">
        <v>76</v>
      </c>
      <c r="B35" s="190">
        <v>2679</v>
      </c>
      <c r="C35" s="191">
        <v>1601</v>
      </c>
      <c r="D35" s="181">
        <v>0</v>
      </c>
      <c r="E35" s="181">
        <v>0</v>
      </c>
      <c r="F35" s="84">
        <v>2385</v>
      </c>
      <c r="G35" s="85">
        <v>1432</v>
      </c>
      <c r="H35" s="84">
        <v>152</v>
      </c>
      <c r="I35" s="85">
        <v>77</v>
      </c>
      <c r="J35" s="84">
        <v>18</v>
      </c>
      <c r="K35" s="98">
        <v>15</v>
      </c>
      <c r="L35" s="84">
        <v>124</v>
      </c>
      <c r="M35" s="178">
        <v>77</v>
      </c>
    </row>
    <row r="36" spans="1:13">
      <c r="A36" s="818"/>
      <c r="B36" s="192">
        <v>1</v>
      </c>
      <c r="C36" s="193">
        <v>0.59760999999999997</v>
      </c>
      <c r="D36" s="446" t="s">
        <v>477</v>
      </c>
      <c r="E36" s="146" t="s">
        <v>477</v>
      </c>
      <c r="F36" s="104">
        <v>0.89026000000000005</v>
      </c>
      <c r="G36" s="153">
        <v>0.60041999999999995</v>
      </c>
      <c r="H36" s="104">
        <v>5.6739999999999999E-2</v>
      </c>
      <c r="I36" s="153">
        <v>0.50658000000000003</v>
      </c>
      <c r="J36" s="104">
        <v>6.7200000000000003E-3</v>
      </c>
      <c r="K36" s="153">
        <v>0.83333000000000002</v>
      </c>
      <c r="L36" s="104">
        <v>4.6289999999999998E-2</v>
      </c>
      <c r="M36" s="154">
        <v>0.62097000000000002</v>
      </c>
    </row>
    <row r="37" spans="1:13" ht="12.75" customHeight="1">
      <c r="A37" s="857" t="s">
        <v>85</v>
      </c>
      <c r="B37" s="183">
        <v>177709</v>
      </c>
      <c r="C37" s="194">
        <v>115584</v>
      </c>
      <c r="D37" s="184">
        <v>126</v>
      </c>
      <c r="E37" s="184">
        <v>73</v>
      </c>
      <c r="F37" s="105">
        <v>155293</v>
      </c>
      <c r="G37" s="124">
        <v>104417</v>
      </c>
      <c r="H37" s="105">
        <v>19156</v>
      </c>
      <c r="I37" s="124">
        <v>9229</v>
      </c>
      <c r="J37" s="105">
        <v>1194</v>
      </c>
      <c r="K37" s="106">
        <v>629</v>
      </c>
      <c r="L37" s="105">
        <v>1940</v>
      </c>
      <c r="M37" s="185">
        <v>1236</v>
      </c>
    </row>
    <row r="38" spans="1:13" ht="12.75" customHeight="1" thickBot="1">
      <c r="A38" s="858"/>
      <c r="B38" s="398">
        <v>1</v>
      </c>
      <c r="C38" s="351">
        <v>0.65041000000000004</v>
      </c>
      <c r="D38" s="396">
        <v>7.1000000000000002E-4</v>
      </c>
      <c r="E38" s="350">
        <v>0.57937000000000005</v>
      </c>
      <c r="F38" s="396">
        <v>0.87385999999999997</v>
      </c>
      <c r="G38" s="111">
        <v>0.67239000000000004</v>
      </c>
      <c r="H38" s="396">
        <v>0.10779</v>
      </c>
      <c r="I38" s="111">
        <v>0.48177999999999999</v>
      </c>
      <c r="J38" s="396">
        <v>6.7200000000000003E-3</v>
      </c>
      <c r="K38" s="111">
        <v>0.52680000000000005</v>
      </c>
      <c r="L38" s="396">
        <v>1.0919999999999999E-2</v>
      </c>
      <c r="M38" s="112">
        <v>0.63710999999999995</v>
      </c>
    </row>
    <row r="39" spans="1:13" s="402" customFormat="1"/>
    <row r="40" spans="1:13" s="550" customFormat="1" ht="11.25">
      <c r="A40" s="550" t="str">
        <f>"Anmerkungen. Datengrundlage: Volkshochschul-Statistik "&amp;Hilfswerte!B1&amp;"; Basis: "&amp;Tabelle1!$C$36&amp;" vhs."</f>
        <v>Anmerkungen. Datengrundlage: Volkshochschul-Statistik 2022; Basis: 828 vhs.</v>
      </c>
    </row>
    <row r="41" spans="1:13" s="402" customFormat="1"/>
    <row r="42" spans="1:13" s="402" customFormat="1">
      <c r="A42" s="558" t="str">
        <f>Tabelle1!$A$41</f>
        <v>Datengrundlage: Deutsches Institut für Erwachsenenbildung DIE (2025). „Basisdaten Volkshochschul-Statistik (seit 2018)“</v>
      </c>
      <c r="B42" s="560"/>
      <c r="C42" s="560"/>
      <c r="D42" s="560"/>
      <c r="E42" s="560"/>
    </row>
    <row r="43" spans="1:13" s="402" customFormat="1">
      <c r="A43" s="558" t="str">
        <f>Tabelle1!$A$42</f>
        <v xml:space="preserve">(ZA6276; Version 2.0.0) [Data set]. GESIS, Köln. </v>
      </c>
      <c r="B43" s="556"/>
      <c r="C43" s="556"/>
      <c r="D43" s="556"/>
      <c r="E43" s="796" t="s">
        <v>494</v>
      </c>
      <c r="F43" s="796"/>
      <c r="G43" s="796"/>
    </row>
    <row r="44" spans="1:13" s="402" customFormat="1">
      <c r="A44" s="560"/>
      <c r="B44" s="560"/>
      <c r="C44" s="560"/>
      <c r="D44" s="560"/>
      <c r="E44" s="560"/>
    </row>
    <row r="45" spans="1:13" s="402" customFormat="1">
      <c r="A45" s="694" t="str">
        <f>Tabelle1!$A$44</f>
        <v>Die Tabellen stehen unter der Lizenz CC BY-SA DEED 4.0.</v>
      </c>
      <c r="B45" s="560"/>
      <c r="C45" s="560"/>
      <c r="D45" s="560"/>
      <c r="E45" s="560"/>
    </row>
  </sheetData>
  <mergeCells count="27">
    <mergeCell ref="E43:G43"/>
    <mergeCell ref="A33:A34"/>
    <mergeCell ref="A35:A36"/>
    <mergeCell ref="A27:A28"/>
    <mergeCell ref="A17:A18"/>
    <mergeCell ref="A19:A20"/>
    <mergeCell ref="A21:A22"/>
    <mergeCell ref="A15:A16"/>
    <mergeCell ref="A37:A38"/>
    <mergeCell ref="A23:A24"/>
    <mergeCell ref="A25:A26"/>
    <mergeCell ref="A29:A30"/>
    <mergeCell ref="A31:A32"/>
    <mergeCell ref="A7:A8"/>
    <mergeCell ref="A9:A10"/>
    <mergeCell ref="A11:A12"/>
    <mergeCell ref="A13:A14"/>
    <mergeCell ref="A1:M1"/>
    <mergeCell ref="A2:A4"/>
    <mergeCell ref="D3:E3"/>
    <mergeCell ref="F3:G3"/>
    <mergeCell ref="H3:I3"/>
    <mergeCell ref="J3:K3"/>
    <mergeCell ref="B2:C3"/>
    <mergeCell ref="D2:M2"/>
    <mergeCell ref="L3:M3"/>
    <mergeCell ref="A5:A6"/>
  </mergeCells>
  <conditionalFormatting sqref="A22:C22">
    <cfRule type="cellIs" dxfId="774" priority="65" stopIfTrue="1" operator="lessThan">
      <formula>0.0005</formula>
    </cfRule>
    <cfRule type="cellIs" dxfId="773" priority="64" stopIfTrue="1" operator="equal">
      <formula>1</formula>
    </cfRule>
  </conditionalFormatting>
  <conditionalFormatting sqref="A5:XFD5">
    <cfRule type="cellIs" dxfId="772" priority="105" stopIfTrue="1" operator="equal">
      <formula>0</formula>
    </cfRule>
  </conditionalFormatting>
  <conditionalFormatting sqref="A6:XFD6">
    <cfRule type="cellIs" dxfId="771" priority="104" stopIfTrue="1" operator="lessThan">
      <formula>0.0005</formula>
    </cfRule>
    <cfRule type="cellIs" dxfId="770" priority="103" stopIfTrue="1" operator="equal">
      <formula>1</formula>
    </cfRule>
  </conditionalFormatting>
  <conditionalFormatting sqref="A8:XFD8">
    <cfRule type="cellIs" dxfId="769" priority="110" stopIfTrue="1" operator="lessThan">
      <formula>0.0005</formula>
    </cfRule>
    <cfRule type="cellIs" dxfId="768" priority="109" stopIfTrue="1" operator="equal">
      <formula>1</formula>
    </cfRule>
  </conditionalFormatting>
  <conditionalFormatting sqref="A9:XFD9">
    <cfRule type="cellIs" dxfId="767" priority="99" stopIfTrue="1" operator="equal">
      <formula>0</formula>
    </cfRule>
  </conditionalFormatting>
  <conditionalFormatting sqref="A10:XFD10">
    <cfRule type="cellIs" dxfId="766" priority="98" stopIfTrue="1" operator="lessThan">
      <formula>0.0005</formula>
    </cfRule>
    <cfRule type="cellIs" dxfId="765" priority="97" stopIfTrue="1" operator="equal">
      <formula>1</formula>
    </cfRule>
  </conditionalFormatting>
  <conditionalFormatting sqref="A11:XFD11">
    <cfRule type="cellIs" dxfId="764" priority="93" stopIfTrue="1" operator="equal">
      <formula>0</formula>
    </cfRule>
  </conditionalFormatting>
  <conditionalFormatting sqref="A12:XFD12">
    <cfRule type="cellIs" dxfId="763" priority="92" stopIfTrue="1" operator="lessThan">
      <formula>0.0005</formula>
    </cfRule>
    <cfRule type="cellIs" dxfId="762" priority="91" stopIfTrue="1" operator="equal">
      <formula>1</formula>
    </cfRule>
  </conditionalFormatting>
  <conditionalFormatting sqref="A13:XFD13">
    <cfRule type="cellIs" dxfId="761" priority="87" stopIfTrue="1" operator="equal">
      <formula>0</formula>
    </cfRule>
  </conditionalFormatting>
  <conditionalFormatting sqref="A14:XFD14">
    <cfRule type="cellIs" dxfId="760" priority="86" stopIfTrue="1" operator="lessThan">
      <formula>0.0005</formula>
    </cfRule>
    <cfRule type="cellIs" dxfId="759" priority="85" stopIfTrue="1" operator="equal">
      <formula>1</formula>
    </cfRule>
  </conditionalFormatting>
  <conditionalFormatting sqref="A15:XFD15">
    <cfRule type="cellIs" dxfId="758" priority="81" stopIfTrue="1" operator="equal">
      <formula>0</formula>
    </cfRule>
  </conditionalFormatting>
  <conditionalFormatting sqref="A16:XFD16">
    <cfRule type="cellIs" dxfId="757" priority="80" stopIfTrue="1" operator="lessThan">
      <formula>0.0005</formula>
    </cfRule>
    <cfRule type="cellIs" dxfId="756" priority="79" stopIfTrue="1" operator="equal">
      <formula>1</formula>
    </cfRule>
  </conditionalFormatting>
  <conditionalFormatting sqref="A17:XFD17">
    <cfRule type="cellIs" dxfId="755" priority="75" stopIfTrue="1" operator="equal">
      <formula>0</formula>
    </cfRule>
  </conditionalFormatting>
  <conditionalFormatting sqref="A18:XFD18">
    <cfRule type="cellIs" dxfId="754" priority="74" stopIfTrue="1" operator="lessThan">
      <formula>0.0005</formula>
    </cfRule>
    <cfRule type="cellIs" dxfId="753" priority="73" stopIfTrue="1" operator="equal">
      <formula>1</formula>
    </cfRule>
  </conditionalFormatting>
  <conditionalFormatting sqref="A19:XFD19">
    <cfRule type="cellIs" dxfId="752" priority="69" stopIfTrue="1" operator="equal">
      <formula>0</formula>
    </cfRule>
  </conditionalFormatting>
  <conditionalFormatting sqref="A20:XFD20">
    <cfRule type="cellIs" dxfId="751" priority="68" stopIfTrue="1" operator="lessThan">
      <formula>0.0005</formula>
    </cfRule>
    <cfRule type="cellIs" dxfId="750" priority="67" stopIfTrue="1" operator="equal">
      <formula>1</formula>
    </cfRule>
  </conditionalFormatting>
  <conditionalFormatting sqref="A21:XFD21">
    <cfRule type="cellIs" dxfId="749" priority="63" stopIfTrue="1" operator="equal">
      <formula>0</formula>
    </cfRule>
  </conditionalFormatting>
  <conditionalFormatting sqref="A23:XFD23">
    <cfRule type="cellIs" dxfId="748" priority="57" stopIfTrue="1" operator="equal">
      <formula>0</formula>
    </cfRule>
  </conditionalFormatting>
  <conditionalFormatting sqref="A24:XFD24">
    <cfRule type="cellIs" dxfId="747" priority="56" stopIfTrue="1" operator="lessThan">
      <formula>0.0005</formula>
    </cfRule>
    <cfRule type="cellIs" dxfId="746" priority="55" stopIfTrue="1" operator="equal">
      <formula>1</formula>
    </cfRule>
  </conditionalFormatting>
  <conditionalFormatting sqref="A25:XFD25">
    <cfRule type="cellIs" dxfId="745" priority="51" stopIfTrue="1" operator="equal">
      <formula>0</formula>
    </cfRule>
  </conditionalFormatting>
  <conditionalFormatting sqref="A26:XFD26">
    <cfRule type="cellIs" dxfId="744" priority="50" stopIfTrue="1" operator="lessThan">
      <formula>0.0005</formula>
    </cfRule>
    <cfRule type="cellIs" dxfId="743" priority="49" stopIfTrue="1" operator="equal">
      <formula>1</formula>
    </cfRule>
  </conditionalFormatting>
  <conditionalFormatting sqref="A27:XFD27">
    <cfRule type="cellIs" dxfId="742" priority="45" stopIfTrue="1" operator="equal">
      <formula>0</formula>
    </cfRule>
  </conditionalFormatting>
  <conditionalFormatting sqref="A28:XFD28">
    <cfRule type="cellIs" dxfId="741" priority="44" stopIfTrue="1" operator="lessThan">
      <formula>0.0005</formula>
    </cfRule>
    <cfRule type="cellIs" dxfId="740" priority="43" stopIfTrue="1" operator="equal">
      <formula>1</formula>
    </cfRule>
  </conditionalFormatting>
  <conditionalFormatting sqref="A29:XFD29">
    <cfRule type="cellIs" dxfId="739" priority="39" stopIfTrue="1" operator="equal">
      <formula>0</formula>
    </cfRule>
  </conditionalFormatting>
  <conditionalFormatting sqref="A30:XFD30">
    <cfRule type="cellIs" dxfId="738" priority="38" stopIfTrue="1" operator="lessThan">
      <formula>0.0005</formula>
    </cfRule>
    <cfRule type="cellIs" dxfId="737" priority="37" stopIfTrue="1" operator="equal">
      <formula>1</formula>
    </cfRule>
  </conditionalFormatting>
  <conditionalFormatting sqref="A31:XFD31">
    <cfRule type="cellIs" dxfId="736" priority="33" stopIfTrue="1" operator="equal">
      <formula>0</formula>
    </cfRule>
  </conditionalFormatting>
  <conditionalFormatting sqref="A32:XFD32">
    <cfRule type="cellIs" dxfId="735" priority="32" stopIfTrue="1" operator="lessThan">
      <formula>0.0005</formula>
    </cfRule>
    <cfRule type="cellIs" dxfId="734" priority="31" stopIfTrue="1" operator="equal">
      <formula>1</formula>
    </cfRule>
  </conditionalFormatting>
  <conditionalFormatting sqref="A33:XFD33">
    <cfRule type="cellIs" dxfId="733" priority="12" stopIfTrue="1" operator="equal">
      <formula>0</formula>
    </cfRule>
  </conditionalFormatting>
  <conditionalFormatting sqref="A34:XFD34">
    <cfRule type="cellIs" dxfId="732" priority="11" stopIfTrue="1" operator="lessThan">
      <formula>0.0005</formula>
    </cfRule>
    <cfRule type="cellIs" dxfId="731" priority="10" stopIfTrue="1" operator="equal">
      <formula>1</formula>
    </cfRule>
  </conditionalFormatting>
  <conditionalFormatting sqref="A35:XFD35">
    <cfRule type="cellIs" dxfId="730" priority="9" stopIfTrue="1" operator="equal">
      <formula>0</formula>
    </cfRule>
  </conditionalFormatting>
  <conditionalFormatting sqref="A36:XFD36">
    <cfRule type="cellIs" dxfId="729" priority="8" stopIfTrue="1" operator="lessThan">
      <formula>0.0005</formula>
    </cfRule>
    <cfRule type="cellIs" dxfId="728" priority="7" stopIfTrue="1" operator="equal">
      <formula>1</formula>
    </cfRule>
  </conditionalFormatting>
  <conditionalFormatting sqref="A37:XFD37">
    <cfRule type="cellIs" dxfId="727" priority="6" stopIfTrue="1" operator="equal">
      <formula>0</formula>
    </cfRule>
  </conditionalFormatting>
  <conditionalFormatting sqref="A38:XFD38">
    <cfRule type="cellIs" dxfId="726" priority="2" stopIfTrue="1" operator="equal">
      <formula>1</formula>
    </cfRule>
    <cfRule type="cellIs" dxfId="725" priority="3" stopIfTrue="1" operator="lessThan">
      <formula>0.0005</formula>
    </cfRule>
  </conditionalFormatting>
  <conditionalFormatting sqref="B7:IV7">
    <cfRule type="cellIs" dxfId="724" priority="114" stopIfTrue="1" operator="equal">
      <formula>0</formula>
    </cfRule>
  </conditionalFormatting>
  <conditionalFormatting sqref="D22">
    <cfRule type="cellIs" dxfId="723" priority="1" stopIfTrue="1" operator="equal">
      <formula>0</formula>
    </cfRule>
  </conditionalFormatting>
  <conditionalFormatting sqref="E22:IV22">
    <cfRule type="cellIs" dxfId="722" priority="62" stopIfTrue="1" operator="lessThan">
      <formula>0.0005</formula>
    </cfRule>
    <cfRule type="cellIs" dxfId="721" priority="61" stopIfTrue="1" operator="equal">
      <formula>1</formula>
    </cfRule>
  </conditionalFormatting>
  <hyperlinks>
    <hyperlink ref="A45" r:id="rId1" display="Publikation und Tabellen stehen unter der Lizenz CC BY-SA DEED 4.0." xr:uid="{E8D3905F-886D-4D97-B38B-F72BE11EAC76}"/>
    <hyperlink ref="E43" r:id="rId2" xr:uid="{F1C515C9-A25F-4F97-96D6-1D0A82FFB9E7}"/>
  </hyperlinks>
  <pageMargins left="0.78740157480314965" right="0.78740157480314965" top="0.98425196850393704" bottom="0.98425196850393704" header="0.51181102362204722" footer="0.51181102362204722"/>
  <pageSetup paperSize="9" scale="70" orientation="landscape" r:id="rId3"/>
  <headerFooter scaleWithDoc="0" alignWithMargins="0"/>
  <legacyDrawingHF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D29BB-B25A-4ED8-B1AC-A83C3BB04F05}">
  <sheetPr>
    <pageSetUpPr fitToPage="1"/>
  </sheetPr>
  <dimension ref="A1:W47"/>
  <sheetViews>
    <sheetView view="pageBreakPreview" zoomScaleNormal="100" zoomScaleSheetLayoutView="100" workbookViewId="0">
      <selection activeCell="E45" sqref="E45:G45"/>
    </sheetView>
  </sheetViews>
  <sheetFormatPr baseColWidth="10" defaultRowHeight="12.75"/>
  <cols>
    <col min="1" max="1" width="14.7109375" style="20" customWidth="1"/>
    <col min="2" max="18" width="9.7109375" style="20" customWidth="1"/>
    <col min="19" max="19" width="2.7109375" style="402" customWidth="1"/>
    <col min="20" max="20" width="0" style="20" hidden="1" customWidth="1"/>
    <col min="21" max="16384" width="11.42578125" style="20"/>
  </cols>
  <sheetData>
    <row r="1" spans="1:23" s="19" customFormat="1" ht="39.950000000000003" customHeight="1" thickBot="1">
      <c r="A1" s="861" t="str">
        <f>"Tabelle 4: Finanzierung im Rechnungsjahr (in Tausend Euro) nach Ländern " &amp;Hilfswerte!B1</f>
        <v>Tabelle 4: Finanzierung im Rechnungsjahr (in Tausend Euro) nach Ländern 2022</v>
      </c>
      <c r="B1" s="861"/>
      <c r="C1" s="861"/>
      <c r="D1" s="861"/>
      <c r="E1" s="861"/>
      <c r="F1" s="861"/>
      <c r="G1" s="861"/>
      <c r="H1" s="861"/>
      <c r="I1" s="861"/>
      <c r="J1" s="861"/>
      <c r="K1" s="861"/>
      <c r="L1" s="861"/>
      <c r="M1" s="861"/>
      <c r="N1" s="861"/>
      <c r="O1" s="861"/>
      <c r="P1" s="861"/>
      <c r="Q1" s="861"/>
      <c r="R1" s="861"/>
      <c r="S1" s="569"/>
      <c r="T1" s="34"/>
      <c r="U1" s="34"/>
      <c r="V1" s="34"/>
      <c r="W1" s="35"/>
    </row>
    <row r="2" spans="1:23" ht="12.75" customHeight="1">
      <c r="A2" s="820" t="s">
        <v>12</v>
      </c>
      <c r="B2" s="811" t="s">
        <v>77</v>
      </c>
      <c r="C2" s="863"/>
      <c r="D2" s="863"/>
      <c r="E2" s="863"/>
      <c r="F2" s="863"/>
      <c r="G2" s="863"/>
      <c r="H2" s="863"/>
      <c r="I2" s="863"/>
      <c r="J2" s="863"/>
      <c r="K2" s="863"/>
      <c r="L2" s="863"/>
      <c r="M2" s="863"/>
      <c r="N2" s="863"/>
      <c r="O2" s="863"/>
      <c r="P2" s="863"/>
      <c r="Q2" s="863"/>
      <c r="R2" s="864"/>
    </row>
    <row r="3" spans="1:23" ht="12.75" customHeight="1">
      <c r="A3" s="821"/>
      <c r="B3" s="813"/>
      <c r="C3" s="865" t="s">
        <v>13</v>
      </c>
      <c r="D3" s="865"/>
      <c r="E3" s="865"/>
      <c r="F3" s="865"/>
      <c r="G3" s="865"/>
      <c r="H3" s="865"/>
      <c r="I3" s="865"/>
      <c r="J3" s="865"/>
      <c r="K3" s="865"/>
      <c r="L3" s="865"/>
      <c r="M3" s="865"/>
      <c r="N3" s="865"/>
      <c r="O3" s="865"/>
      <c r="P3" s="865"/>
      <c r="Q3" s="865"/>
      <c r="R3" s="866"/>
      <c r="T3" s="20" t="s">
        <v>0</v>
      </c>
    </row>
    <row r="4" spans="1:23" ht="36.75" customHeight="1">
      <c r="A4" s="821"/>
      <c r="B4" s="813"/>
      <c r="C4" s="869" t="s">
        <v>32</v>
      </c>
      <c r="D4" s="865" t="s">
        <v>25</v>
      </c>
      <c r="E4" s="865"/>
      <c r="F4" s="865"/>
      <c r="G4" s="865"/>
      <c r="H4" s="865"/>
      <c r="I4" s="869" t="s">
        <v>26</v>
      </c>
      <c r="J4" s="869"/>
      <c r="K4" s="869"/>
      <c r="L4" s="869"/>
      <c r="M4" s="869"/>
      <c r="N4" s="869"/>
      <c r="O4" s="869"/>
      <c r="P4" s="869"/>
      <c r="Q4" s="869"/>
      <c r="R4" s="808" t="s">
        <v>27</v>
      </c>
    </row>
    <row r="5" spans="1:23" ht="10.5" customHeight="1">
      <c r="A5" s="821"/>
      <c r="B5" s="813"/>
      <c r="C5" s="869"/>
      <c r="D5" s="868" t="s">
        <v>23</v>
      </c>
      <c r="E5" s="867"/>
      <c r="F5" s="867"/>
      <c r="G5" s="867" t="s">
        <v>28</v>
      </c>
      <c r="H5" s="867" t="s">
        <v>12</v>
      </c>
      <c r="I5" s="867" t="s">
        <v>29</v>
      </c>
      <c r="J5" s="868" t="s">
        <v>22</v>
      </c>
      <c r="K5" s="867"/>
      <c r="L5" s="867"/>
      <c r="M5" s="860" t="s">
        <v>79</v>
      </c>
      <c r="N5" s="860" t="s">
        <v>80</v>
      </c>
      <c r="O5" s="859" t="s">
        <v>14</v>
      </c>
      <c r="P5" s="860"/>
      <c r="Q5" s="860" t="s">
        <v>33</v>
      </c>
      <c r="R5" s="808"/>
    </row>
    <row r="6" spans="1:23" s="36" customFormat="1" ht="61.5" customHeight="1">
      <c r="A6" s="822"/>
      <c r="B6" s="862"/>
      <c r="C6" s="869"/>
      <c r="D6" s="596"/>
      <c r="E6" s="611" t="s">
        <v>30</v>
      </c>
      <c r="F6" s="611" t="s">
        <v>31</v>
      </c>
      <c r="G6" s="867"/>
      <c r="H6" s="867"/>
      <c r="I6" s="867"/>
      <c r="J6" s="613"/>
      <c r="K6" s="611" t="s">
        <v>388</v>
      </c>
      <c r="L6" s="611" t="s">
        <v>389</v>
      </c>
      <c r="M6" s="860"/>
      <c r="N6" s="860"/>
      <c r="O6" s="613"/>
      <c r="P6" s="611" t="s">
        <v>390</v>
      </c>
      <c r="Q6" s="860"/>
      <c r="R6" s="808"/>
      <c r="S6" s="570"/>
    </row>
    <row r="7" spans="1:23" s="21" customFormat="1">
      <c r="A7" s="870" t="s">
        <v>61</v>
      </c>
      <c r="B7" s="207">
        <v>225337.52499999999</v>
      </c>
      <c r="C7" s="98">
        <v>72565.587</v>
      </c>
      <c r="D7" s="427">
        <v>53051.819000000003</v>
      </c>
      <c r="E7" s="98">
        <v>49590.341999999997</v>
      </c>
      <c r="F7" s="98">
        <v>3461.4769999999999</v>
      </c>
      <c r="G7" s="201">
        <v>7221.1540000000005</v>
      </c>
      <c r="H7" s="85">
        <v>20259.02</v>
      </c>
      <c r="I7" s="158">
        <v>178.376</v>
      </c>
      <c r="J7" s="158">
        <v>44958.457999999999</v>
      </c>
      <c r="K7" s="159">
        <v>42448.487999999998</v>
      </c>
      <c r="L7" s="159">
        <v>2184.578</v>
      </c>
      <c r="M7" s="429">
        <v>9077.6090000000004</v>
      </c>
      <c r="N7" s="430">
        <v>2178.0050000000001</v>
      </c>
      <c r="O7" s="181">
        <v>438.988</v>
      </c>
      <c r="P7" s="159">
        <v>281.48599999999999</v>
      </c>
      <c r="Q7" s="202">
        <v>6571.9480000000003</v>
      </c>
      <c r="R7" s="160">
        <v>8836.5609999999997</v>
      </c>
      <c r="S7" s="404"/>
      <c r="T7" s="37">
        <v>10747479</v>
      </c>
    </row>
    <row r="8" spans="1:23" s="22" customFormat="1" ht="11.25" customHeight="1">
      <c r="A8" s="799"/>
      <c r="B8" s="197">
        <v>1</v>
      </c>
      <c r="C8" s="131">
        <v>0.32202999999999998</v>
      </c>
      <c r="D8" s="198">
        <v>0.23543</v>
      </c>
      <c r="E8" s="131">
        <v>0.93474999999999997</v>
      </c>
      <c r="F8" s="131">
        <v>6.5250000000000002E-2</v>
      </c>
      <c r="G8" s="197">
        <v>3.2050000000000002E-2</v>
      </c>
      <c r="H8" s="189">
        <v>8.9910000000000004E-2</v>
      </c>
      <c r="I8" s="198">
        <v>7.9000000000000001E-4</v>
      </c>
      <c r="J8" s="198">
        <v>0.19952</v>
      </c>
      <c r="K8" s="131">
        <v>0.94416999999999995</v>
      </c>
      <c r="L8" s="131">
        <v>4.8590000000000001E-2</v>
      </c>
      <c r="M8" s="197">
        <v>4.0280000000000003E-2</v>
      </c>
      <c r="N8" s="197">
        <v>9.6699999999999998E-3</v>
      </c>
      <c r="O8" s="150">
        <v>1.9499999999999999E-3</v>
      </c>
      <c r="P8" s="131">
        <v>0.64122000000000001</v>
      </c>
      <c r="Q8" s="197">
        <v>2.9159999999999998E-2</v>
      </c>
      <c r="R8" s="227">
        <v>3.9210000000000002E-2</v>
      </c>
      <c r="S8" s="562"/>
    </row>
    <row r="9" spans="1:23" s="21" customFormat="1" ht="12.75" customHeight="1">
      <c r="A9" s="799" t="s">
        <v>62</v>
      </c>
      <c r="B9" s="212">
        <v>226495.815</v>
      </c>
      <c r="C9" s="203">
        <v>67783.448999999993</v>
      </c>
      <c r="D9" s="428">
        <v>68245.45</v>
      </c>
      <c r="E9" s="203">
        <v>63176.921999999999</v>
      </c>
      <c r="F9" s="203">
        <v>5068.5280000000002</v>
      </c>
      <c r="G9" s="204">
        <v>7598.902</v>
      </c>
      <c r="H9" s="205">
        <v>24899.39</v>
      </c>
      <c r="I9" s="155">
        <v>3731.7379999999998</v>
      </c>
      <c r="J9" s="155">
        <v>29189.071</v>
      </c>
      <c r="K9" s="156">
        <v>27703.079000000002</v>
      </c>
      <c r="L9" s="156">
        <v>0</v>
      </c>
      <c r="M9" s="204">
        <v>9332.1350000000002</v>
      </c>
      <c r="N9" s="206">
        <v>0</v>
      </c>
      <c r="O9" s="199">
        <v>3347.67</v>
      </c>
      <c r="P9" s="156">
        <v>1781.421</v>
      </c>
      <c r="Q9" s="206">
        <v>3304.2950000000001</v>
      </c>
      <c r="R9" s="157">
        <v>9063.7150000000001</v>
      </c>
      <c r="S9" s="404"/>
      <c r="T9" s="37">
        <v>12502281</v>
      </c>
    </row>
    <row r="10" spans="1:23" s="22" customFormat="1" ht="12.75" customHeight="1">
      <c r="A10" s="799"/>
      <c r="B10" s="197">
        <v>1</v>
      </c>
      <c r="C10" s="131">
        <v>0.29926999999999998</v>
      </c>
      <c r="D10" s="198">
        <v>0.30131000000000002</v>
      </c>
      <c r="E10" s="131">
        <v>0.92573000000000005</v>
      </c>
      <c r="F10" s="131">
        <v>7.4270000000000003E-2</v>
      </c>
      <c r="G10" s="197">
        <v>3.3550000000000003E-2</v>
      </c>
      <c r="H10" s="189">
        <v>0.10993</v>
      </c>
      <c r="I10" s="198">
        <v>1.6480000000000002E-2</v>
      </c>
      <c r="J10" s="198">
        <v>0.12887000000000001</v>
      </c>
      <c r="K10" s="131">
        <v>0.94908999999999999</v>
      </c>
      <c r="L10" s="131" t="s">
        <v>477</v>
      </c>
      <c r="M10" s="197">
        <v>4.1200000000000001E-2</v>
      </c>
      <c r="N10" s="197" t="s">
        <v>477</v>
      </c>
      <c r="O10" s="150">
        <v>1.478E-2</v>
      </c>
      <c r="P10" s="131">
        <v>0.53213999999999995</v>
      </c>
      <c r="Q10" s="197">
        <v>1.4590000000000001E-2</v>
      </c>
      <c r="R10" s="227">
        <v>4.002E-2</v>
      </c>
      <c r="S10" s="562"/>
    </row>
    <row r="11" spans="1:23" s="21" customFormat="1" ht="12.75" customHeight="1">
      <c r="A11" s="799" t="s">
        <v>63</v>
      </c>
      <c r="B11" s="212">
        <v>62202.241000000002</v>
      </c>
      <c r="C11" s="203">
        <v>11437.960999999999</v>
      </c>
      <c r="D11" s="428">
        <v>0</v>
      </c>
      <c r="E11" s="203">
        <v>0</v>
      </c>
      <c r="F11" s="203">
        <v>0</v>
      </c>
      <c r="G11" s="204">
        <v>0</v>
      </c>
      <c r="H11" s="205">
        <v>30604.81</v>
      </c>
      <c r="I11" s="155">
        <v>665.60199999999998</v>
      </c>
      <c r="J11" s="155">
        <v>11146.009</v>
      </c>
      <c r="K11" s="156">
        <v>9893.509</v>
      </c>
      <c r="L11" s="156">
        <v>646.51</v>
      </c>
      <c r="M11" s="204">
        <v>6433.99</v>
      </c>
      <c r="N11" s="206">
        <v>19.762</v>
      </c>
      <c r="O11" s="199">
        <v>436.93099999999998</v>
      </c>
      <c r="P11" s="156">
        <v>382.21899999999999</v>
      </c>
      <c r="Q11" s="206">
        <v>675.94100000000003</v>
      </c>
      <c r="R11" s="157">
        <v>781.23500000000001</v>
      </c>
      <c r="S11" s="404"/>
      <c r="T11" s="37">
        <v>3405342</v>
      </c>
    </row>
    <row r="12" spans="1:23" s="22" customFormat="1" ht="12.75" customHeight="1">
      <c r="A12" s="799"/>
      <c r="B12" s="197">
        <v>1</v>
      </c>
      <c r="C12" s="131">
        <v>0.18387999999999999</v>
      </c>
      <c r="D12" s="198" t="s">
        <v>477</v>
      </c>
      <c r="E12" s="131" t="s">
        <v>477</v>
      </c>
      <c r="F12" s="131" t="s">
        <v>477</v>
      </c>
      <c r="G12" s="197" t="s">
        <v>477</v>
      </c>
      <c r="H12" s="189">
        <v>0.49202000000000001</v>
      </c>
      <c r="I12" s="198">
        <v>1.0699999999999999E-2</v>
      </c>
      <c r="J12" s="198">
        <v>0.17918999999999999</v>
      </c>
      <c r="K12" s="131">
        <v>0.88763000000000003</v>
      </c>
      <c r="L12" s="131">
        <v>5.8000000000000003E-2</v>
      </c>
      <c r="M12" s="197">
        <v>0.10344</v>
      </c>
      <c r="N12" s="197">
        <v>3.2000000000000003E-4</v>
      </c>
      <c r="O12" s="150">
        <v>7.0200000000000002E-3</v>
      </c>
      <c r="P12" s="131">
        <v>0.87478</v>
      </c>
      <c r="Q12" s="197">
        <v>1.0869999999999999E-2</v>
      </c>
      <c r="R12" s="227">
        <v>1.256E-2</v>
      </c>
      <c r="S12" s="562"/>
    </row>
    <row r="13" spans="1:23" s="21" customFormat="1" ht="12.75" customHeight="1">
      <c r="A13" s="799" t="s">
        <v>64</v>
      </c>
      <c r="B13" s="212">
        <v>18348.777999999998</v>
      </c>
      <c r="C13" s="203">
        <v>3410.6350000000002</v>
      </c>
      <c r="D13" s="428">
        <v>2086.8739999999998</v>
      </c>
      <c r="E13" s="203">
        <v>2086.8739999999998</v>
      </c>
      <c r="F13" s="203">
        <v>0</v>
      </c>
      <c r="G13" s="204">
        <v>5725.46</v>
      </c>
      <c r="H13" s="205">
        <v>3040.3330000000001</v>
      </c>
      <c r="I13" s="155">
        <v>12.941000000000001</v>
      </c>
      <c r="J13" s="155">
        <v>2162.547</v>
      </c>
      <c r="K13" s="156">
        <v>1998.5229999999999</v>
      </c>
      <c r="L13" s="156">
        <v>68.488</v>
      </c>
      <c r="M13" s="204">
        <v>926.41899999999998</v>
      </c>
      <c r="N13" s="206">
        <v>127.648</v>
      </c>
      <c r="O13" s="199">
        <v>615.65200000000004</v>
      </c>
      <c r="P13" s="156">
        <v>523.61500000000001</v>
      </c>
      <c r="Q13" s="206">
        <v>48.363999999999997</v>
      </c>
      <c r="R13" s="157">
        <v>191.905</v>
      </c>
      <c r="S13" s="404"/>
      <c r="T13" s="37">
        <v>2541950</v>
      </c>
    </row>
    <row r="14" spans="1:23" s="22" customFormat="1" ht="12.75" customHeight="1">
      <c r="A14" s="799"/>
      <c r="B14" s="197">
        <v>1</v>
      </c>
      <c r="C14" s="131">
        <v>0.18587999999999999</v>
      </c>
      <c r="D14" s="198">
        <v>0.11373</v>
      </c>
      <c r="E14" s="131">
        <v>1</v>
      </c>
      <c r="F14" s="131" t="s">
        <v>477</v>
      </c>
      <c r="G14" s="197">
        <v>0.31202999999999997</v>
      </c>
      <c r="H14" s="189">
        <v>0.16569999999999999</v>
      </c>
      <c r="I14" s="198">
        <v>7.1000000000000002E-4</v>
      </c>
      <c r="J14" s="198">
        <v>0.11786000000000001</v>
      </c>
      <c r="K14" s="131">
        <v>0.92415000000000003</v>
      </c>
      <c r="L14" s="131">
        <v>3.1669999999999997E-2</v>
      </c>
      <c r="M14" s="197">
        <v>5.049E-2</v>
      </c>
      <c r="N14" s="197">
        <v>6.96E-3</v>
      </c>
      <c r="O14" s="150">
        <v>3.3550000000000003E-2</v>
      </c>
      <c r="P14" s="131">
        <v>0.85050000000000003</v>
      </c>
      <c r="Q14" s="197">
        <v>2.64E-3</v>
      </c>
      <c r="R14" s="227">
        <v>1.0460000000000001E-2</v>
      </c>
      <c r="S14" s="562"/>
    </row>
    <row r="15" spans="1:23" s="21" customFormat="1" ht="12.75" customHeight="1">
      <c r="A15" s="799" t="s">
        <v>65</v>
      </c>
      <c r="B15" s="212">
        <v>14600.156999999999</v>
      </c>
      <c r="C15" s="203">
        <v>2285.69</v>
      </c>
      <c r="D15" s="428">
        <v>5980.9740000000002</v>
      </c>
      <c r="E15" s="203">
        <v>5980.9740000000002</v>
      </c>
      <c r="F15" s="203">
        <v>0</v>
      </c>
      <c r="G15" s="204">
        <v>0</v>
      </c>
      <c r="H15" s="205">
        <v>104.81</v>
      </c>
      <c r="I15" s="155">
        <v>0</v>
      </c>
      <c r="J15" s="155">
        <v>2896.5970000000002</v>
      </c>
      <c r="K15" s="156">
        <v>2863.5430000000001</v>
      </c>
      <c r="L15" s="156">
        <v>0</v>
      </c>
      <c r="M15" s="204">
        <v>690.81600000000003</v>
      </c>
      <c r="N15" s="206">
        <v>208.98400000000001</v>
      </c>
      <c r="O15" s="199">
        <v>1134.8810000000001</v>
      </c>
      <c r="P15" s="156">
        <v>1134.8810000000001</v>
      </c>
      <c r="Q15" s="206">
        <v>168.31899999999999</v>
      </c>
      <c r="R15" s="157">
        <v>1129.086</v>
      </c>
      <c r="S15" s="404"/>
      <c r="T15" s="37">
        <v>662940</v>
      </c>
    </row>
    <row r="16" spans="1:23" s="22" customFormat="1" ht="12.75" customHeight="1">
      <c r="A16" s="799"/>
      <c r="B16" s="197">
        <v>1</v>
      </c>
      <c r="C16" s="131">
        <v>0.15654999999999999</v>
      </c>
      <c r="D16" s="198">
        <v>0.40965000000000001</v>
      </c>
      <c r="E16" s="131">
        <v>1</v>
      </c>
      <c r="F16" s="131" t="s">
        <v>477</v>
      </c>
      <c r="G16" s="197" t="s">
        <v>477</v>
      </c>
      <c r="H16" s="189">
        <v>7.1799999999999998E-3</v>
      </c>
      <c r="I16" s="198" t="s">
        <v>477</v>
      </c>
      <c r="J16" s="198">
        <v>0.19839000000000001</v>
      </c>
      <c r="K16" s="131">
        <v>0.98858999999999997</v>
      </c>
      <c r="L16" s="131" t="s">
        <v>477</v>
      </c>
      <c r="M16" s="197">
        <v>4.7320000000000001E-2</v>
      </c>
      <c r="N16" s="197">
        <v>1.431E-2</v>
      </c>
      <c r="O16" s="150">
        <v>7.7729999999999994E-2</v>
      </c>
      <c r="P16" s="131">
        <v>1</v>
      </c>
      <c r="Q16" s="197">
        <v>1.153E-2</v>
      </c>
      <c r="R16" s="227">
        <v>7.7329999999999996E-2</v>
      </c>
      <c r="S16" s="562"/>
    </row>
    <row r="17" spans="1:20" s="21" customFormat="1" ht="12.75" customHeight="1">
      <c r="A17" s="799" t="s">
        <v>66</v>
      </c>
      <c r="B17" s="212">
        <v>22441.183000000001</v>
      </c>
      <c r="C17" s="203">
        <v>6178.2259999999997</v>
      </c>
      <c r="D17" s="428">
        <v>0</v>
      </c>
      <c r="E17" s="203">
        <v>0</v>
      </c>
      <c r="F17" s="203">
        <v>0</v>
      </c>
      <c r="G17" s="204">
        <v>0</v>
      </c>
      <c r="H17" s="205">
        <v>9286.6689999999999</v>
      </c>
      <c r="I17" s="155">
        <v>0</v>
      </c>
      <c r="J17" s="155">
        <v>4301.0839999999998</v>
      </c>
      <c r="K17" s="156">
        <v>2727.1210000000001</v>
      </c>
      <c r="L17" s="156">
        <v>774.97699999999998</v>
      </c>
      <c r="M17" s="204">
        <v>422.09800000000001</v>
      </c>
      <c r="N17" s="206">
        <v>0</v>
      </c>
      <c r="O17" s="199">
        <v>0</v>
      </c>
      <c r="P17" s="156">
        <v>0</v>
      </c>
      <c r="Q17" s="206">
        <v>738.61300000000006</v>
      </c>
      <c r="R17" s="157">
        <v>1514.4929999999999</v>
      </c>
      <c r="S17" s="404"/>
      <c r="T17" s="37">
        <v>1760322</v>
      </c>
    </row>
    <row r="18" spans="1:20" s="22" customFormat="1" ht="12.75" customHeight="1">
      <c r="A18" s="799"/>
      <c r="B18" s="197">
        <v>1</v>
      </c>
      <c r="C18" s="131">
        <v>0.27531</v>
      </c>
      <c r="D18" s="198" t="s">
        <v>477</v>
      </c>
      <c r="E18" s="131" t="s">
        <v>477</v>
      </c>
      <c r="F18" s="131" t="s">
        <v>477</v>
      </c>
      <c r="G18" s="197" t="s">
        <v>477</v>
      </c>
      <c r="H18" s="189">
        <v>0.41382000000000002</v>
      </c>
      <c r="I18" s="198" t="s">
        <v>477</v>
      </c>
      <c r="J18" s="198">
        <v>0.19166</v>
      </c>
      <c r="K18" s="131">
        <v>0.63405</v>
      </c>
      <c r="L18" s="131">
        <v>0.18018000000000001</v>
      </c>
      <c r="M18" s="197">
        <v>1.881E-2</v>
      </c>
      <c r="N18" s="197" t="s">
        <v>477</v>
      </c>
      <c r="O18" s="150" t="s">
        <v>477</v>
      </c>
      <c r="P18" s="131" t="s">
        <v>477</v>
      </c>
      <c r="Q18" s="197">
        <v>3.2910000000000002E-2</v>
      </c>
      <c r="R18" s="227">
        <v>6.7489999999999994E-2</v>
      </c>
      <c r="S18" s="562"/>
    </row>
    <row r="19" spans="1:20" s="21" customFormat="1" ht="12.75" customHeight="1">
      <c r="A19" s="799" t="s">
        <v>67</v>
      </c>
      <c r="B19" s="212">
        <v>110213.65</v>
      </c>
      <c r="C19" s="203">
        <v>22967.778999999999</v>
      </c>
      <c r="D19" s="428">
        <v>27423.477999999999</v>
      </c>
      <c r="E19" s="203">
        <v>27417.053</v>
      </c>
      <c r="F19" s="203">
        <v>6.4249999999999998</v>
      </c>
      <c r="G19" s="204">
        <v>15587.54</v>
      </c>
      <c r="H19" s="205">
        <v>6400.9319999999998</v>
      </c>
      <c r="I19" s="155">
        <v>2737.2860000000001</v>
      </c>
      <c r="J19" s="155">
        <v>20464.190999999999</v>
      </c>
      <c r="K19" s="156">
        <v>18739.272000000001</v>
      </c>
      <c r="L19" s="156">
        <v>1191.413</v>
      </c>
      <c r="M19" s="204">
        <v>5766.8729999999996</v>
      </c>
      <c r="N19" s="206">
        <v>3519.3069999999998</v>
      </c>
      <c r="O19" s="199">
        <v>801.37</v>
      </c>
      <c r="P19" s="156">
        <v>673.44299999999998</v>
      </c>
      <c r="Q19" s="206">
        <v>650.94899999999996</v>
      </c>
      <c r="R19" s="157">
        <v>3893.9450000000002</v>
      </c>
      <c r="S19" s="404"/>
      <c r="T19" s="37">
        <v>6070425</v>
      </c>
    </row>
    <row r="20" spans="1:20" s="22" customFormat="1" ht="12.75" customHeight="1">
      <c r="A20" s="799"/>
      <c r="B20" s="197">
        <v>1</v>
      </c>
      <c r="C20" s="131">
        <v>0.20838999999999999</v>
      </c>
      <c r="D20" s="198">
        <v>0.24882000000000001</v>
      </c>
      <c r="E20" s="131">
        <v>0.99977000000000005</v>
      </c>
      <c r="F20" s="131">
        <v>2.3000000000000001E-4</v>
      </c>
      <c r="G20" s="197">
        <v>0.14143</v>
      </c>
      <c r="H20" s="189">
        <v>5.808E-2</v>
      </c>
      <c r="I20" s="198">
        <v>2.4840000000000001E-2</v>
      </c>
      <c r="J20" s="198">
        <v>0.18568000000000001</v>
      </c>
      <c r="K20" s="131">
        <v>0.91571000000000002</v>
      </c>
      <c r="L20" s="131">
        <v>5.8220000000000001E-2</v>
      </c>
      <c r="M20" s="197">
        <v>5.2319999999999998E-2</v>
      </c>
      <c r="N20" s="197">
        <v>3.193E-2</v>
      </c>
      <c r="O20" s="150">
        <v>7.2700000000000004E-3</v>
      </c>
      <c r="P20" s="131">
        <v>0.84036</v>
      </c>
      <c r="Q20" s="197">
        <v>5.9100000000000003E-3</v>
      </c>
      <c r="R20" s="227">
        <v>3.533E-2</v>
      </c>
      <c r="S20" s="562"/>
    </row>
    <row r="21" spans="1:20" s="21" customFormat="1" ht="12.75" customHeight="1">
      <c r="A21" s="799" t="s">
        <v>68</v>
      </c>
      <c r="B21" s="212">
        <v>10182.950000000001</v>
      </c>
      <c r="C21" s="203">
        <v>1459.3620000000001</v>
      </c>
      <c r="D21" s="428">
        <v>1568.664</v>
      </c>
      <c r="E21" s="203">
        <v>1568.664</v>
      </c>
      <c r="F21" s="203">
        <v>0</v>
      </c>
      <c r="G21" s="204">
        <v>3268.9929999999999</v>
      </c>
      <c r="H21" s="205">
        <v>2271.3200000000002</v>
      </c>
      <c r="I21" s="155">
        <v>2.2290000000000001</v>
      </c>
      <c r="J21" s="155">
        <v>1308.1849999999999</v>
      </c>
      <c r="K21" s="156">
        <v>1292.3150000000001</v>
      </c>
      <c r="L21" s="156">
        <v>0</v>
      </c>
      <c r="M21" s="204">
        <v>136.648</v>
      </c>
      <c r="N21" s="206">
        <v>2.23</v>
      </c>
      <c r="O21" s="199">
        <v>62.064</v>
      </c>
      <c r="P21" s="156">
        <v>0</v>
      </c>
      <c r="Q21" s="206">
        <v>3.47</v>
      </c>
      <c r="R21" s="157">
        <v>99.784999999999997</v>
      </c>
      <c r="S21" s="404"/>
      <c r="T21" s="37">
        <v>1687107</v>
      </c>
    </row>
    <row r="22" spans="1:20" s="22" customFormat="1" ht="12.75" customHeight="1">
      <c r="A22" s="799"/>
      <c r="B22" s="197">
        <v>1</v>
      </c>
      <c r="C22" s="131">
        <v>0.14330999999999999</v>
      </c>
      <c r="D22" s="198">
        <v>0.15404999999999999</v>
      </c>
      <c r="E22" s="131">
        <v>1</v>
      </c>
      <c r="F22" s="131" t="s">
        <v>477</v>
      </c>
      <c r="G22" s="197">
        <v>0.32102999999999998</v>
      </c>
      <c r="H22" s="189">
        <v>0.22305</v>
      </c>
      <c r="I22" s="198">
        <v>2.2000000000000001E-4</v>
      </c>
      <c r="J22" s="198">
        <v>0.12847</v>
      </c>
      <c r="K22" s="131">
        <v>0.98787000000000003</v>
      </c>
      <c r="L22" s="131" t="s">
        <v>477</v>
      </c>
      <c r="M22" s="197">
        <v>1.342E-2</v>
      </c>
      <c r="N22" s="197">
        <v>2.2000000000000001E-4</v>
      </c>
      <c r="O22" s="150">
        <v>6.0899999999999999E-3</v>
      </c>
      <c r="P22" s="131" t="s">
        <v>477</v>
      </c>
      <c r="Q22" s="197">
        <v>3.4000000000000002E-4</v>
      </c>
      <c r="R22" s="227">
        <v>9.7999999999999997E-3</v>
      </c>
      <c r="S22" s="562"/>
    </row>
    <row r="23" spans="1:20" s="21" customFormat="1" ht="12.75" customHeight="1">
      <c r="A23" s="799" t="s">
        <v>69</v>
      </c>
      <c r="B23" s="212">
        <v>231896.43</v>
      </c>
      <c r="C23" s="203">
        <v>35226.389000000003</v>
      </c>
      <c r="D23" s="428">
        <v>26426.210999999999</v>
      </c>
      <c r="E23" s="203">
        <v>21100.778999999999</v>
      </c>
      <c r="F23" s="203">
        <v>5325.4319999999998</v>
      </c>
      <c r="G23" s="204">
        <v>12422.063</v>
      </c>
      <c r="H23" s="205">
        <v>23838.462</v>
      </c>
      <c r="I23" s="155">
        <v>20554.651999999998</v>
      </c>
      <c r="J23" s="155">
        <v>39657.697999999997</v>
      </c>
      <c r="K23" s="156">
        <v>31153.112000000001</v>
      </c>
      <c r="L23" s="156">
        <v>3043.7629999999999</v>
      </c>
      <c r="M23" s="204">
        <v>10022.688</v>
      </c>
      <c r="N23" s="206">
        <v>24022.526999999998</v>
      </c>
      <c r="O23" s="199">
        <v>7795.3620000000001</v>
      </c>
      <c r="P23" s="156">
        <v>7568.7380000000003</v>
      </c>
      <c r="Q23" s="206">
        <v>4580.8419999999996</v>
      </c>
      <c r="R23" s="157">
        <v>27349.536</v>
      </c>
      <c r="S23" s="404"/>
      <c r="T23" s="37">
        <v>7987161</v>
      </c>
    </row>
    <row r="24" spans="1:20" s="22" customFormat="1" ht="12.75" customHeight="1">
      <c r="A24" s="799"/>
      <c r="B24" s="197">
        <v>1</v>
      </c>
      <c r="C24" s="131">
        <v>0.15190999999999999</v>
      </c>
      <c r="D24" s="198">
        <v>0.11396000000000001</v>
      </c>
      <c r="E24" s="131">
        <v>0.79847999999999997</v>
      </c>
      <c r="F24" s="131">
        <v>0.20152</v>
      </c>
      <c r="G24" s="197">
        <v>5.357E-2</v>
      </c>
      <c r="H24" s="189">
        <v>0.1028</v>
      </c>
      <c r="I24" s="198">
        <v>8.8639999999999997E-2</v>
      </c>
      <c r="J24" s="198">
        <v>0.17101</v>
      </c>
      <c r="K24" s="131">
        <v>0.78554999999999997</v>
      </c>
      <c r="L24" s="131">
        <v>7.6749999999999999E-2</v>
      </c>
      <c r="M24" s="197">
        <v>4.3220000000000001E-2</v>
      </c>
      <c r="N24" s="197">
        <v>0.10359</v>
      </c>
      <c r="O24" s="150">
        <v>3.3619999999999997E-2</v>
      </c>
      <c r="P24" s="131">
        <v>0.97092999999999996</v>
      </c>
      <c r="Q24" s="197">
        <v>1.975E-2</v>
      </c>
      <c r="R24" s="227">
        <v>0.11794</v>
      </c>
      <c r="S24" s="562"/>
    </row>
    <row r="25" spans="1:20" s="21" customFormat="1" ht="12.75" customHeight="1">
      <c r="A25" s="799" t="s">
        <v>70</v>
      </c>
      <c r="B25" s="212">
        <v>284732.56300000002</v>
      </c>
      <c r="C25" s="203">
        <v>46445.589</v>
      </c>
      <c r="D25" s="428">
        <v>88401.467000000004</v>
      </c>
      <c r="E25" s="203">
        <v>65883.56</v>
      </c>
      <c r="F25" s="203">
        <v>22517.906999999999</v>
      </c>
      <c r="G25" s="204">
        <v>4542.393</v>
      </c>
      <c r="H25" s="205">
        <v>61042.050999999999</v>
      </c>
      <c r="I25" s="155">
        <v>5029.2359999999999</v>
      </c>
      <c r="J25" s="155">
        <v>52126.267999999996</v>
      </c>
      <c r="K25" s="156">
        <v>47703.614999999998</v>
      </c>
      <c r="L25" s="156">
        <v>3621.5740000000001</v>
      </c>
      <c r="M25" s="204">
        <v>8695.9789999999994</v>
      </c>
      <c r="N25" s="206">
        <v>5449.3419999999996</v>
      </c>
      <c r="O25" s="199">
        <v>2910.8809999999999</v>
      </c>
      <c r="P25" s="156">
        <v>2225.1970000000001</v>
      </c>
      <c r="Q25" s="206">
        <v>3075.8389999999999</v>
      </c>
      <c r="R25" s="157">
        <v>7013.518</v>
      </c>
      <c r="S25" s="404"/>
      <c r="T25" s="37">
        <v>18009453</v>
      </c>
    </row>
    <row r="26" spans="1:20" s="22" customFormat="1" ht="12.75" customHeight="1">
      <c r="A26" s="799"/>
      <c r="B26" s="197">
        <v>1</v>
      </c>
      <c r="C26" s="131">
        <v>0.16311999999999999</v>
      </c>
      <c r="D26" s="198">
        <v>0.31047000000000002</v>
      </c>
      <c r="E26" s="131">
        <v>0.74528000000000005</v>
      </c>
      <c r="F26" s="131">
        <v>0.25472</v>
      </c>
      <c r="G26" s="197">
        <v>1.5949999999999999E-2</v>
      </c>
      <c r="H26" s="189">
        <v>0.21437999999999999</v>
      </c>
      <c r="I26" s="198">
        <v>1.7659999999999999E-2</v>
      </c>
      <c r="J26" s="198">
        <v>0.18307000000000001</v>
      </c>
      <c r="K26" s="131">
        <v>0.91515999999999997</v>
      </c>
      <c r="L26" s="131">
        <v>6.948E-2</v>
      </c>
      <c r="M26" s="197">
        <v>3.0540000000000001E-2</v>
      </c>
      <c r="N26" s="197">
        <v>1.9140000000000001E-2</v>
      </c>
      <c r="O26" s="150">
        <v>1.022E-2</v>
      </c>
      <c r="P26" s="131">
        <v>0.76444000000000001</v>
      </c>
      <c r="Q26" s="197">
        <v>1.0800000000000001E-2</v>
      </c>
      <c r="R26" s="227">
        <v>2.4629999999999999E-2</v>
      </c>
      <c r="S26" s="562"/>
    </row>
    <row r="27" spans="1:20" s="21" customFormat="1" ht="12.75" customHeight="1">
      <c r="A27" s="799" t="s">
        <v>71</v>
      </c>
      <c r="B27" s="212">
        <v>52020.455999999998</v>
      </c>
      <c r="C27" s="203">
        <v>13188.789000000001</v>
      </c>
      <c r="D27" s="428">
        <v>8237.15</v>
      </c>
      <c r="E27" s="203">
        <v>8217.39</v>
      </c>
      <c r="F27" s="203">
        <v>19.760000000000002</v>
      </c>
      <c r="G27" s="204">
        <v>2415.1509999999998</v>
      </c>
      <c r="H27" s="205">
        <v>6210.3919999999998</v>
      </c>
      <c r="I27" s="155">
        <v>238.44399999999999</v>
      </c>
      <c r="J27" s="155">
        <v>12885.398999999999</v>
      </c>
      <c r="K27" s="156">
        <v>11479.487999999999</v>
      </c>
      <c r="L27" s="156">
        <v>551.72400000000005</v>
      </c>
      <c r="M27" s="204">
        <v>3767.2629999999999</v>
      </c>
      <c r="N27" s="206">
        <v>1311.1969999999999</v>
      </c>
      <c r="O27" s="199">
        <v>708.12199999999996</v>
      </c>
      <c r="P27" s="156">
        <v>339.233</v>
      </c>
      <c r="Q27" s="206">
        <v>974.87</v>
      </c>
      <c r="R27" s="157">
        <v>2083.6790000000001</v>
      </c>
      <c r="S27" s="404"/>
      <c r="T27" s="37">
        <v>4048926</v>
      </c>
    </row>
    <row r="28" spans="1:20" s="22" customFormat="1" ht="12.75" customHeight="1">
      <c r="A28" s="799"/>
      <c r="B28" s="197">
        <v>1</v>
      </c>
      <c r="C28" s="131">
        <v>0.25352999999999998</v>
      </c>
      <c r="D28" s="198">
        <v>0.15834000000000001</v>
      </c>
      <c r="E28" s="131">
        <v>0.99760000000000004</v>
      </c>
      <c r="F28" s="131">
        <v>2.3999999999999998E-3</v>
      </c>
      <c r="G28" s="197">
        <v>4.6429999999999999E-2</v>
      </c>
      <c r="H28" s="189">
        <v>0.11938</v>
      </c>
      <c r="I28" s="198">
        <v>4.5799999999999999E-3</v>
      </c>
      <c r="J28" s="198">
        <v>0.2477</v>
      </c>
      <c r="K28" s="131">
        <v>0.89088999999999996</v>
      </c>
      <c r="L28" s="131">
        <v>4.2819999999999997E-2</v>
      </c>
      <c r="M28" s="197">
        <v>7.2419999999999998E-2</v>
      </c>
      <c r="N28" s="197">
        <v>2.521E-2</v>
      </c>
      <c r="O28" s="150">
        <v>1.3610000000000001E-2</v>
      </c>
      <c r="P28" s="131">
        <v>0.47905999999999999</v>
      </c>
      <c r="Q28" s="197">
        <v>1.874E-2</v>
      </c>
      <c r="R28" s="227">
        <v>4.0050000000000002E-2</v>
      </c>
      <c r="S28" s="562"/>
    </row>
    <row r="29" spans="1:20" s="21" customFormat="1" ht="12.75" customHeight="1">
      <c r="A29" s="799" t="s">
        <v>72</v>
      </c>
      <c r="B29" s="212">
        <v>15020.962</v>
      </c>
      <c r="C29" s="203">
        <v>2202.797</v>
      </c>
      <c r="D29" s="428">
        <v>1810.1</v>
      </c>
      <c r="E29" s="203">
        <v>1810.1</v>
      </c>
      <c r="F29" s="203">
        <v>0</v>
      </c>
      <c r="G29" s="204">
        <v>3044.8049999999998</v>
      </c>
      <c r="H29" s="205">
        <v>2192.6129999999998</v>
      </c>
      <c r="I29" s="155">
        <v>413.40199999999999</v>
      </c>
      <c r="J29" s="155">
        <v>2824.4720000000002</v>
      </c>
      <c r="K29" s="156">
        <v>2569.9670000000001</v>
      </c>
      <c r="L29" s="156">
        <v>108.607</v>
      </c>
      <c r="M29" s="204">
        <v>679.98699999999997</v>
      </c>
      <c r="N29" s="206">
        <v>1</v>
      </c>
      <c r="O29" s="199">
        <v>332.92399999999998</v>
      </c>
      <c r="P29" s="156">
        <v>332.92399999999998</v>
      </c>
      <c r="Q29" s="206">
        <v>16.350999999999999</v>
      </c>
      <c r="R29" s="157">
        <v>1502.511</v>
      </c>
      <c r="S29" s="404"/>
      <c r="T29" s="37">
        <v>1039595</v>
      </c>
    </row>
    <row r="30" spans="1:20" s="22" customFormat="1" ht="12.75" customHeight="1">
      <c r="A30" s="799"/>
      <c r="B30" s="197">
        <v>1</v>
      </c>
      <c r="C30" s="131">
        <v>0.14665</v>
      </c>
      <c r="D30" s="198">
        <v>0.1205</v>
      </c>
      <c r="E30" s="131">
        <v>1</v>
      </c>
      <c r="F30" s="131" t="s">
        <v>477</v>
      </c>
      <c r="G30" s="197">
        <v>0.20269999999999999</v>
      </c>
      <c r="H30" s="189">
        <v>0.14596999999999999</v>
      </c>
      <c r="I30" s="198">
        <v>2.7519999999999999E-2</v>
      </c>
      <c r="J30" s="198">
        <v>0.18804000000000001</v>
      </c>
      <c r="K30" s="131">
        <v>0.90988999999999998</v>
      </c>
      <c r="L30" s="131">
        <v>3.8449999999999998E-2</v>
      </c>
      <c r="M30" s="197">
        <v>4.5269999999999998E-2</v>
      </c>
      <c r="N30" s="197">
        <v>6.9999999999999994E-5</v>
      </c>
      <c r="O30" s="150">
        <v>2.2159999999999999E-2</v>
      </c>
      <c r="P30" s="131">
        <v>1</v>
      </c>
      <c r="Q30" s="197">
        <v>1.09E-3</v>
      </c>
      <c r="R30" s="227">
        <v>0.10002999999999999</v>
      </c>
      <c r="S30" s="562"/>
    </row>
    <row r="31" spans="1:20" s="21" customFormat="1" ht="12.75" customHeight="1">
      <c r="A31" s="799" t="s">
        <v>73</v>
      </c>
      <c r="B31" s="212">
        <v>33073.432000000001</v>
      </c>
      <c r="C31" s="203">
        <v>8470.1180000000004</v>
      </c>
      <c r="D31" s="428">
        <v>4470.451</v>
      </c>
      <c r="E31" s="203">
        <v>4470.451</v>
      </c>
      <c r="F31" s="203">
        <v>0</v>
      </c>
      <c r="G31" s="204">
        <v>3382.2049999999999</v>
      </c>
      <c r="H31" s="205">
        <v>5624.2870000000003</v>
      </c>
      <c r="I31" s="155">
        <v>0</v>
      </c>
      <c r="J31" s="155">
        <v>7108.3130000000001</v>
      </c>
      <c r="K31" s="156">
        <v>6705.3249999999998</v>
      </c>
      <c r="L31" s="156">
        <v>171.333</v>
      </c>
      <c r="M31" s="204">
        <v>1567.28</v>
      </c>
      <c r="N31" s="206">
        <v>4.6210000000000004</v>
      </c>
      <c r="O31" s="199">
        <v>112.273</v>
      </c>
      <c r="P31" s="156">
        <v>112.273</v>
      </c>
      <c r="Q31" s="206">
        <v>0</v>
      </c>
      <c r="R31" s="157">
        <v>2333.884</v>
      </c>
      <c r="S31" s="404"/>
      <c r="T31" s="37">
        <v>4234014</v>
      </c>
    </row>
    <row r="32" spans="1:20" s="22" customFormat="1" ht="12.75" customHeight="1">
      <c r="A32" s="799"/>
      <c r="B32" s="197">
        <v>1</v>
      </c>
      <c r="C32" s="131">
        <v>0.25609999999999999</v>
      </c>
      <c r="D32" s="198">
        <v>0.13517000000000001</v>
      </c>
      <c r="E32" s="131">
        <v>1</v>
      </c>
      <c r="F32" s="131" t="s">
        <v>477</v>
      </c>
      <c r="G32" s="197">
        <v>0.10226</v>
      </c>
      <c r="H32" s="189">
        <v>0.17005000000000001</v>
      </c>
      <c r="I32" s="198" t="s">
        <v>477</v>
      </c>
      <c r="J32" s="198">
        <v>0.21493000000000001</v>
      </c>
      <c r="K32" s="131">
        <v>0.94330999999999998</v>
      </c>
      <c r="L32" s="131">
        <v>2.41E-2</v>
      </c>
      <c r="M32" s="197">
        <v>4.7390000000000002E-2</v>
      </c>
      <c r="N32" s="197">
        <v>1.3999999999999999E-4</v>
      </c>
      <c r="O32" s="150">
        <v>3.3899999999999998E-3</v>
      </c>
      <c r="P32" s="131">
        <v>1</v>
      </c>
      <c r="Q32" s="197" t="s">
        <v>477</v>
      </c>
      <c r="R32" s="227">
        <v>7.0569999999999994E-2</v>
      </c>
      <c r="S32" s="562"/>
    </row>
    <row r="33" spans="1:20" s="21" customFormat="1" ht="12.75" customHeight="1">
      <c r="A33" s="799" t="s">
        <v>74</v>
      </c>
      <c r="B33" s="212">
        <v>16056.436</v>
      </c>
      <c r="C33" s="203">
        <v>3934.4789999999998</v>
      </c>
      <c r="D33" s="428">
        <v>1215.0050000000001</v>
      </c>
      <c r="E33" s="203">
        <v>1215.0050000000001</v>
      </c>
      <c r="F33" s="203">
        <v>0</v>
      </c>
      <c r="G33" s="204">
        <v>4022.692</v>
      </c>
      <c r="H33" s="205">
        <v>1863.558</v>
      </c>
      <c r="I33" s="155">
        <v>0</v>
      </c>
      <c r="J33" s="155">
        <v>3419.3180000000002</v>
      </c>
      <c r="K33" s="156">
        <v>3277.3020000000001</v>
      </c>
      <c r="L33" s="156">
        <v>112.76300000000001</v>
      </c>
      <c r="M33" s="204">
        <v>114.14100000000001</v>
      </c>
      <c r="N33" s="206">
        <v>77.442999999999998</v>
      </c>
      <c r="O33" s="199">
        <v>384.39400000000001</v>
      </c>
      <c r="P33" s="156">
        <v>376.30599999999998</v>
      </c>
      <c r="Q33" s="206">
        <v>90.605999999999995</v>
      </c>
      <c r="R33" s="157">
        <v>934.8</v>
      </c>
      <c r="S33" s="404"/>
      <c r="T33" s="37">
        <v>2428519</v>
      </c>
    </row>
    <row r="34" spans="1:20" s="22" customFormat="1" ht="12.75" customHeight="1">
      <c r="A34" s="799"/>
      <c r="B34" s="197">
        <v>1</v>
      </c>
      <c r="C34" s="131">
        <v>0.24504000000000001</v>
      </c>
      <c r="D34" s="198">
        <v>7.5670000000000001E-2</v>
      </c>
      <c r="E34" s="131">
        <v>1</v>
      </c>
      <c r="F34" s="131" t="s">
        <v>477</v>
      </c>
      <c r="G34" s="197">
        <v>0.25052999999999997</v>
      </c>
      <c r="H34" s="189">
        <v>0.11606</v>
      </c>
      <c r="I34" s="198" t="s">
        <v>477</v>
      </c>
      <c r="J34" s="198">
        <v>0.21296000000000001</v>
      </c>
      <c r="K34" s="131">
        <v>0.95847000000000004</v>
      </c>
      <c r="L34" s="131">
        <v>3.2980000000000002E-2</v>
      </c>
      <c r="M34" s="197">
        <v>7.11E-3</v>
      </c>
      <c r="N34" s="197">
        <v>4.8199999999999996E-3</v>
      </c>
      <c r="O34" s="150">
        <v>2.3939999999999999E-2</v>
      </c>
      <c r="P34" s="131">
        <v>0.97896000000000005</v>
      </c>
      <c r="Q34" s="197">
        <v>5.64E-3</v>
      </c>
      <c r="R34" s="227">
        <v>5.8220000000000001E-2</v>
      </c>
      <c r="S34" s="562"/>
    </row>
    <row r="35" spans="1:20" s="21" customFormat="1" ht="12.75" customHeight="1">
      <c r="A35" s="799" t="s">
        <v>75</v>
      </c>
      <c r="B35" s="212">
        <v>52058.5</v>
      </c>
      <c r="C35" s="203">
        <v>12365.619000000001</v>
      </c>
      <c r="D35" s="428">
        <v>19251.996999999999</v>
      </c>
      <c r="E35" s="203">
        <v>16309.182000000001</v>
      </c>
      <c r="F35" s="203">
        <v>2942.8150000000001</v>
      </c>
      <c r="G35" s="204">
        <v>910.08299999999997</v>
      </c>
      <c r="H35" s="205">
        <v>1566.7950000000001</v>
      </c>
      <c r="I35" s="155">
        <v>228.38900000000001</v>
      </c>
      <c r="J35" s="155">
        <v>10516.739</v>
      </c>
      <c r="K35" s="156">
        <v>9330.6769999999997</v>
      </c>
      <c r="L35" s="156">
        <v>211.35300000000001</v>
      </c>
      <c r="M35" s="204">
        <v>2553.6640000000002</v>
      </c>
      <c r="N35" s="206">
        <v>607.73099999999999</v>
      </c>
      <c r="O35" s="199">
        <v>214.73599999999999</v>
      </c>
      <c r="P35" s="156">
        <v>0</v>
      </c>
      <c r="Q35" s="206">
        <v>1883.895</v>
      </c>
      <c r="R35" s="157">
        <v>1958.8520000000001</v>
      </c>
      <c r="S35" s="404"/>
      <c r="T35" s="37">
        <v>2834641</v>
      </c>
    </row>
    <row r="36" spans="1:20" s="22" customFormat="1" ht="12.75" customHeight="1">
      <c r="A36" s="799"/>
      <c r="B36" s="197">
        <v>1</v>
      </c>
      <c r="C36" s="131">
        <v>0.23752999999999999</v>
      </c>
      <c r="D36" s="198">
        <v>0.36981000000000003</v>
      </c>
      <c r="E36" s="131">
        <v>0.84714</v>
      </c>
      <c r="F36" s="131">
        <v>0.15286</v>
      </c>
      <c r="G36" s="197">
        <v>1.7479999999999999E-2</v>
      </c>
      <c r="H36" s="189">
        <v>3.0099999999999998E-2</v>
      </c>
      <c r="I36" s="198">
        <v>4.3899999999999998E-3</v>
      </c>
      <c r="J36" s="198">
        <v>0.20202000000000001</v>
      </c>
      <c r="K36" s="131">
        <v>0.88722000000000001</v>
      </c>
      <c r="L36" s="131">
        <v>2.01E-2</v>
      </c>
      <c r="M36" s="197">
        <v>4.9050000000000003E-2</v>
      </c>
      <c r="N36" s="197">
        <v>1.167E-2</v>
      </c>
      <c r="O36" s="150">
        <v>4.1200000000000004E-3</v>
      </c>
      <c r="P36" s="131" t="s">
        <v>477</v>
      </c>
      <c r="Q36" s="197">
        <v>3.619E-2</v>
      </c>
      <c r="R36" s="227">
        <v>3.7629999999999997E-2</v>
      </c>
      <c r="S36" s="562"/>
    </row>
    <row r="37" spans="1:20" s="21" customFormat="1" ht="12.75" customHeight="1">
      <c r="A37" s="819" t="s">
        <v>76</v>
      </c>
      <c r="B37" s="212">
        <v>22619.716</v>
      </c>
      <c r="C37" s="203">
        <v>3013.7330000000002</v>
      </c>
      <c r="D37" s="428">
        <v>1777.799</v>
      </c>
      <c r="E37" s="203">
        <v>1777.799</v>
      </c>
      <c r="F37" s="203">
        <v>0</v>
      </c>
      <c r="G37" s="204">
        <v>3606.4470000000001</v>
      </c>
      <c r="H37" s="205">
        <v>5105.5550000000003</v>
      </c>
      <c r="I37" s="155">
        <v>0</v>
      </c>
      <c r="J37" s="155">
        <v>5157.1840000000002</v>
      </c>
      <c r="K37" s="156">
        <v>3680.9810000000002</v>
      </c>
      <c r="L37" s="156">
        <v>782.98800000000006</v>
      </c>
      <c r="M37" s="204">
        <v>2694.5990000000002</v>
      </c>
      <c r="N37" s="206">
        <v>27.396999999999998</v>
      </c>
      <c r="O37" s="199">
        <v>0</v>
      </c>
      <c r="P37" s="156">
        <v>0</v>
      </c>
      <c r="Q37" s="206">
        <v>124.893</v>
      </c>
      <c r="R37" s="157">
        <v>1112.1089999999999</v>
      </c>
      <c r="S37" s="404"/>
      <c r="T37" s="37">
        <v>2300538</v>
      </c>
    </row>
    <row r="38" spans="1:20" s="22" customFormat="1" ht="12.75" customHeight="1">
      <c r="A38" s="818"/>
      <c r="B38" s="200">
        <v>1</v>
      </c>
      <c r="C38" s="138">
        <v>0.13322999999999999</v>
      </c>
      <c r="D38" s="137">
        <v>7.8600000000000003E-2</v>
      </c>
      <c r="E38" s="138">
        <v>1</v>
      </c>
      <c r="F38" s="138" t="s">
        <v>477</v>
      </c>
      <c r="G38" s="200">
        <v>0.15944</v>
      </c>
      <c r="H38" s="193">
        <v>0.22570999999999999</v>
      </c>
      <c r="I38" s="137" t="s">
        <v>477</v>
      </c>
      <c r="J38" s="137">
        <v>0.22800000000000001</v>
      </c>
      <c r="K38" s="138">
        <v>0.71375999999999995</v>
      </c>
      <c r="L38" s="138">
        <v>0.15182000000000001</v>
      </c>
      <c r="M38" s="200">
        <v>0.11913</v>
      </c>
      <c r="N38" s="200">
        <v>1.2099999999999999E-3</v>
      </c>
      <c r="O38" s="171" t="s">
        <v>477</v>
      </c>
      <c r="P38" s="138" t="s">
        <v>477</v>
      </c>
      <c r="Q38" s="200">
        <v>5.5199999999999997E-3</v>
      </c>
      <c r="R38" s="346">
        <v>4.9169999999999998E-2</v>
      </c>
      <c r="S38" s="562"/>
    </row>
    <row r="39" spans="1:20" s="21" customFormat="1" ht="12.75" customHeight="1">
      <c r="A39" s="871" t="s">
        <v>85</v>
      </c>
      <c r="B39" s="195">
        <v>1397300.794</v>
      </c>
      <c r="C39" s="179">
        <v>312936.20199999999</v>
      </c>
      <c r="D39" s="196">
        <v>309947.43900000001</v>
      </c>
      <c r="E39" s="179">
        <v>270605.09499999997</v>
      </c>
      <c r="F39" s="179">
        <v>39342.343999999997</v>
      </c>
      <c r="G39" s="208">
        <v>73747.888000000006</v>
      </c>
      <c r="H39" s="93">
        <v>204310.997</v>
      </c>
      <c r="I39" s="209">
        <v>33792.294999999998</v>
      </c>
      <c r="J39" s="209">
        <v>250121.533</v>
      </c>
      <c r="K39" s="210">
        <v>223566.31700000001</v>
      </c>
      <c r="L39" s="210">
        <v>13470.071</v>
      </c>
      <c r="M39" s="431">
        <v>62882.188999999998</v>
      </c>
      <c r="N39" s="432">
        <v>37557.194000000003</v>
      </c>
      <c r="O39" s="180">
        <v>19296.248</v>
      </c>
      <c r="P39" s="210">
        <v>15731.736000000001</v>
      </c>
      <c r="Q39" s="211">
        <v>22909.195</v>
      </c>
      <c r="R39" s="213">
        <v>69799.614000000001</v>
      </c>
      <c r="S39" s="404"/>
      <c r="T39" s="21">
        <v>82260693</v>
      </c>
    </row>
    <row r="40" spans="1:20" s="22" customFormat="1" ht="12.75" customHeight="1" thickBot="1">
      <c r="A40" s="872"/>
      <c r="B40" s="399">
        <v>1</v>
      </c>
      <c r="C40" s="350">
        <v>0.22395999999999999</v>
      </c>
      <c r="D40" s="352">
        <v>0.22181999999999999</v>
      </c>
      <c r="E40" s="350">
        <v>0.87307000000000001</v>
      </c>
      <c r="F40" s="350">
        <v>0.12692999999999999</v>
      </c>
      <c r="G40" s="399">
        <v>5.2780000000000001E-2</v>
      </c>
      <c r="H40" s="351">
        <v>0.14621999999999999</v>
      </c>
      <c r="I40" s="352">
        <v>2.418E-2</v>
      </c>
      <c r="J40" s="352">
        <v>0.17899999999999999</v>
      </c>
      <c r="K40" s="350">
        <v>0.89383000000000001</v>
      </c>
      <c r="L40" s="350">
        <v>5.3850000000000002E-2</v>
      </c>
      <c r="M40" s="399">
        <v>4.4999999999999998E-2</v>
      </c>
      <c r="N40" s="399">
        <v>2.6880000000000001E-2</v>
      </c>
      <c r="O40" s="111">
        <v>1.3809999999999999E-2</v>
      </c>
      <c r="P40" s="350">
        <v>0.81527000000000005</v>
      </c>
      <c r="Q40" s="399">
        <v>1.6400000000000001E-2</v>
      </c>
      <c r="R40" s="353">
        <v>4.9950000000000001E-2</v>
      </c>
      <c r="S40" s="562"/>
    </row>
    <row r="41" spans="1:20" s="402" customFormat="1"/>
    <row r="42" spans="1:20" s="550" customFormat="1" ht="11.25">
      <c r="A42" s="550" t="str">
        <f>"Anmerkungen. Datengrundlage: Volkshochschul-Statistik "&amp;Hilfswerte!B1&amp;"; Basis: "&amp;Tabelle1!$C$36&amp;" vhs."</f>
        <v>Anmerkungen. Datengrundlage: Volkshochschul-Statistik 2022; Basis: 828 vhs.</v>
      </c>
    </row>
    <row r="43" spans="1:20" s="402" customFormat="1"/>
    <row r="44" spans="1:20" s="402" customFormat="1">
      <c r="A44" s="558" t="str">
        <f>Tabelle1!$A$41</f>
        <v>Datengrundlage: Deutsches Institut für Erwachsenenbildung DIE (2025). „Basisdaten Volkshochschul-Statistik (seit 2018)“</v>
      </c>
      <c r="B44" s="560"/>
      <c r="C44" s="560"/>
      <c r="D44" s="560"/>
      <c r="E44" s="560"/>
    </row>
    <row r="45" spans="1:20" s="402" customFormat="1">
      <c r="A45" s="558" t="str">
        <f>Tabelle1!$A$42</f>
        <v xml:space="preserve">(ZA6276; Version 2.0.0) [Data set]. GESIS, Köln. </v>
      </c>
      <c r="B45" s="556"/>
      <c r="C45" s="556"/>
      <c r="D45" s="556"/>
      <c r="E45" s="796" t="s">
        <v>494</v>
      </c>
      <c r="F45" s="796"/>
      <c r="G45" s="796"/>
    </row>
    <row r="46" spans="1:20" s="402" customFormat="1">
      <c r="A46" s="560"/>
      <c r="B46" s="560"/>
      <c r="C46" s="560"/>
      <c r="D46" s="560"/>
      <c r="E46" s="560"/>
    </row>
    <row r="47" spans="1:20" s="402" customFormat="1">
      <c r="A47" s="694" t="str">
        <f>Tabelle1!$A$44</f>
        <v>Die Tabellen stehen unter der Lizenz CC BY-SA DEED 4.0.</v>
      </c>
      <c r="B47" s="560"/>
      <c r="C47" s="560"/>
      <c r="D47" s="560"/>
      <c r="E47" s="560"/>
    </row>
  </sheetData>
  <mergeCells count="36">
    <mergeCell ref="E45:G45"/>
    <mergeCell ref="A39:A40"/>
    <mergeCell ref="A27:A28"/>
    <mergeCell ref="A29:A30"/>
    <mergeCell ref="A31:A32"/>
    <mergeCell ref="A33:A34"/>
    <mergeCell ref="A35:A36"/>
    <mergeCell ref="A37:A38"/>
    <mergeCell ref="D5:F5"/>
    <mergeCell ref="M5:M6"/>
    <mergeCell ref="N5:N6"/>
    <mergeCell ref="H5:H6"/>
    <mergeCell ref="A25:A26"/>
    <mergeCell ref="A19:A20"/>
    <mergeCell ref="A23:A24"/>
    <mergeCell ref="A7:A8"/>
    <mergeCell ref="A15:A16"/>
    <mergeCell ref="A17:A18"/>
    <mergeCell ref="A13:A14"/>
    <mergeCell ref="A21:A22"/>
    <mergeCell ref="O5:P5"/>
    <mergeCell ref="Q5:Q6"/>
    <mergeCell ref="A9:A10"/>
    <mergeCell ref="A11:A12"/>
    <mergeCell ref="A1:R1"/>
    <mergeCell ref="A2:A6"/>
    <mergeCell ref="B2:B6"/>
    <mergeCell ref="C2:R2"/>
    <mergeCell ref="C3:R3"/>
    <mergeCell ref="I5:I6"/>
    <mergeCell ref="J5:L5"/>
    <mergeCell ref="G5:G6"/>
    <mergeCell ref="C4:C6"/>
    <mergeCell ref="D4:H4"/>
    <mergeCell ref="I4:Q4"/>
    <mergeCell ref="R4:R6"/>
  </mergeCells>
  <conditionalFormatting sqref="A7:XFD7">
    <cfRule type="cellIs" dxfId="720" priority="273" stopIfTrue="1" operator="equal">
      <formula>0</formula>
    </cfRule>
  </conditionalFormatting>
  <conditionalFormatting sqref="A8:XFD8">
    <cfRule type="cellIs" dxfId="719" priority="271" stopIfTrue="1" operator="equal">
      <formula>1</formula>
    </cfRule>
    <cfRule type="cellIs" dxfId="718" priority="272" stopIfTrue="1" operator="lessThan">
      <formula>0.0005</formula>
    </cfRule>
  </conditionalFormatting>
  <conditionalFormatting sqref="A10:XFD10">
    <cfRule type="cellIs" dxfId="717" priority="274" stopIfTrue="1" operator="equal">
      <formula>1</formula>
    </cfRule>
    <cfRule type="cellIs" dxfId="716" priority="275" stopIfTrue="1" operator="lessThan">
      <formula>0.0005</formula>
    </cfRule>
  </conditionalFormatting>
  <conditionalFormatting sqref="A12:XFD12">
    <cfRule type="cellIs" dxfId="715" priority="254" stopIfTrue="1" operator="lessThan">
      <formula>0.0005</formula>
    </cfRule>
    <cfRule type="cellIs" dxfId="714" priority="253" stopIfTrue="1" operator="equal">
      <formula>1</formula>
    </cfRule>
  </conditionalFormatting>
  <conditionalFormatting sqref="A14:XFD14">
    <cfRule type="cellIs" dxfId="713" priority="236" stopIfTrue="1" operator="lessThan">
      <formula>0.0005</formula>
    </cfRule>
    <cfRule type="cellIs" dxfId="712" priority="235" stopIfTrue="1" operator="equal">
      <formula>1</formula>
    </cfRule>
  </conditionalFormatting>
  <conditionalFormatting sqref="A16:XFD16">
    <cfRule type="cellIs" dxfId="711" priority="218" stopIfTrue="1" operator="lessThan">
      <formula>0.0005</formula>
    </cfRule>
    <cfRule type="cellIs" dxfId="710" priority="217" stopIfTrue="1" operator="equal">
      <formula>1</formula>
    </cfRule>
  </conditionalFormatting>
  <conditionalFormatting sqref="A18:XFD18">
    <cfRule type="cellIs" dxfId="709" priority="200" stopIfTrue="1" operator="lessThan">
      <formula>0.0005</formula>
    </cfRule>
    <cfRule type="cellIs" dxfId="708" priority="199" stopIfTrue="1" operator="equal">
      <formula>1</formula>
    </cfRule>
  </conditionalFormatting>
  <conditionalFormatting sqref="A20:XFD20">
    <cfRule type="cellIs" dxfId="707" priority="181" stopIfTrue="1" operator="equal">
      <formula>1</formula>
    </cfRule>
    <cfRule type="cellIs" dxfId="706" priority="182" stopIfTrue="1" operator="lessThan">
      <formula>0.0005</formula>
    </cfRule>
  </conditionalFormatting>
  <conditionalFormatting sqref="A22:XFD22">
    <cfRule type="cellIs" dxfId="705" priority="164" stopIfTrue="1" operator="lessThan">
      <formula>0.0005</formula>
    </cfRule>
    <cfRule type="cellIs" dxfId="704" priority="163" stopIfTrue="1" operator="equal">
      <formula>1</formula>
    </cfRule>
  </conditionalFormatting>
  <conditionalFormatting sqref="A24:XFD24">
    <cfRule type="cellIs" dxfId="703" priority="146" stopIfTrue="1" operator="lessThan">
      <formula>0.0005</formula>
    </cfRule>
    <cfRule type="cellIs" dxfId="702" priority="145" stopIfTrue="1" operator="equal">
      <formula>1</formula>
    </cfRule>
  </conditionalFormatting>
  <conditionalFormatting sqref="A26:XFD26">
    <cfRule type="cellIs" dxfId="701" priority="127" stopIfTrue="1" operator="equal">
      <formula>1</formula>
    </cfRule>
    <cfRule type="cellIs" dxfId="700" priority="128" stopIfTrue="1" operator="lessThan">
      <formula>0.0005</formula>
    </cfRule>
  </conditionalFormatting>
  <conditionalFormatting sqref="A28:XFD28">
    <cfRule type="cellIs" dxfId="699" priority="110" stopIfTrue="1" operator="lessThan">
      <formula>0.0005</formula>
    </cfRule>
    <cfRule type="cellIs" dxfId="698" priority="109" stopIfTrue="1" operator="equal">
      <formula>1</formula>
    </cfRule>
  </conditionalFormatting>
  <conditionalFormatting sqref="A30:XFD30">
    <cfRule type="cellIs" dxfId="697" priority="91" stopIfTrue="1" operator="equal">
      <formula>1</formula>
    </cfRule>
    <cfRule type="cellIs" dxfId="696" priority="92" stopIfTrue="1" operator="lessThan">
      <formula>0.0005</formula>
    </cfRule>
  </conditionalFormatting>
  <conditionalFormatting sqref="A32:XFD32">
    <cfRule type="cellIs" dxfId="695" priority="73" stopIfTrue="1" operator="equal">
      <formula>1</formula>
    </cfRule>
    <cfRule type="cellIs" dxfId="694" priority="74" stopIfTrue="1" operator="lessThan">
      <formula>0.0005</formula>
    </cfRule>
  </conditionalFormatting>
  <conditionalFormatting sqref="A34:XFD34">
    <cfRule type="cellIs" dxfId="693" priority="55" stopIfTrue="1" operator="equal">
      <formula>1</formula>
    </cfRule>
    <cfRule type="cellIs" dxfId="692" priority="56" stopIfTrue="1" operator="lessThan">
      <formula>0.0005</formula>
    </cfRule>
  </conditionalFormatting>
  <conditionalFormatting sqref="A36:XFD36">
    <cfRule type="cellIs" dxfId="691" priority="37" stopIfTrue="1" operator="equal">
      <formula>1</formula>
    </cfRule>
    <cfRule type="cellIs" dxfId="690" priority="38" stopIfTrue="1" operator="lessThan">
      <formula>0.0005</formula>
    </cfRule>
  </conditionalFormatting>
  <conditionalFormatting sqref="A37:XFD37">
    <cfRule type="cellIs" dxfId="689" priority="21" stopIfTrue="1" operator="equal">
      <formula>0</formula>
    </cfRule>
  </conditionalFormatting>
  <conditionalFormatting sqref="A38:XFD38">
    <cfRule type="cellIs" dxfId="688" priority="20" stopIfTrue="1" operator="lessThan">
      <formula>0.0005</formula>
    </cfRule>
    <cfRule type="cellIs" dxfId="687" priority="19" stopIfTrue="1" operator="equal">
      <formula>1</formula>
    </cfRule>
  </conditionalFormatting>
  <conditionalFormatting sqref="A39:XFD39">
    <cfRule type="cellIs" dxfId="686" priority="3" stopIfTrue="1" operator="equal">
      <formula>0</formula>
    </cfRule>
  </conditionalFormatting>
  <conditionalFormatting sqref="A40:XFD40">
    <cfRule type="cellIs" dxfId="685" priority="1" stopIfTrue="1" operator="equal">
      <formula>1</formula>
    </cfRule>
    <cfRule type="cellIs" dxfId="684" priority="2" stopIfTrue="1" operator="lessThan">
      <formula>0.0005</formula>
    </cfRule>
  </conditionalFormatting>
  <conditionalFormatting sqref="B9:IV9">
    <cfRule type="cellIs" dxfId="683" priority="276" stopIfTrue="1" operator="equal">
      <formula>0</formula>
    </cfRule>
  </conditionalFormatting>
  <conditionalFormatting sqref="B11:IV11">
    <cfRule type="cellIs" dxfId="682" priority="255" stopIfTrue="1" operator="equal">
      <formula>0</formula>
    </cfRule>
  </conditionalFormatting>
  <conditionalFormatting sqref="B13:IV13">
    <cfRule type="cellIs" dxfId="681" priority="237" stopIfTrue="1" operator="equal">
      <formula>0</formula>
    </cfRule>
  </conditionalFormatting>
  <conditionalFormatting sqref="B15:IV15">
    <cfRule type="cellIs" dxfId="680" priority="219" stopIfTrue="1" operator="equal">
      <formula>0</formula>
    </cfRule>
  </conditionalFormatting>
  <conditionalFormatting sqref="B17:IV17">
    <cfRule type="cellIs" dxfId="679" priority="201" stopIfTrue="1" operator="equal">
      <formula>0</formula>
    </cfRule>
  </conditionalFormatting>
  <conditionalFormatting sqref="B19:IV19">
    <cfRule type="cellIs" dxfId="678" priority="183" stopIfTrue="1" operator="equal">
      <formula>0</formula>
    </cfRule>
  </conditionalFormatting>
  <conditionalFormatting sqref="B21:IV21">
    <cfRule type="cellIs" dxfId="677" priority="165" stopIfTrue="1" operator="equal">
      <formula>0</formula>
    </cfRule>
  </conditionalFormatting>
  <conditionalFormatting sqref="B23:IV23">
    <cfRule type="cellIs" dxfId="676" priority="147" stopIfTrue="1" operator="equal">
      <formula>0</formula>
    </cfRule>
  </conditionalFormatting>
  <conditionalFormatting sqref="B25:IV25">
    <cfRule type="cellIs" dxfId="675" priority="129" stopIfTrue="1" operator="equal">
      <formula>0</formula>
    </cfRule>
  </conditionalFormatting>
  <conditionalFormatting sqref="B27:IV27">
    <cfRule type="cellIs" dxfId="674" priority="111" stopIfTrue="1" operator="equal">
      <formula>0</formula>
    </cfRule>
  </conditionalFormatting>
  <conditionalFormatting sqref="B29:IV29">
    <cfRule type="cellIs" dxfId="673" priority="93" stopIfTrue="1" operator="equal">
      <formula>0</formula>
    </cfRule>
  </conditionalFormatting>
  <conditionalFormatting sqref="B31:IV31">
    <cfRule type="cellIs" dxfId="672" priority="75" stopIfTrue="1" operator="equal">
      <formula>0</formula>
    </cfRule>
  </conditionalFormatting>
  <conditionalFormatting sqref="B33:IV33">
    <cfRule type="cellIs" dxfId="671" priority="57" stopIfTrue="1" operator="equal">
      <formula>0</formula>
    </cfRule>
  </conditionalFormatting>
  <conditionalFormatting sqref="B35:IV35">
    <cfRule type="cellIs" dxfId="670" priority="39" stopIfTrue="1" operator="equal">
      <formula>0</formula>
    </cfRule>
  </conditionalFormatting>
  <hyperlinks>
    <hyperlink ref="A47" r:id="rId1" display="Publikation und Tabellen stehen unter der Lizenz CC BY-SA DEED 4.0." xr:uid="{7DB03A08-3CBD-46CA-84BA-0E2F74F65C42}"/>
    <hyperlink ref="E45" r:id="rId2" xr:uid="{F4070BC3-7D7E-489A-82D6-B41ACDFC7C28}"/>
  </hyperlinks>
  <pageMargins left="0.78740157480314965" right="0.78740157480314965" top="0.98425196850393704" bottom="0.98425196850393704" header="0.51181102362204722" footer="0.51181102362204722"/>
  <pageSetup paperSize="9" scale="67" orientation="landscape" r:id="rId3"/>
  <headerFooter scaleWithDoc="0" alignWithMargins="0"/>
  <legacyDrawingHF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3D458-5FC0-4E26-9E43-571255FA05C7}">
  <sheetPr>
    <pageSetUpPr fitToPage="1"/>
  </sheetPr>
  <dimension ref="A1:N45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3.42578125" style="20" customWidth="1"/>
    <col min="2" max="4" width="9.7109375" style="20" customWidth="1"/>
    <col min="5" max="5" width="11" style="20" customWidth="1"/>
    <col min="6" max="6" width="10.5703125" style="20" customWidth="1"/>
    <col min="7" max="7" width="11" style="20" customWidth="1"/>
    <col min="8" max="10" width="9.7109375" style="20" customWidth="1"/>
    <col min="11" max="11" width="10.28515625" style="20" customWidth="1"/>
    <col min="12" max="13" width="9.7109375" style="20" customWidth="1"/>
    <col min="14" max="14" width="2.7109375" style="402" customWidth="1"/>
    <col min="15" max="16384" width="11.42578125" style="20"/>
  </cols>
  <sheetData>
    <row r="1" spans="1:14" s="19" customFormat="1" ht="39.950000000000003" customHeight="1" thickBot="1">
      <c r="A1" s="801" t="str">
        <f>"Tabelle 5: Ausgaben im Rechnungsjahr (in Tausend Euro) nach Ländern " &amp;Hilfswerte!B1</f>
        <v>Tabelle 5: Ausgaben im Rechnungsjahr (in Tausend Euro) nach Ländern 2022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561"/>
    </row>
    <row r="2" spans="1:14" ht="13.5" customHeight="1">
      <c r="A2" s="820" t="s">
        <v>12</v>
      </c>
      <c r="B2" s="811" t="s">
        <v>34</v>
      </c>
      <c r="C2" s="873"/>
      <c r="D2" s="873"/>
      <c r="E2" s="873"/>
      <c r="F2" s="873"/>
      <c r="G2" s="873"/>
      <c r="H2" s="873"/>
      <c r="I2" s="873"/>
      <c r="J2" s="873"/>
      <c r="K2" s="873"/>
      <c r="L2" s="873"/>
      <c r="M2" s="874"/>
    </row>
    <row r="3" spans="1:14" ht="13.5" customHeight="1">
      <c r="A3" s="821"/>
      <c r="B3" s="813"/>
      <c r="C3" s="875" t="s">
        <v>15</v>
      </c>
      <c r="D3" s="876"/>
      <c r="E3" s="876"/>
      <c r="F3" s="876"/>
      <c r="G3" s="876"/>
      <c r="H3" s="876"/>
      <c r="I3" s="876"/>
      <c r="J3" s="876"/>
      <c r="K3" s="876"/>
      <c r="L3" s="876"/>
      <c r="M3" s="877"/>
    </row>
    <row r="4" spans="1:14" ht="101.25">
      <c r="A4" s="821"/>
      <c r="B4" s="862"/>
      <c r="C4" s="611" t="s">
        <v>397</v>
      </c>
      <c r="D4" s="611" t="s">
        <v>36</v>
      </c>
      <c r="E4" s="611" t="s">
        <v>556</v>
      </c>
      <c r="F4" s="611" t="s">
        <v>41</v>
      </c>
      <c r="G4" s="611" t="s">
        <v>81</v>
      </c>
      <c r="H4" s="611" t="s">
        <v>59</v>
      </c>
      <c r="I4" s="611" t="s">
        <v>332</v>
      </c>
      <c r="J4" s="611" t="s">
        <v>35</v>
      </c>
      <c r="K4" s="611" t="s">
        <v>37</v>
      </c>
      <c r="L4" s="611" t="s">
        <v>82</v>
      </c>
      <c r="M4" s="614" t="s">
        <v>398</v>
      </c>
    </row>
    <row r="5" spans="1:14" s="21" customFormat="1" ht="12.75" customHeight="1">
      <c r="A5" s="800" t="s">
        <v>61</v>
      </c>
      <c r="B5" s="207">
        <v>225156.09700000001</v>
      </c>
      <c r="C5" s="181">
        <v>80735.8</v>
      </c>
      <c r="D5" s="181">
        <v>4673.357</v>
      </c>
      <c r="E5" s="181">
        <v>2313.7570000000001</v>
      </c>
      <c r="F5" s="181">
        <v>75723.103000000003</v>
      </c>
      <c r="G5" s="181">
        <v>4696.9849999999997</v>
      </c>
      <c r="H5" s="181">
        <v>24266.603999999999</v>
      </c>
      <c r="I5" s="181">
        <v>220.87</v>
      </c>
      <c r="J5" s="181">
        <v>2282.837</v>
      </c>
      <c r="K5" s="181">
        <v>10599.654</v>
      </c>
      <c r="L5" s="159">
        <v>995.83399999999995</v>
      </c>
      <c r="M5" s="160">
        <v>18647.295999999998</v>
      </c>
      <c r="N5" s="404"/>
    </row>
    <row r="6" spans="1:14" s="22" customFormat="1" ht="11.25" customHeight="1">
      <c r="A6" s="799"/>
      <c r="B6" s="197">
        <v>1</v>
      </c>
      <c r="C6" s="131">
        <v>0.35858000000000001</v>
      </c>
      <c r="D6" s="131">
        <v>2.0760000000000001E-2</v>
      </c>
      <c r="E6" s="131">
        <v>1.0279999999999999E-2</v>
      </c>
      <c r="F6" s="131">
        <v>0.33631</v>
      </c>
      <c r="G6" s="131">
        <v>2.086E-2</v>
      </c>
      <c r="H6" s="131">
        <v>0.10778</v>
      </c>
      <c r="I6" s="131">
        <v>9.7999999999999997E-4</v>
      </c>
      <c r="J6" s="131">
        <v>1.014E-2</v>
      </c>
      <c r="K6" s="131">
        <v>4.7079999999999997E-2</v>
      </c>
      <c r="L6" s="150">
        <v>4.4200000000000003E-3</v>
      </c>
      <c r="M6" s="152">
        <v>8.2820000000000005E-2</v>
      </c>
      <c r="N6" s="562"/>
    </row>
    <row r="7" spans="1:14" s="21" customFormat="1" ht="12.75" customHeight="1">
      <c r="A7" s="799" t="s">
        <v>62</v>
      </c>
      <c r="B7" s="212">
        <v>231580.27100000001</v>
      </c>
      <c r="C7" s="199">
        <v>96385.014999999999</v>
      </c>
      <c r="D7" s="199">
        <v>4881.6890000000003</v>
      </c>
      <c r="E7" s="199">
        <v>1826.741</v>
      </c>
      <c r="F7" s="199">
        <v>66207.248999999996</v>
      </c>
      <c r="G7" s="199">
        <v>6035.0159999999996</v>
      </c>
      <c r="H7" s="199">
        <v>26076.397000000001</v>
      </c>
      <c r="I7" s="199">
        <v>375.733</v>
      </c>
      <c r="J7" s="199">
        <v>6642.165</v>
      </c>
      <c r="K7" s="199">
        <v>9008.2649999999994</v>
      </c>
      <c r="L7" s="156">
        <v>1514.7860000000001</v>
      </c>
      <c r="M7" s="157">
        <v>12627.215</v>
      </c>
      <c r="N7" s="404"/>
    </row>
    <row r="8" spans="1:14" s="22" customFormat="1" ht="12.75" customHeight="1">
      <c r="A8" s="799"/>
      <c r="B8" s="197">
        <v>1</v>
      </c>
      <c r="C8" s="131">
        <v>0.41621000000000002</v>
      </c>
      <c r="D8" s="131">
        <v>2.1080000000000002E-2</v>
      </c>
      <c r="E8" s="131">
        <v>7.8899999999999994E-3</v>
      </c>
      <c r="F8" s="131">
        <v>0.28588999999999998</v>
      </c>
      <c r="G8" s="131">
        <v>2.606E-2</v>
      </c>
      <c r="H8" s="131">
        <v>0.11260000000000001</v>
      </c>
      <c r="I8" s="131">
        <v>1.6199999999999999E-3</v>
      </c>
      <c r="J8" s="131">
        <v>2.8680000000000001E-2</v>
      </c>
      <c r="K8" s="131">
        <v>3.8899999999999997E-2</v>
      </c>
      <c r="L8" s="150">
        <v>6.5399999999999998E-3</v>
      </c>
      <c r="M8" s="152">
        <v>5.4530000000000002E-2</v>
      </c>
      <c r="N8" s="562"/>
    </row>
    <row r="9" spans="1:14" s="21" customFormat="1" ht="12.75" customHeight="1">
      <c r="A9" s="799" t="s">
        <v>63</v>
      </c>
      <c r="B9" s="212">
        <v>62202.239000000001</v>
      </c>
      <c r="C9" s="199">
        <v>13294.987999999999</v>
      </c>
      <c r="D9" s="199">
        <v>194.63399999999999</v>
      </c>
      <c r="E9" s="199">
        <v>5.8680000000000003</v>
      </c>
      <c r="F9" s="199">
        <v>39229.857000000004</v>
      </c>
      <c r="G9" s="199">
        <v>386.33300000000003</v>
      </c>
      <c r="H9" s="199">
        <v>6467.79</v>
      </c>
      <c r="I9" s="199">
        <v>197.22499999999999</v>
      </c>
      <c r="J9" s="199">
        <v>761.89800000000002</v>
      </c>
      <c r="K9" s="199">
        <v>515.35799999999995</v>
      </c>
      <c r="L9" s="156">
        <v>518.29899999999998</v>
      </c>
      <c r="M9" s="157">
        <v>629.98900000000003</v>
      </c>
      <c r="N9" s="404"/>
    </row>
    <row r="10" spans="1:14" s="22" customFormat="1" ht="12.75" customHeight="1">
      <c r="A10" s="799"/>
      <c r="B10" s="197">
        <v>1</v>
      </c>
      <c r="C10" s="131">
        <v>0.21374000000000001</v>
      </c>
      <c r="D10" s="131">
        <v>3.13E-3</v>
      </c>
      <c r="E10" s="131">
        <v>9.0000000000000006E-5</v>
      </c>
      <c r="F10" s="131">
        <v>0.63068000000000002</v>
      </c>
      <c r="G10" s="131">
        <v>6.2100000000000002E-3</v>
      </c>
      <c r="H10" s="131">
        <v>0.10398</v>
      </c>
      <c r="I10" s="131">
        <v>3.1700000000000001E-3</v>
      </c>
      <c r="J10" s="131">
        <v>1.225E-2</v>
      </c>
      <c r="K10" s="131">
        <v>8.2900000000000005E-3</v>
      </c>
      <c r="L10" s="150">
        <v>8.3300000000000006E-3</v>
      </c>
      <c r="M10" s="152">
        <v>1.013E-2</v>
      </c>
      <c r="N10" s="562"/>
    </row>
    <row r="11" spans="1:14" s="21" customFormat="1" ht="12.75" customHeight="1">
      <c r="A11" s="799" t="s">
        <v>64</v>
      </c>
      <c r="B11" s="212">
        <v>18362.415000000001</v>
      </c>
      <c r="C11" s="199">
        <v>8881.0049999999992</v>
      </c>
      <c r="D11" s="199">
        <v>58.451999999999998</v>
      </c>
      <c r="E11" s="199">
        <v>22.393000000000001</v>
      </c>
      <c r="F11" s="199">
        <v>5953.1970000000001</v>
      </c>
      <c r="G11" s="199">
        <v>230.03399999999999</v>
      </c>
      <c r="H11" s="199">
        <v>1778.124</v>
      </c>
      <c r="I11" s="199">
        <v>15.673999999999999</v>
      </c>
      <c r="J11" s="199">
        <v>242.88200000000001</v>
      </c>
      <c r="K11" s="199">
        <v>413.88200000000001</v>
      </c>
      <c r="L11" s="156">
        <v>184.95500000000001</v>
      </c>
      <c r="M11" s="157">
        <v>581.81700000000001</v>
      </c>
      <c r="N11" s="404"/>
    </row>
    <row r="12" spans="1:14" s="22" customFormat="1" ht="12.75" customHeight="1">
      <c r="A12" s="799"/>
      <c r="B12" s="197">
        <v>1</v>
      </c>
      <c r="C12" s="131">
        <v>0.48365000000000002</v>
      </c>
      <c r="D12" s="131">
        <v>3.1800000000000001E-3</v>
      </c>
      <c r="E12" s="131">
        <v>1.2199999999999999E-3</v>
      </c>
      <c r="F12" s="131">
        <v>0.32421</v>
      </c>
      <c r="G12" s="131">
        <v>1.2529999999999999E-2</v>
      </c>
      <c r="H12" s="131">
        <v>9.6829999999999999E-2</v>
      </c>
      <c r="I12" s="131">
        <v>8.4999999999999995E-4</v>
      </c>
      <c r="J12" s="131">
        <v>1.323E-2</v>
      </c>
      <c r="K12" s="131">
        <v>2.2540000000000001E-2</v>
      </c>
      <c r="L12" s="150">
        <v>1.0070000000000001E-2</v>
      </c>
      <c r="M12" s="152">
        <v>3.1690000000000003E-2</v>
      </c>
      <c r="N12" s="562"/>
    </row>
    <row r="13" spans="1:14" s="21" customFormat="1" ht="12.75" customHeight="1">
      <c r="A13" s="799" t="s">
        <v>65</v>
      </c>
      <c r="B13" s="212">
        <v>15551.056</v>
      </c>
      <c r="C13" s="199">
        <v>6822.5950000000003</v>
      </c>
      <c r="D13" s="199">
        <v>458.089</v>
      </c>
      <c r="E13" s="199">
        <v>0</v>
      </c>
      <c r="F13" s="199">
        <v>4362.1639999999998</v>
      </c>
      <c r="G13" s="199">
        <v>149.203</v>
      </c>
      <c r="H13" s="199">
        <v>2284.9059999999999</v>
      </c>
      <c r="I13" s="199">
        <v>2.3010000000000002</v>
      </c>
      <c r="J13" s="199">
        <v>33.523000000000003</v>
      </c>
      <c r="K13" s="199">
        <v>729.274</v>
      </c>
      <c r="L13" s="156">
        <v>159.84899999999999</v>
      </c>
      <c r="M13" s="157">
        <v>549.15200000000004</v>
      </c>
      <c r="N13" s="404"/>
    </row>
    <row r="14" spans="1:14" s="22" customFormat="1" ht="12.75" customHeight="1">
      <c r="A14" s="799"/>
      <c r="B14" s="197">
        <v>1</v>
      </c>
      <c r="C14" s="131">
        <v>0.43872</v>
      </c>
      <c r="D14" s="131">
        <v>2.946E-2</v>
      </c>
      <c r="E14" s="131" t="s">
        <v>477</v>
      </c>
      <c r="F14" s="131">
        <v>0.28050999999999998</v>
      </c>
      <c r="G14" s="131">
        <v>9.5899999999999996E-3</v>
      </c>
      <c r="H14" s="131">
        <v>0.14693000000000001</v>
      </c>
      <c r="I14" s="131">
        <v>1.4999999999999999E-4</v>
      </c>
      <c r="J14" s="131">
        <v>2.16E-3</v>
      </c>
      <c r="K14" s="131">
        <v>4.6899999999999997E-2</v>
      </c>
      <c r="L14" s="150">
        <v>1.0279999999999999E-2</v>
      </c>
      <c r="M14" s="152">
        <v>3.5310000000000001E-2</v>
      </c>
      <c r="N14" s="562"/>
    </row>
    <row r="15" spans="1:14" s="21" customFormat="1" ht="12.75" customHeight="1">
      <c r="A15" s="799" t="s">
        <v>66</v>
      </c>
      <c r="B15" s="212">
        <v>23087.059000000001</v>
      </c>
      <c r="C15" s="199">
        <v>9586.1589999999997</v>
      </c>
      <c r="D15" s="199">
        <v>0</v>
      </c>
      <c r="E15" s="199">
        <v>0</v>
      </c>
      <c r="F15" s="199">
        <v>7802.1610000000001</v>
      </c>
      <c r="G15" s="199">
        <v>140.06399999999999</v>
      </c>
      <c r="H15" s="199">
        <v>2639.2510000000002</v>
      </c>
      <c r="I15" s="199">
        <v>36.08</v>
      </c>
      <c r="J15" s="199">
        <v>144.202</v>
      </c>
      <c r="K15" s="199">
        <v>808.98900000000003</v>
      </c>
      <c r="L15" s="156">
        <v>0</v>
      </c>
      <c r="M15" s="157">
        <v>1930.153</v>
      </c>
      <c r="N15" s="404"/>
    </row>
    <row r="16" spans="1:14" s="22" customFormat="1" ht="12.75" customHeight="1">
      <c r="A16" s="799"/>
      <c r="B16" s="197">
        <v>1</v>
      </c>
      <c r="C16" s="131">
        <v>0.41521999999999998</v>
      </c>
      <c r="D16" s="131" t="s">
        <v>477</v>
      </c>
      <c r="E16" s="131" t="s">
        <v>477</v>
      </c>
      <c r="F16" s="131">
        <v>0.33794999999999997</v>
      </c>
      <c r="G16" s="131">
        <v>6.0699999999999999E-3</v>
      </c>
      <c r="H16" s="131">
        <v>0.11432</v>
      </c>
      <c r="I16" s="131">
        <v>1.56E-3</v>
      </c>
      <c r="J16" s="131">
        <v>6.2500000000000003E-3</v>
      </c>
      <c r="K16" s="131">
        <v>3.5040000000000002E-2</v>
      </c>
      <c r="L16" s="150" t="s">
        <v>477</v>
      </c>
      <c r="M16" s="152">
        <v>8.3599999999999994E-2</v>
      </c>
      <c r="N16" s="562"/>
    </row>
    <row r="17" spans="1:14" s="21" customFormat="1" ht="12.75" customHeight="1">
      <c r="A17" s="799" t="s">
        <v>67</v>
      </c>
      <c r="B17" s="212">
        <v>111158.518</v>
      </c>
      <c r="C17" s="199">
        <v>51625.970999999998</v>
      </c>
      <c r="D17" s="199">
        <v>670.923</v>
      </c>
      <c r="E17" s="199">
        <v>129.041</v>
      </c>
      <c r="F17" s="199">
        <v>32936.457000000002</v>
      </c>
      <c r="G17" s="199">
        <v>1334.3979999999999</v>
      </c>
      <c r="H17" s="199">
        <v>11401.289000000001</v>
      </c>
      <c r="I17" s="199">
        <v>208.46899999999999</v>
      </c>
      <c r="J17" s="199">
        <v>996.36699999999996</v>
      </c>
      <c r="K17" s="199">
        <v>2898.1880000000001</v>
      </c>
      <c r="L17" s="156">
        <v>2830.6729999999998</v>
      </c>
      <c r="M17" s="157">
        <v>6126.7420000000002</v>
      </c>
      <c r="N17" s="404"/>
    </row>
    <row r="18" spans="1:14" s="22" customFormat="1" ht="12.75" customHeight="1">
      <c r="A18" s="799"/>
      <c r="B18" s="197">
        <v>1</v>
      </c>
      <c r="C18" s="131">
        <v>0.46444000000000002</v>
      </c>
      <c r="D18" s="131">
        <v>6.0400000000000002E-3</v>
      </c>
      <c r="E18" s="131">
        <v>1.16E-3</v>
      </c>
      <c r="F18" s="131">
        <v>0.29630000000000001</v>
      </c>
      <c r="G18" s="131">
        <v>1.2E-2</v>
      </c>
      <c r="H18" s="131">
        <v>0.10256999999999999</v>
      </c>
      <c r="I18" s="131">
        <v>1.8799999999999999E-3</v>
      </c>
      <c r="J18" s="131">
        <v>8.9599999999999992E-3</v>
      </c>
      <c r="K18" s="131">
        <v>2.6069999999999999E-2</v>
      </c>
      <c r="L18" s="150">
        <v>2.547E-2</v>
      </c>
      <c r="M18" s="152">
        <v>5.5120000000000002E-2</v>
      </c>
      <c r="N18" s="562"/>
    </row>
    <row r="19" spans="1:14" s="21" customFormat="1" ht="12.75" customHeight="1">
      <c r="A19" s="799" t="s">
        <v>68</v>
      </c>
      <c r="B19" s="212">
        <v>10182.950000000001</v>
      </c>
      <c r="C19" s="199">
        <v>5041.3220000000001</v>
      </c>
      <c r="D19" s="199">
        <v>81.156999999999996</v>
      </c>
      <c r="E19" s="199">
        <v>2.4E-2</v>
      </c>
      <c r="F19" s="199">
        <v>2676.6120000000001</v>
      </c>
      <c r="G19" s="199">
        <v>74.632000000000005</v>
      </c>
      <c r="H19" s="199">
        <v>1594.13</v>
      </c>
      <c r="I19" s="199">
        <v>8.1229999999999993</v>
      </c>
      <c r="J19" s="199">
        <v>53.381</v>
      </c>
      <c r="K19" s="199">
        <v>353.92</v>
      </c>
      <c r="L19" s="156">
        <v>76.200999999999993</v>
      </c>
      <c r="M19" s="157">
        <v>223.44800000000001</v>
      </c>
      <c r="N19" s="404"/>
    </row>
    <row r="20" spans="1:14" s="22" customFormat="1" ht="12.75" customHeight="1">
      <c r="A20" s="799"/>
      <c r="B20" s="197">
        <v>1</v>
      </c>
      <c r="C20" s="131">
        <v>0.49507000000000001</v>
      </c>
      <c r="D20" s="131">
        <v>7.9699999999999997E-3</v>
      </c>
      <c r="E20" s="131">
        <v>0</v>
      </c>
      <c r="F20" s="131">
        <v>0.26284999999999997</v>
      </c>
      <c r="G20" s="131">
        <v>7.3299999999999997E-3</v>
      </c>
      <c r="H20" s="131">
        <v>0.15654999999999999</v>
      </c>
      <c r="I20" s="131">
        <v>8.0000000000000004E-4</v>
      </c>
      <c r="J20" s="131">
        <v>5.2399999999999999E-3</v>
      </c>
      <c r="K20" s="131">
        <v>3.4759999999999999E-2</v>
      </c>
      <c r="L20" s="150">
        <v>7.4799999999999997E-3</v>
      </c>
      <c r="M20" s="152">
        <v>2.1940000000000001E-2</v>
      </c>
      <c r="N20" s="562"/>
    </row>
    <row r="21" spans="1:14" s="21" customFormat="1" ht="12.75" customHeight="1">
      <c r="A21" s="799" t="s">
        <v>69</v>
      </c>
      <c r="B21" s="212">
        <v>231382.399</v>
      </c>
      <c r="C21" s="199">
        <v>120069.28599999999</v>
      </c>
      <c r="D21" s="199">
        <v>4768.201</v>
      </c>
      <c r="E21" s="199">
        <v>323.77199999999999</v>
      </c>
      <c r="F21" s="199">
        <v>46948.353000000003</v>
      </c>
      <c r="G21" s="199">
        <v>2660.462</v>
      </c>
      <c r="H21" s="199">
        <v>19695.72</v>
      </c>
      <c r="I21" s="199">
        <v>483.56599999999997</v>
      </c>
      <c r="J21" s="199">
        <v>3075.8310000000001</v>
      </c>
      <c r="K21" s="199">
        <v>8119.9549999999999</v>
      </c>
      <c r="L21" s="156">
        <v>10501.967000000001</v>
      </c>
      <c r="M21" s="157">
        <v>14735.286</v>
      </c>
      <c r="N21" s="404"/>
    </row>
    <row r="22" spans="1:14" s="22" customFormat="1" ht="12.75" customHeight="1">
      <c r="A22" s="799"/>
      <c r="B22" s="197">
        <v>1</v>
      </c>
      <c r="C22" s="131">
        <v>0.51892000000000005</v>
      </c>
      <c r="D22" s="131">
        <v>2.061E-2</v>
      </c>
      <c r="E22" s="131">
        <v>1.4E-3</v>
      </c>
      <c r="F22" s="131">
        <v>0.2029</v>
      </c>
      <c r="G22" s="131">
        <v>1.15E-2</v>
      </c>
      <c r="H22" s="131">
        <v>8.5120000000000001E-2</v>
      </c>
      <c r="I22" s="131">
        <v>2.0899999999999998E-3</v>
      </c>
      <c r="J22" s="131">
        <v>1.329E-2</v>
      </c>
      <c r="K22" s="131">
        <v>3.5090000000000003E-2</v>
      </c>
      <c r="L22" s="150">
        <v>4.539E-2</v>
      </c>
      <c r="M22" s="152">
        <v>6.368E-2</v>
      </c>
      <c r="N22" s="562"/>
    </row>
    <row r="23" spans="1:14" s="21" customFormat="1" ht="12.75" customHeight="1">
      <c r="A23" s="799" t="s">
        <v>70</v>
      </c>
      <c r="B23" s="212">
        <v>281750.74900000001</v>
      </c>
      <c r="C23" s="199">
        <v>136695.55300000001</v>
      </c>
      <c r="D23" s="199">
        <v>5125.3900000000003</v>
      </c>
      <c r="E23" s="199">
        <v>509.654</v>
      </c>
      <c r="F23" s="199">
        <v>70719.145000000004</v>
      </c>
      <c r="G23" s="199">
        <v>3725.453</v>
      </c>
      <c r="H23" s="199">
        <v>26851.448</v>
      </c>
      <c r="I23" s="199">
        <v>426.15899999999999</v>
      </c>
      <c r="J23" s="199">
        <v>2172.4389999999999</v>
      </c>
      <c r="K23" s="199">
        <v>13055.152</v>
      </c>
      <c r="L23" s="156">
        <v>5235.643</v>
      </c>
      <c r="M23" s="157">
        <v>17234.713</v>
      </c>
      <c r="N23" s="404"/>
    </row>
    <row r="24" spans="1:14" s="22" customFormat="1" ht="12.75" customHeight="1">
      <c r="A24" s="799"/>
      <c r="B24" s="197">
        <v>1</v>
      </c>
      <c r="C24" s="131">
        <v>0.48515999999999998</v>
      </c>
      <c r="D24" s="131">
        <v>1.8190000000000001E-2</v>
      </c>
      <c r="E24" s="131">
        <v>1.81E-3</v>
      </c>
      <c r="F24" s="131">
        <v>0.251</v>
      </c>
      <c r="G24" s="131">
        <v>1.3220000000000001E-2</v>
      </c>
      <c r="H24" s="131">
        <v>9.5299999999999996E-2</v>
      </c>
      <c r="I24" s="131">
        <v>1.5100000000000001E-3</v>
      </c>
      <c r="J24" s="131">
        <v>7.7099999999999998E-3</v>
      </c>
      <c r="K24" s="131">
        <v>4.6339999999999999E-2</v>
      </c>
      <c r="L24" s="150">
        <v>1.8579999999999999E-2</v>
      </c>
      <c r="M24" s="152">
        <v>6.1170000000000002E-2</v>
      </c>
      <c r="N24" s="562"/>
    </row>
    <row r="25" spans="1:14" s="21" customFormat="1" ht="12.75" customHeight="1">
      <c r="A25" s="799" t="s">
        <v>71</v>
      </c>
      <c r="B25" s="212">
        <v>52085.377</v>
      </c>
      <c r="C25" s="199">
        <v>20578.07</v>
      </c>
      <c r="D25" s="199">
        <v>456.80099999999999</v>
      </c>
      <c r="E25" s="199">
        <v>645.125</v>
      </c>
      <c r="F25" s="199">
        <v>20790.535</v>
      </c>
      <c r="G25" s="199">
        <v>918.04899999999998</v>
      </c>
      <c r="H25" s="199">
        <v>4217.3280000000004</v>
      </c>
      <c r="I25" s="199">
        <v>79.018000000000001</v>
      </c>
      <c r="J25" s="199">
        <v>540.89800000000002</v>
      </c>
      <c r="K25" s="199">
        <v>1335.9069999999999</v>
      </c>
      <c r="L25" s="156">
        <v>663.01400000000001</v>
      </c>
      <c r="M25" s="157">
        <v>1860.6320000000001</v>
      </c>
      <c r="N25" s="404"/>
    </row>
    <row r="26" spans="1:14" s="22" customFormat="1" ht="12.75" customHeight="1">
      <c r="A26" s="799"/>
      <c r="B26" s="197">
        <v>1</v>
      </c>
      <c r="C26" s="131">
        <v>0.39507999999999999</v>
      </c>
      <c r="D26" s="131">
        <v>8.77E-3</v>
      </c>
      <c r="E26" s="131">
        <v>1.239E-2</v>
      </c>
      <c r="F26" s="131">
        <v>0.39916000000000001</v>
      </c>
      <c r="G26" s="131">
        <v>1.763E-2</v>
      </c>
      <c r="H26" s="131">
        <v>8.097E-2</v>
      </c>
      <c r="I26" s="131">
        <v>1.5200000000000001E-3</v>
      </c>
      <c r="J26" s="131">
        <v>1.038E-2</v>
      </c>
      <c r="K26" s="131">
        <v>2.5649999999999999E-2</v>
      </c>
      <c r="L26" s="150">
        <v>1.273E-2</v>
      </c>
      <c r="M26" s="152">
        <v>3.5720000000000002E-2</v>
      </c>
      <c r="N26" s="562"/>
    </row>
    <row r="27" spans="1:14" s="21" customFormat="1" ht="12.75" customHeight="1">
      <c r="A27" s="799" t="s">
        <v>72</v>
      </c>
      <c r="B27" s="212">
        <v>14476.777</v>
      </c>
      <c r="C27" s="199">
        <v>4877.0810000000001</v>
      </c>
      <c r="D27" s="199">
        <v>1063.6389999999999</v>
      </c>
      <c r="E27" s="199">
        <v>2030.4490000000001</v>
      </c>
      <c r="F27" s="199">
        <v>4105.5709999999999</v>
      </c>
      <c r="G27" s="199">
        <v>452.36</v>
      </c>
      <c r="H27" s="199">
        <v>706.47</v>
      </c>
      <c r="I27" s="199">
        <v>17.64</v>
      </c>
      <c r="J27" s="199">
        <v>99.745999999999995</v>
      </c>
      <c r="K27" s="199">
        <v>560.72799999999995</v>
      </c>
      <c r="L27" s="156">
        <v>18.751000000000001</v>
      </c>
      <c r="M27" s="157">
        <v>544.34199999999998</v>
      </c>
      <c r="N27" s="404"/>
    </row>
    <row r="28" spans="1:14" s="22" customFormat="1" ht="12.75" customHeight="1">
      <c r="A28" s="799"/>
      <c r="B28" s="197">
        <v>1</v>
      </c>
      <c r="C28" s="131">
        <v>0.33689000000000002</v>
      </c>
      <c r="D28" s="131">
        <v>7.3469999999999994E-2</v>
      </c>
      <c r="E28" s="131">
        <v>0.14026</v>
      </c>
      <c r="F28" s="131">
        <v>0.28360000000000002</v>
      </c>
      <c r="G28" s="131">
        <v>3.125E-2</v>
      </c>
      <c r="H28" s="131">
        <v>4.8800000000000003E-2</v>
      </c>
      <c r="I28" s="131">
        <v>1.2199999999999999E-3</v>
      </c>
      <c r="J28" s="131">
        <v>6.8900000000000003E-3</v>
      </c>
      <c r="K28" s="131">
        <v>3.8730000000000001E-2</v>
      </c>
      <c r="L28" s="150">
        <v>1.2999999999999999E-3</v>
      </c>
      <c r="M28" s="152">
        <v>3.7600000000000001E-2</v>
      </c>
      <c r="N28" s="562"/>
    </row>
    <row r="29" spans="1:14" s="21" customFormat="1" ht="12.75" customHeight="1">
      <c r="A29" s="799" t="s">
        <v>73</v>
      </c>
      <c r="B29" s="212">
        <v>33724.392999999996</v>
      </c>
      <c r="C29" s="199">
        <v>14217.564</v>
      </c>
      <c r="D29" s="199">
        <v>529.48400000000004</v>
      </c>
      <c r="E29" s="199">
        <v>0.3</v>
      </c>
      <c r="F29" s="199">
        <v>9371.6129999999994</v>
      </c>
      <c r="G29" s="199">
        <v>513.40300000000002</v>
      </c>
      <c r="H29" s="199">
        <v>5229.5950000000003</v>
      </c>
      <c r="I29" s="199">
        <v>57.987000000000002</v>
      </c>
      <c r="J29" s="199">
        <v>490.63900000000001</v>
      </c>
      <c r="K29" s="199">
        <v>965.21500000000003</v>
      </c>
      <c r="L29" s="156">
        <v>146.643</v>
      </c>
      <c r="M29" s="157">
        <v>2201.9499999999998</v>
      </c>
      <c r="N29" s="404"/>
    </row>
    <row r="30" spans="1:14" s="22" customFormat="1" ht="12.75" customHeight="1">
      <c r="A30" s="799"/>
      <c r="B30" s="197">
        <v>1</v>
      </c>
      <c r="C30" s="131">
        <v>0.42158000000000001</v>
      </c>
      <c r="D30" s="131">
        <v>1.5699999999999999E-2</v>
      </c>
      <c r="E30" s="131">
        <v>1.0000000000000001E-5</v>
      </c>
      <c r="F30" s="131">
        <v>0.27789000000000003</v>
      </c>
      <c r="G30" s="131">
        <v>1.5219999999999999E-2</v>
      </c>
      <c r="H30" s="131">
        <v>0.15507000000000001</v>
      </c>
      <c r="I30" s="131">
        <v>1.72E-3</v>
      </c>
      <c r="J30" s="131">
        <v>1.455E-2</v>
      </c>
      <c r="K30" s="131">
        <v>2.862E-2</v>
      </c>
      <c r="L30" s="150">
        <v>4.3499999999999997E-3</v>
      </c>
      <c r="M30" s="152">
        <v>6.5290000000000001E-2</v>
      </c>
      <c r="N30" s="562"/>
    </row>
    <row r="31" spans="1:14" s="21" customFormat="1" ht="12.75" customHeight="1">
      <c r="A31" s="799" t="s">
        <v>74</v>
      </c>
      <c r="B31" s="212">
        <v>15005.468000000001</v>
      </c>
      <c r="C31" s="199">
        <v>7440.6940000000004</v>
      </c>
      <c r="D31" s="199">
        <v>130.59</v>
      </c>
      <c r="E31" s="199">
        <v>6.3109999999999999</v>
      </c>
      <c r="F31" s="199">
        <v>3855.4079999999999</v>
      </c>
      <c r="G31" s="199">
        <v>137.47300000000001</v>
      </c>
      <c r="H31" s="199">
        <v>1799.5319999999999</v>
      </c>
      <c r="I31" s="199">
        <v>17.433</v>
      </c>
      <c r="J31" s="199">
        <v>168.541</v>
      </c>
      <c r="K31" s="199">
        <v>376.57600000000002</v>
      </c>
      <c r="L31" s="156">
        <v>228.572</v>
      </c>
      <c r="M31" s="157">
        <v>844.33799999999997</v>
      </c>
      <c r="N31" s="404"/>
    </row>
    <row r="32" spans="1:14" s="22" customFormat="1" ht="12.75" customHeight="1">
      <c r="A32" s="799"/>
      <c r="B32" s="197">
        <v>1</v>
      </c>
      <c r="C32" s="131">
        <v>0.49586999999999998</v>
      </c>
      <c r="D32" s="131">
        <v>8.6999999999999994E-3</v>
      </c>
      <c r="E32" s="131">
        <v>4.2000000000000002E-4</v>
      </c>
      <c r="F32" s="131">
        <v>0.25692999999999999</v>
      </c>
      <c r="G32" s="131">
        <v>9.1599999999999997E-3</v>
      </c>
      <c r="H32" s="131">
        <v>0.11992999999999999</v>
      </c>
      <c r="I32" s="131">
        <v>1.16E-3</v>
      </c>
      <c r="J32" s="131">
        <v>1.123E-2</v>
      </c>
      <c r="K32" s="131">
        <v>2.5100000000000001E-2</v>
      </c>
      <c r="L32" s="150">
        <v>1.523E-2</v>
      </c>
      <c r="M32" s="152">
        <v>5.6270000000000001E-2</v>
      </c>
      <c r="N32" s="562"/>
    </row>
    <row r="33" spans="1:14" s="21" customFormat="1" ht="12.75" customHeight="1">
      <c r="A33" s="799" t="s">
        <v>75</v>
      </c>
      <c r="B33" s="212">
        <v>52041.934999999998</v>
      </c>
      <c r="C33" s="199">
        <v>22347.048999999999</v>
      </c>
      <c r="D33" s="199">
        <v>1096.8</v>
      </c>
      <c r="E33" s="199">
        <v>467.89400000000001</v>
      </c>
      <c r="F33" s="199">
        <v>14359.659</v>
      </c>
      <c r="G33" s="199">
        <v>936.96799999999996</v>
      </c>
      <c r="H33" s="199">
        <v>5896.7259999999997</v>
      </c>
      <c r="I33" s="199">
        <v>65.926000000000002</v>
      </c>
      <c r="J33" s="199">
        <v>583.12400000000002</v>
      </c>
      <c r="K33" s="199">
        <v>1901.3050000000001</v>
      </c>
      <c r="L33" s="156">
        <v>817.38599999999997</v>
      </c>
      <c r="M33" s="157">
        <v>3569.098</v>
      </c>
      <c r="N33" s="404"/>
    </row>
    <row r="34" spans="1:14" s="22" customFormat="1" ht="12.75" customHeight="1">
      <c r="A34" s="799"/>
      <c r="B34" s="197">
        <v>1</v>
      </c>
      <c r="C34" s="131">
        <v>0.4294</v>
      </c>
      <c r="D34" s="131">
        <v>2.1080000000000002E-2</v>
      </c>
      <c r="E34" s="131">
        <v>8.9899999999999997E-3</v>
      </c>
      <c r="F34" s="131">
        <v>0.27592</v>
      </c>
      <c r="G34" s="131">
        <v>1.7999999999999999E-2</v>
      </c>
      <c r="H34" s="131">
        <v>0.11330999999999999</v>
      </c>
      <c r="I34" s="131">
        <v>1.2700000000000001E-3</v>
      </c>
      <c r="J34" s="131">
        <v>1.12E-2</v>
      </c>
      <c r="K34" s="131">
        <v>3.653E-2</v>
      </c>
      <c r="L34" s="150">
        <v>1.5709999999999998E-2</v>
      </c>
      <c r="M34" s="152">
        <v>6.8580000000000002E-2</v>
      </c>
      <c r="N34" s="562"/>
    </row>
    <row r="35" spans="1:14" s="21" customFormat="1" ht="12.75" customHeight="1">
      <c r="A35" s="819" t="s">
        <v>76</v>
      </c>
      <c r="B35" s="212">
        <v>22440.575000000001</v>
      </c>
      <c r="C35" s="199">
        <v>9774.598</v>
      </c>
      <c r="D35" s="199">
        <v>214.21799999999999</v>
      </c>
      <c r="E35" s="199">
        <v>17.757000000000001</v>
      </c>
      <c r="F35" s="199">
        <v>6440.2460000000001</v>
      </c>
      <c r="G35" s="199">
        <v>253.846</v>
      </c>
      <c r="H35" s="199">
        <v>2195.36</v>
      </c>
      <c r="I35" s="199">
        <v>116.52200000000001</v>
      </c>
      <c r="J35" s="199">
        <v>422.279</v>
      </c>
      <c r="K35" s="199">
        <v>695.08399999999995</v>
      </c>
      <c r="L35" s="156">
        <v>315.12900000000002</v>
      </c>
      <c r="M35" s="157">
        <v>1995.5360000000001</v>
      </c>
      <c r="N35" s="404"/>
    </row>
    <row r="36" spans="1:14" s="22" customFormat="1" ht="12.75" customHeight="1">
      <c r="A36" s="818"/>
      <c r="B36" s="200">
        <v>1</v>
      </c>
      <c r="C36" s="138">
        <v>0.43558000000000002</v>
      </c>
      <c r="D36" s="138">
        <v>9.5499999999999995E-3</v>
      </c>
      <c r="E36" s="138">
        <v>7.9000000000000001E-4</v>
      </c>
      <c r="F36" s="138">
        <v>0.28699000000000002</v>
      </c>
      <c r="G36" s="138">
        <v>1.1310000000000001E-2</v>
      </c>
      <c r="H36" s="138">
        <v>9.783E-2</v>
      </c>
      <c r="I36" s="138">
        <v>5.1900000000000002E-3</v>
      </c>
      <c r="J36" s="138">
        <v>1.882E-2</v>
      </c>
      <c r="K36" s="138">
        <v>3.0970000000000001E-2</v>
      </c>
      <c r="L36" s="171">
        <v>1.404E-2</v>
      </c>
      <c r="M36" s="173">
        <v>8.8929999999999995E-2</v>
      </c>
      <c r="N36" s="562"/>
    </row>
    <row r="37" spans="1:14" s="21" customFormat="1" ht="12.75" customHeight="1">
      <c r="A37" s="857" t="s">
        <v>85</v>
      </c>
      <c r="B37" s="195">
        <v>1400188.2779999999</v>
      </c>
      <c r="C37" s="180">
        <v>608372.75</v>
      </c>
      <c r="D37" s="180">
        <v>24403.423999999999</v>
      </c>
      <c r="E37" s="180">
        <v>8299.0859999999993</v>
      </c>
      <c r="F37" s="180">
        <v>411481.33</v>
      </c>
      <c r="G37" s="180">
        <v>22644.679</v>
      </c>
      <c r="H37" s="180">
        <v>143100.67000000001</v>
      </c>
      <c r="I37" s="180">
        <v>2328.7260000000001</v>
      </c>
      <c r="J37" s="180">
        <v>18710.752</v>
      </c>
      <c r="K37" s="180">
        <v>52337.451999999997</v>
      </c>
      <c r="L37" s="210">
        <v>24207.702000000001</v>
      </c>
      <c r="M37" s="213">
        <v>84301.706999999995</v>
      </c>
      <c r="N37" s="404"/>
    </row>
    <row r="38" spans="1:14" s="22" customFormat="1" ht="12.75" customHeight="1" thickBot="1">
      <c r="A38" s="858"/>
      <c r="B38" s="399">
        <v>1</v>
      </c>
      <c r="C38" s="350">
        <v>0.43448999999999999</v>
      </c>
      <c r="D38" s="350">
        <v>1.7430000000000001E-2</v>
      </c>
      <c r="E38" s="350">
        <v>5.9300000000000004E-3</v>
      </c>
      <c r="F38" s="350">
        <v>0.29387999999999997</v>
      </c>
      <c r="G38" s="350">
        <v>1.617E-2</v>
      </c>
      <c r="H38" s="350">
        <v>0.1022</v>
      </c>
      <c r="I38" s="350">
        <v>1.66E-3</v>
      </c>
      <c r="J38" s="350">
        <v>1.336E-2</v>
      </c>
      <c r="K38" s="350">
        <v>3.7379999999999997E-2</v>
      </c>
      <c r="L38" s="111">
        <v>1.729E-2</v>
      </c>
      <c r="M38" s="112">
        <v>6.021E-2</v>
      </c>
      <c r="N38" s="562"/>
    </row>
    <row r="39" spans="1:14" s="402" customFormat="1"/>
    <row r="40" spans="1:14" s="550" customFormat="1" ht="11.25">
      <c r="A40" s="550" t="str">
        <f>"Anmerkungen. Datengrundlage: Volkshochschul-Statistik "&amp;Hilfswerte!B1&amp;"; Basis: "&amp;Tabelle1!$C$36&amp;" vhs."</f>
        <v>Anmerkungen. Datengrundlage: Volkshochschul-Statistik 2022; Basis: 828 vhs.</v>
      </c>
    </row>
    <row r="41" spans="1:14" s="402" customFormat="1"/>
    <row r="42" spans="1:14" s="402" customFormat="1">
      <c r="A42" s="558" t="str">
        <f>Tabelle1!$A$41</f>
        <v>Datengrundlage: Deutsches Institut für Erwachsenenbildung DIE (2025). „Basisdaten Volkshochschul-Statistik (seit 2018)“</v>
      </c>
      <c r="B42" s="560"/>
      <c r="C42" s="560"/>
      <c r="D42" s="560"/>
      <c r="E42" s="560"/>
    </row>
    <row r="43" spans="1:14" s="402" customFormat="1">
      <c r="A43" s="558" t="str">
        <f>Tabelle1!$A$42</f>
        <v xml:space="preserve">(ZA6276; Version 2.0.0) [Data set]. GESIS, Köln. </v>
      </c>
      <c r="B43" s="556"/>
      <c r="C43" s="556"/>
      <c r="D43" s="556"/>
      <c r="E43" s="796" t="s">
        <v>494</v>
      </c>
      <c r="F43" s="796"/>
      <c r="G43" s="796"/>
    </row>
    <row r="44" spans="1:14" s="402" customFormat="1">
      <c r="A44" s="560"/>
      <c r="B44" s="560"/>
      <c r="C44" s="560"/>
      <c r="D44" s="560"/>
      <c r="E44" s="560"/>
    </row>
    <row r="45" spans="1:14" s="402" customFormat="1">
      <c r="A45" s="694" t="str">
        <f>Tabelle1!$A$44</f>
        <v>Die Tabellen stehen unter der Lizenz CC BY-SA DEED 4.0.</v>
      </c>
      <c r="B45" s="560"/>
      <c r="C45" s="560"/>
      <c r="D45" s="560"/>
      <c r="E45" s="560"/>
    </row>
  </sheetData>
  <mergeCells count="23">
    <mergeCell ref="A31:A32"/>
    <mergeCell ref="A33:A34"/>
    <mergeCell ref="A17:A18"/>
    <mergeCell ref="E43:G43"/>
    <mergeCell ref="A35:A36"/>
    <mergeCell ref="A37:A38"/>
    <mergeCell ref="A19:A20"/>
    <mergeCell ref="A21:A22"/>
    <mergeCell ref="A5:A6"/>
    <mergeCell ref="A23:A24"/>
    <mergeCell ref="A25:A26"/>
    <mergeCell ref="A27:A28"/>
    <mergeCell ref="A29:A30"/>
    <mergeCell ref="A7:A8"/>
    <mergeCell ref="A9:A10"/>
    <mergeCell ref="A11:A12"/>
    <mergeCell ref="A13:A14"/>
    <mergeCell ref="A15:A16"/>
    <mergeCell ref="A1:M1"/>
    <mergeCell ref="A2:A4"/>
    <mergeCell ref="B2:B4"/>
    <mergeCell ref="C2:M2"/>
    <mergeCell ref="C3:M3"/>
  </mergeCells>
  <conditionalFormatting sqref="A5:XFD5">
    <cfRule type="cellIs" dxfId="669" priority="48" stopIfTrue="1" operator="equal">
      <formula>0</formula>
    </cfRule>
  </conditionalFormatting>
  <conditionalFormatting sqref="A6:XFD6">
    <cfRule type="cellIs" dxfId="668" priority="47" stopIfTrue="1" operator="lessThan">
      <formula>0.0005</formula>
    </cfRule>
    <cfRule type="cellIs" dxfId="667" priority="46" stopIfTrue="1" operator="equal">
      <formula>1</formula>
    </cfRule>
  </conditionalFormatting>
  <conditionalFormatting sqref="A8:XFD8">
    <cfRule type="cellIs" dxfId="666" priority="50" stopIfTrue="1" operator="lessThan">
      <formula>0.0005</formula>
    </cfRule>
    <cfRule type="cellIs" dxfId="665" priority="49" stopIfTrue="1" operator="equal">
      <formula>1</formula>
    </cfRule>
  </conditionalFormatting>
  <conditionalFormatting sqref="A9:XFD9">
    <cfRule type="cellIs" dxfId="664" priority="45" stopIfTrue="1" operator="equal">
      <formula>0</formula>
    </cfRule>
  </conditionalFormatting>
  <conditionalFormatting sqref="A10:XFD10">
    <cfRule type="cellIs" dxfId="663" priority="44" stopIfTrue="1" operator="lessThan">
      <formula>0.0005</formula>
    </cfRule>
    <cfRule type="cellIs" dxfId="662" priority="43" stopIfTrue="1" operator="equal">
      <formula>1</formula>
    </cfRule>
  </conditionalFormatting>
  <conditionalFormatting sqref="A11:XFD11">
    <cfRule type="cellIs" dxfId="661" priority="42" stopIfTrue="1" operator="equal">
      <formula>0</formula>
    </cfRule>
  </conditionalFormatting>
  <conditionalFormatting sqref="A12:XFD12">
    <cfRule type="cellIs" dxfId="660" priority="41" stopIfTrue="1" operator="lessThan">
      <formula>0.0005</formula>
    </cfRule>
    <cfRule type="cellIs" dxfId="659" priority="40" stopIfTrue="1" operator="equal">
      <formula>1</formula>
    </cfRule>
  </conditionalFormatting>
  <conditionalFormatting sqref="A13:XFD13">
    <cfRule type="cellIs" dxfId="658" priority="39" stopIfTrue="1" operator="equal">
      <formula>0</formula>
    </cfRule>
  </conditionalFormatting>
  <conditionalFormatting sqref="A14:XFD14">
    <cfRule type="cellIs" dxfId="657" priority="38" stopIfTrue="1" operator="lessThan">
      <formula>0.0005</formula>
    </cfRule>
    <cfRule type="cellIs" dxfId="656" priority="37" stopIfTrue="1" operator="equal">
      <formula>1</formula>
    </cfRule>
  </conditionalFormatting>
  <conditionalFormatting sqref="A15:XFD15">
    <cfRule type="cellIs" dxfId="655" priority="36" stopIfTrue="1" operator="equal">
      <formula>0</formula>
    </cfRule>
  </conditionalFormatting>
  <conditionalFormatting sqref="A16:XFD16">
    <cfRule type="cellIs" dxfId="654" priority="35" stopIfTrue="1" operator="lessThan">
      <formula>0.0005</formula>
    </cfRule>
    <cfRule type="cellIs" dxfId="653" priority="34" stopIfTrue="1" operator="equal">
      <formula>1</formula>
    </cfRule>
  </conditionalFormatting>
  <conditionalFormatting sqref="A17:XFD17">
    <cfRule type="cellIs" dxfId="652" priority="33" stopIfTrue="1" operator="equal">
      <formula>0</formula>
    </cfRule>
  </conditionalFormatting>
  <conditionalFormatting sqref="A18:XFD18">
    <cfRule type="cellIs" dxfId="651" priority="31" stopIfTrue="1" operator="equal">
      <formula>1</formula>
    </cfRule>
    <cfRule type="cellIs" dxfId="650" priority="32" stopIfTrue="1" operator="lessThan">
      <formula>0.0005</formula>
    </cfRule>
  </conditionalFormatting>
  <conditionalFormatting sqref="A19:XFD19">
    <cfRule type="cellIs" dxfId="649" priority="30" stopIfTrue="1" operator="equal">
      <formula>0</formula>
    </cfRule>
  </conditionalFormatting>
  <conditionalFormatting sqref="A20:XFD20">
    <cfRule type="cellIs" dxfId="648" priority="29" stopIfTrue="1" operator="lessThan">
      <formula>0.0005</formula>
    </cfRule>
    <cfRule type="cellIs" dxfId="647" priority="28" stopIfTrue="1" operator="equal">
      <formula>1</formula>
    </cfRule>
  </conditionalFormatting>
  <conditionalFormatting sqref="A21:XFD21">
    <cfRule type="cellIs" dxfId="646" priority="27" stopIfTrue="1" operator="equal">
      <formula>0</formula>
    </cfRule>
  </conditionalFormatting>
  <conditionalFormatting sqref="A22:XFD22">
    <cfRule type="cellIs" dxfId="645" priority="25" stopIfTrue="1" operator="equal">
      <formula>1</formula>
    </cfRule>
    <cfRule type="cellIs" dxfId="644" priority="26" stopIfTrue="1" operator="lessThan">
      <formula>0.0005</formula>
    </cfRule>
  </conditionalFormatting>
  <conditionalFormatting sqref="A23:XFD23">
    <cfRule type="cellIs" dxfId="643" priority="24" stopIfTrue="1" operator="equal">
      <formula>0</formula>
    </cfRule>
  </conditionalFormatting>
  <conditionalFormatting sqref="A24:XFD24">
    <cfRule type="cellIs" dxfId="642" priority="23" stopIfTrue="1" operator="lessThan">
      <formula>0.0005</formula>
    </cfRule>
    <cfRule type="cellIs" dxfId="641" priority="22" stopIfTrue="1" operator="equal">
      <formula>1</formula>
    </cfRule>
  </conditionalFormatting>
  <conditionalFormatting sqref="A25:XFD25">
    <cfRule type="cellIs" dxfId="640" priority="21" stopIfTrue="1" operator="equal">
      <formula>0</formula>
    </cfRule>
  </conditionalFormatting>
  <conditionalFormatting sqref="A26:XFD26">
    <cfRule type="cellIs" dxfId="639" priority="19" stopIfTrue="1" operator="equal">
      <formula>1</formula>
    </cfRule>
    <cfRule type="cellIs" dxfId="638" priority="20" stopIfTrue="1" operator="lessThan">
      <formula>0.0005</formula>
    </cfRule>
  </conditionalFormatting>
  <conditionalFormatting sqref="A27:XFD27">
    <cfRule type="cellIs" dxfId="637" priority="18" stopIfTrue="1" operator="equal">
      <formula>0</formula>
    </cfRule>
  </conditionalFormatting>
  <conditionalFormatting sqref="A28:XFD28">
    <cfRule type="cellIs" dxfId="636" priority="17" stopIfTrue="1" operator="lessThan">
      <formula>0.0005</formula>
    </cfRule>
    <cfRule type="cellIs" dxfId="635" priority="16" stopIfTrue="1" operator="equal">
      <formula>1</formula>
    </cfRule>
  </conditionalFormatting>
  <conditionalFormatting sqref="A29:XFD29">
    <cfRule type="cellIs" dxfId="634" priority="15" stopIfTrue="1" operator="equal">
      <formula>0</formula>
    </cfRule>
  </conditionalFormatting>
  <conditionalFormatting sqref="A30:XFD30">
    <cfRule type="cellIs" dxfId="633" priority="14" stopIfTrue="1" operator="lessThan">
      <formula>0.0005</formula>
    </cfRule>
    <cfRule type="cellIs" dxfId="632" priority="13" stopIfTrue="1" operator="equal">
      <formula>1</formula>
    </cfRule>
  </conditionalFormatting>
  <conditionalFormatting sqref="A31:XFD31">
    <cfRule type="cellIs" dxfId="631" priority="12" stopIfTrue="1" operator="equal">
      <formula>0</formula>
    </cfRule>
  </conditionalFormatting>
  <conditionalFormatting sqref="A32:XFD32">
    <cfRule type="cellIs" dxfId="630" priority="11" stopIfTrue="1" operator="lessThan">
      <formula>0.0005</formula>
    </cfRule>
    <cfRule type="cellIs" dxfId="629" priority="10" stopIfTrue="1" operator="equal">
      <formula>1</formula>
    </cfRule>
  </conditionalFormatting>
  <conditionalFormatting sqref="A33:XFD33">
    <cfRule type="cellIs" dxfId="628" priority="9" stopIfTrue="1" operator="equal">
      <formula>0</formula>
    </cfRule>
  </conditionalFormatting>
  <conditionalFormatting sqref="A34:XFD34">
    <cfRule type="cellIs" dxfId="627" priority="8" stopIfTrue="1" operator="lessThan">
      <formula>0.0005</formula>
    </cfRule>
    <cfRule type="cellIs" dxfId="626" priority="7" stopIfTrue="1" operator="equal">
      <formula>1</formula>
    </cfRule>
  </conditionalFormatting>
  <conditionalFormatting sqref="A35:XFD35">
    <cfRule type="cellIs" dxfId="625" priority="6" stopIfTrue="1" operator="equal">
      <formula>0</formula>
    </cfRule>
  </conditionalFormatting>
  <conditionalFormatting sqref="A36:XFD36">
    <cfRule type="cellIs" dxfId="624" priority="5" stopIfTrue="1" operator="lessThan">
      <formula>0.0005</formula>
    </cfRule>
    <cfRule type="cellIs" dxfId="623" priority="4" stopIfTrue="1" operator="equal">
      <formula>1</formula>
    </cfRule>
  </conditionalFormatting>
  <conditionalFormatting sqref="A37:XFD37">
    <cfRule type="cellIs" dxfId="622" priority="3" stopIfTrue="1" operator="equal">
      <formula>0</formula>
    </cfRule>
  </conditionalFormatting>
  <conditionalFormatting sqref="A38:XFD38">
    <cfRule type="cellIs" dxfId="621" priority="1" stopIfTrue="1" operator="equal">
      <formula>1</formula>
    </cfRule>
    <cfRule type="cellIs" dxfId="620" priority="2" stopIfTrue="1" operator="lessThan">
      <formula>0.0005</formula>
    </cfRule>
  </conditionalFormatting>
  <conditionalFormatting sqref="B7:IV7">
    <cfRule type="cellIs" dxfId="619" priority="54" stopIfTrue="1" operator="equal">
      <formula>0</formula>
    </cfRule>
  </conditionalFormatting>
  <hyperlinks>
    <hyperlink ref="A45" r:id="rId1" display="Publikation und Tabellen stehen unter der Lizenz CC BY-SA DEED 4.0." xr:uid="{AF90FF27-50C8-4CF4-B2CD-535A0FEB9FE5}"/>
    <hyperlink ref="E43" r:id="rId2" xr:uid="{137D9BDF-DCC9-4536-9F0C-9CC03B764F45}"/>
  </hyperlinks>
  <pageMargins left="0.78740157480314965" right="0.78740157480314965" top="0.98425196850393704" bottom="0.98425196850393704" header="0.51181102362204722" footer="0.51181102362204722"/>
  <pageSetup paperSize="9" scale="63" orientation="portrait" r:id="rId3"/>
  <headerFooter scaleWithDoc="0" alignWithMargins="0"/>
  <legacyDrawingHF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BAED1-F111-4FFE-9AD1-35381DBF1A88}">
  <sheetPr>
    <pageSetUpPr fitToPage="1"/>
  </sheetPr>
  <dimension ref="A1:M43"/>
  <sheetViews>
    <sheetView view="pageBreakPreview" zoomScaleNormal="100" zoomScaleSheetLayoutView="100" workbookViewId="0">
      <selection activeCell="D41" sqref="D41:F41"/>
    </sheetView>
  </sheetViews>
  <sheetFormatPr baseColWidth="10" defaultRowHeight="12.75"/>
  <cols>
    <col min="1" max="1" width="16.5703125" style="20" customWidth="1"/>
    <col min="2" max="4" width="18.7109375" style="20" customWidth="1"/>
    <col min="5" max="5" width="2.7109375" style="402" customWidth="1"/>
    <col min="6" max="6" width="25.7109375" style="402" customWidth="1"/>
    <col min="7" max="16384" width="11.42578125" style="20"/>
  </cols>
  <sheetData>
    <row r="1" spans="1:13" ht="39.950000000000003" customHeight="1" thickBot="1">
      <c r="A1" s="861" t="str">
        <f>"Tabelle 6: Entgeltermäßigungen nach Ländern " &amp;Hilfswerte!B1</f>
        <v>Tabelle 6: Entgeltermäßigungen nach Ländern 2022</v>
      </c>
      <c r="B1" s="861"/>
      <c r="C1" s="861"/>
      <c r="D1" s="861"/>
      <c r="E1" s="861"/>
      <c r="F1" s="571"/>
      <c r="G1" s="38"/>
      <c r="H1" s="38"/>
      <c r="I1" s="38"/>
      <c r="J1" s="38"/>
      <c r="K1" s="38"/>
      <c r="L1" s="38"/>
      <c r="M1" s="38"/>
    </row>
    <row r="2" spans="1:13" ht="48" customHeight="1">
      <c r="A2" s="615" t="s">
        <v>12</v>
      </c>
      <c r="B2" s="616" t="s">
        <v>333</v>
      </c>
      <c r="C2" s="616" t="s">
        <v>361</v>
      </c>
      <c r="D2" s="617" t="s">
        <v>60</v>
      </c>
    </row>
    <row r="3" spans="1:13" ht="12.75" customHeight="1">
      <c r="A3" s="800" t="s">
        <v>61</v>
      </c>
      <c r="B3" s="214">
        <v>27784</v>
      </c>
      <c r="C3" s="214">
        <v>123243</v>
      </c>
      <c r="D3" s="215">
        <v>151027</v>
      </c>
    </row>
    <row r="4" spans="1:13" ht="12.75" customHeight="1">
      <c r="A4" s="799"/>
      <c r="B4" s="216">
        <v>0.18396999999999999</v>
      </c>
      <c r="C4" s="216">
        <v>0.81603000000000003</v>
      </c>
      <c r="D4" s="217">
        <v>1</v>
      </c>
    </row>
    <row r="5" spans="1:13" ht="12.75" customHeight="1">
      <c r="A5" s="799" t="s">
        <v>62</v>
      </c>
      <c r="B5" s="85">
        <v>46668</v>
      </c>
      <c r="C5" s="85">
        <v>16114</v>
      </c>
      <c r="D5" s="218">
        <v>62782</v>
      </c>
    </row>
    <row r="6" spans="1:13" ht="12.75" customHeight="1">
      <c r="A6" s="799"/>
      <c r="B6" s="216">
        <v>0.74333000000000005</v>
      </c>
      <c r="C6" s="216">
        <v>0.25667000000000001</v>
      </c>
      <c r="D6" s="217">
        <v>1</v>
      </c>
    </row>
    <row r="7" spans="1:13" ht="12.75" customHeight="1">
      <c r="A7" s="799" t="s">
        <v>63</v>
      </c>
      <c r="B7" s="85">
        <v>22251</v>
      </c>
      <c r="C7" s="85">
        <v>79662</v>
      </c>
      <c r="D7" s="218">
        <v>101913</v>
      </c>
    </row>
    <row r="8" spans="1:13" ht="12.75" customHeight="1">
      <c r="A8" s="799"/>
      <c r="B8" s="88">
        <v>0.21833</v>
      </c>
      <c r="C8" s="88">
        <v>0.78166999999999998</v>
      </c>
      <c r="D8" s="219">
        <v>1</v>
      </c>
    </row>
    <row r="9" spans="1:13" ht="12.75" customHeight="1">
      <c r="A9" s="799" t="s">
        <v>64</v>
      </c>
      <c r="B9" s="85">
        <v>7394</v>
      </c>
      <c r="C9" s="85">
        <v>15701</v>
      </c>
      <c r="D9" s="218">
        <v>23095</v>
      </c>
    </row>
    <row r="10" spans="1:13" ht="12.75" customHeight="1">
      <c r="A10" s="799"/>
      <c r="B10" s="88">
        <v>0.32016</v>
      </c>
      <c r="C10" s="88">
        <v>0.67984</v>
      </c>
      <c r="D10" s="219">
        <v>1</v>
      </c>
    </row>
    <row r="11" spans="1:13" ht="12.75" customHeight="1">
      <c r="A11" s="799" t="s">
        <v>65</v>
      </c>
      <c r="B11" s="85">
        <v>2188</v>
      </c>
      <c r="C11" s="85">
        <v>0</v>
      </c>
      <c r="D11" s="218">
        <v>2188</v>
      </c>
    </row>
    <row r="12" spans="1:13" ht="12.75" customHeight="1">
      <c r="A12" s="799"/>
      <c r="B12" s="88">
        <v>1</v>
      </c>
      <c r="C12" s="88" t="s">
        <v>477</v>
      </c>
      <c r="D12" s="219">
        <v>1</v>
      </c>
    </row>
    <row r="13" spans="1:13" ht="12.75" customHeight="1">
      <c r="A13" s="799" t="s">
        <v>66</v>
      </c>
      <c r="B13" s="85">
        <v>21937</v>
      </c>
      <c r="C13" s="85">
        <v>142</v>
      </c>
      <c r="D13" s="218">
        <v>22079</v>
      </c>
    </row>
    <row r="14" spans="1:13" ht="12.75" customHeight="1">
      <c r="A14" s="799"/>
      <c r="B14" s="88">
        <v>0.99356999999999995</v>
      </c>
      <c r="C14" s="88">
        <v>6.43E-3</v>
      </c>
      <c r="D14" s="219">
        <v>1</v>
      </c>
    </row>
    <row r="15" spans="1:13" ht="12.75" customHeight="1">
      <c r="A15" s="799" t="s">
        <v>67</v>
      </c>
      <c r="B15" s="85">
        <v>23486</v>
      </c>
      <c r="C15" s="85">
        <v>41215</v>
      </c>
      <c r="D15" s="218">
        <v>64701</v>
      </c>
    </row>
    <row r="16" spans="1:13" ht="12.75" customHeight="1">
      <c r="A16" s="799"/>
      <c r="B16" s="88">
        <v>0.36298999999999998</v>
      </c>
      <c r="C16" s="88">
        <v>0.63700999999999997</v>
      </c>
      <c r="D16" s="219">
        <v>1</v>
      </c>
    </row>
    <row r="17" spans="1:4" ht="12.75" customHeight="1">
      <c r="A17" s="799" t="s">
        <v>68</v>
      </c>
      <c r="B17" s="85">
        <v>2311</v>
      </c>
      <c r="C17" s="85">
        <v>8284</v>
      </c>
      <c r="D17" s="218">
        <v>10595</v>
      </c>
    </row>
    <row r="18" spans="1:4" ht="12.75" customHeight="1">
      <c r="A18" s="799"/>
      <c r="B18" s="88">
        <v>0.21812000000000001</v>
      </c>
      <c r="C18" s="88">
        <v>0.78188000000000002</v>
      </c>
      <c r="D18" s="219">
        <v>1</v>
      </c>
    </row>
    <row r="19" spans="1:4" ht="12.75" customHeight="1">
      <c r="A19" s="799" t="s">
        <v>69</v>
      </c>
      <c r="B19" s="85">
        <v>11941</v>
      </c>
      <c r="C19" s="85">
        <v>29775</v>
      </c>
      <c r="D19" s="218">
        <v>41716</v>
      </c>
    </row>
    <row r="20" spans="1:4" ht="12.75" customHeight="1">
      <c r="A20" s="799"/>
      <c r="B20" s="88">
        <v>0.28625</v>
      </c>
      <c r="C20" s="88">
        <v>0.71375</v>
      </c>
      <c r="D20" s="219">
        <v>1</v>
      </c>
    </row>
    <row r="21" spans="1:4" ht="12.75" customHeight="1">
      <c r="A21" s="799" t="s">
        <v>70</v>
      </c>
      <c r="B21" s="85">
        <v>38637</v>
      </c>
      <c r="C21" s="85">
        <v>130165</v>
      </c>
      <c r="D21" s="218">
        <v>168802</v>
      </c>
    </row>
    <row r="22" spans="1:4" ht="12.75" customHeight="1">
      <c r="A22" s="799"/>
      <c r="B22" s="88">
        <v>0.22889000000000001</v>
      </c>
      <c r="C22" s="88">
        <v>0.77110999999999996</v>
      </c>
      <c r="D22" s="219">
        <v>1</v>
      </c>
    </row>
    <row r="23" spans="1:4" ht="12.75" customHeight="1">
      <c r="A23" s="799" t="s">
        <v>71</v>
      </c>
      <c r="B23" s="85">
        <v>4095</v>
      </c>
      <c r="C23" s="85">
        <v>22621</v>
      </c>
      <c r="D23" s="218">
        <v>26716</v>
      </c>
    </row>
    <row r="24" spans="1:4" ht="12.75" customHeight="1">
      <c r="A24" s="799"/>
      <c r="B24" s="88">
        <v>0.15328</v>
      </c>
      <c r="C24" s="88">
        <v>0.84672000000000003</v>
      </c>
      <c r="D24" s="219">
        <v>1</v>
      </c>
    </row>
    <row r="25" spans="1:4" ht="12.75" customHeight="1">
      <c r="A25" s="799" t="s">
        <v>72</v>
      </c>
      <c r="B25" s="85">
        <v>1408</v>
      </c>
      <c r="C25" s="85">
        <v>3758</v>
      </c>
      <c r="D25" s="218">
        <v>5166</v>
      </c>
    </row>
    <row r="26" spans="1:4" ht="12.75" customHeight="1">
      <c r="A26" s="799"/>
      <c r="B26" s="88">
        <v>0.27255000000000001</v>
      </c>
      <c r="C26" s="88">
        <v>0.72745000000000004</v>
      </c>
      <c r="D26" s="219">
        <v>1</v>
      </c>
    </row>
    <row r="27" spans="1:4" ht="12.75" customHeight="1">
      <c r="A27" s="799" t="s">
        <v>73</v>
      </c>
      <c r="B27" s="85">
        <v>4298</v>
      </c>
      <c r="C27" s="85">
        <v>4822</v>
      </c>
      <c r="D27" s="218">
        <v>9120</v>
      </c>
    </row>
    <row r="28" spans="1:4" ht="12.75" customHeight="1">
      <c r="A28" s="799"/>
      <c r="B28" s="88">
        <v>0.47127000000000002</v>
      </c>
      <c r="C28" s="88">
        <v>0.52873000000000003</v>
      </c>
      <c r="D28" s="219">
        <v>1</v>
      </c>
    </row>
    <row r="29" spans="1:4" ht="12.75" customHeight="1">
      <c r="A29" s="799" t="s">
        <v>74</v>
      </c>
      <c r="B29" s="85">
        <v>2342</v>
      </c>
      <c r="C29" s="85">
        <v>4653</v>
      </c>
      <c r="D29" s="218">
        <v>6995</v>
      </c>
    </row>
    <row r="30" spans="1:4" ht="12.75" customHeight="1">
      <c r="A30" s="799"/>
      <c r="B30" s="88">
        <v>0.33481</v>
      </c>
      <c r="C30" s="88">
        <v>0.66518999999999995</v>
      </c>
      <c r="D30" s="219">
        <v>1</v>
      </c>
    </row>
    <row r="31" spans="1:4" ht="12.75" customHeight="1">
      <c r="A31" s="799" t="s">
        <v>75</v>
      </c>
      <c r="B31" s="85">
        <v>2692</v>
      </c>
      <c r="C31" s="85">
        <v>9876</v>
      </c>
      <c r="D31" s="218">
        <v>12568</v>
      </c>
    </row>
    <row r="32" spans="1:4" ht="12.75" customHeight="1">
      <c r="A32" s="799"/>
      <c r="B32" s="88">
        <v>0.21418999999999999</v>
      </c>
      <c r="C32" s="88">
        <v>0.78581000000000001</v>
      </c>
      <c r="D32" s="219">
        <v>1</v>
      </c>
    </row>
    <row r="33" spans="1:6" ht="12.75" customHeight="1">
      <c r="A33" s="819" t="s">
        <v>76</v>
      </c>
      <c r="B33" s="204">
        <v>6524</v>
      </c>
      <c r="C33" s="85">
        <v>17227</v>
      </c>
      <c r="D33" s="218">
        <v>23751</v>
      </c>
    </row>
    <row r="34" spans="1:6" ht="12.75" customHeight="1">
      <c r="A34" s="818"/>
      <c r="B34" s="119">
        <v>0.27467999999999998</v>
      </c>
      <c r="C34" s="119">
        <v>0.72531999999999996</v>
      </c>
      <c r="D34" s="220">
        <v>1</v>
      </c>
    </row>
    <row r="35" spans="1:6" ht="12.75" customHeight="1">
      <c r="A35" s="815" t="s">
        <v>85</v>
      </c>
      <c r="B35" s="124">
        <v>225956</v>
      </c>
      <c r="C35" s="124">
        <v>507258</v>
      </c>
      <c r="D35" s="221">
        <v>733214</v>
      </c>
    </row>
    <row r="36" spans="1:6" ht="12.75" customHeight="1" thickBot="1">
      <c r="A36" s="816"/>
      <c r="B36" s="144">
        <v>0.30817</v>
      </c>
      <c r="C36" s="144">
        <v>0.69182999999999995</v>
      </c>
      <c r="D36" s="222">
        <v>1</v>
      </c>
    </row>
    <row r="37" spans="1:6" s="402" customFormat="1"/>
    <row r="38" spans="1:6" s="402" customFormat="1">
      <c r="A38" s="550" t="str">
        <f>"Anmerkungen. Datengrundlage: Volkshochschul-Statistik "&amp;Hilfswerte!B1&amp;"; Basis: "&amp;Tabelle1!$C$36&amp;" vhs."</f>
        <v>Anmerkungen. Datengrundlage: Volkshochschul-Statistik 2022; Basis: 828 vhs.</v>
      </c>
    </row>
    <row r="39" spans="1:6" s="402" customFormat="1"/>
    <row r="40" spans="1:6" s="402" customFormat="1">
      <c r="A40" s="558" t="str">
        <f>Tabelle1!$A$41</f>
        <v>Datengrundlage: Deutsches Institut für Erwachsenenbildung DIE (2025). „Basisdaten Volkshochschul-Statistik (seit 2018)“</v>
      </c>
      <c r="B40" s="560"/>
      <c r="C40" s="560"/>
      <c r="D40" s="560"/>
      <c r="E40" s="560"/>
    </row>
    <row r="41" spans="1:6" s="402" customFormat="1">
      <c r="A41" s="558" t="str">
        <f>Tabelle1!$A$42</f>
        <v xml:space="preserve">(ZA6276; Version 2.0.0) [Data set]. GESIS, Köln. </v>
      </c>
      <c r="B41" s="556"/>
      <c r="C41" s="556"/>
      <c r="D41" s="796" t="s">
        <v>494</v>
      </c>
      <c r="E41" s="796"/>
      <c r="F41" s="796"/>
    </row>
    <row r="42" spans="1:6" s="402" customFormat="1">
      <c r="A42" s="560"/>
      <c r="B42" s="560"/>
      <c r="C42" s="560"/>
      <c r="D42" s="560"/>
      <c r="E42" s="560"/>
    </row>
    <row r="43" spans="1:6" s="402" customFormat="1">
      <c r="A43" s="694" t="str">
        <f>Tabelle1!$A$44</f>
        <v>Die Tabellen stehen unter der Lizenz CC BY-SA DEED 4.0.</v>
      </c>
      <c r="B43" s="560"/>
      <c r="C43" s="560"/>
      <c r="D43" s="560"/>
      <c r="E43" s="560"/>
    </row>
  </sheetData>
  <mergeCells count="19">
    <mergeCell ref="A27:A28"/>
    <mergeCell ref="A29:A30"/>
    <mergeCell ref="D41:F41"/>
    <mergeCell ref="A31:A32"/>
    <mergeCell ref="A33:A34"/>
    <mergeCell ref="A35:A36"/>
    <mergeCell ref="A25:A26"/>
    <mergeCell ref="A11:A12"/>
    <mergeCell ref="A1:E1"/>
    <mergeCell ref="A3:A4"/>
    <mergeCell ref="A5:A6"/>
    <mergeCell ref="A7:A8"/>
    <mergeCell ref="A9:A10"/>
    <mergeCell ref="A13:A14"/>
    <mergeCell ref="A15:A16"/>
    <mergeCell ref="A17:A18"/>
    <mergeCell ref="A19:A20"/>
    <mergeCell ref="A21:A22"/>
    <mergeCell ref="A23:A24"/>
  </mergeCells>
  <conditionalFormatting sqref="A3:D3 A7:D7 A9:D9 A11:D11 A13:D13 A15:D15 A17:D17 A19:D19 A21:D21 A23:D23 A25:D25 A27:D27 A29:D29 A31:D31 A33:D33 A35:D35">
    <cfRule type="cellIs" dxfId="618" priority="12" stopIfTrue="1" operator="equal">
      <formula>0</formula>
    </cfRule>
  </conditionalFormatting>
  <conditionalFormatting sqref="A4:D4 A8:D8 A10:D10 A12:D12 A14:D14 A16:D16 A18:D18 A20:D20 A22:D22 A24:D24 A26:D26 A28:D28 A30:D30 A32:D32 A34:D34 A36:D36">
    <cfRule type="cellIs" dxfId="617" priority="10" stopIfTrue="1" operator="equal">
      <formula>1</formula>
    </cfRule>
    <cfRule type="cellIs" dxfId="616" priority="11" stopIfTrue="1" operator="lessThan">
      <formula>0.0005</formula>
    </cfRule>
  </conditionalFormatting>
  <conditionalFormatting sqref="A6:D6">
    <cfRule type="cellIs" dxfId="615" priority="4" stopIfTrue="1" operator="equal">
      <formula>1</formula>
    </cfRule>
    <cfRule type="cellIs" dxfId="614" priority="5" stopIfTrue="1" operator="lessThan">
      <formula>0.0005</formula>
    </cfRule>
  </conditionalFormatting>
  <conditionalFormatting sqref="B5:D5">
    <cfRule type="cellIs" dxfId="613" priority="1" stopIfTrue="1" operator="equal">
      <formula>0</formula>
    </cfRule>
  </conditionalFormatting>
  <hyperlinks>
    <hyperlink ref="A43" r:id="rId1" display="Publikation und Tabellen stehen unter der Lizenz CC BY-SA DEED 4.0." xr:uid="{C1A4B1C3-3796-40B8-9E88-E4ABE4A12A21}"/>
    <hyperlink ref="D41" r:id="rId2" xr:uid="{350D1537-85BA-4A46-A684-91DEE4CD6259}"/>
  </hyperlinks>
  <pageMargins left="0.7" right="0.7" top="0.78740157499999996" bottom="0.78740157499999996" header="0.3" footer="0.3"/>
  <pageSetup paperSize="9" scale="88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25223-C423-434B-9C90-BBAAC5793282}">
  <sheetPr>
    <pageSetUpPr fitToPage="1"/>
  </sheetPr>
  <dimension ref="A1:R44"/>
  <sheetViews>
    <sheetView view="pageBreakPreview" zoomScaleNormal="100" zoomScaleSheetLayoutView="100" workbookViewId="0">
      <selection activeCell="F42" sqref="F42:H42"/>
    </sheetView>
  </sheetViews>
  <sheetFormatPr baseColWidth="10" defaultRowHeight="12.75"/>
  <cols>
    <col min="1" max="1" width="9.42578125" style="20" customWidth="1"/>
    <col min="2" max="15" width="8.7109375" style="20" customWidth="1"/>
    <col min="16" max="16" width="12.42578125" style="20" customWidth="1"/>
    <col min="17" max="17" width="12.5703125" style="20" customWidth="1"/>
    <col min="18" max="18" width="2.7109375" style="402" customWidth="1"/>
    <col min="19" max="16384" width="11.42578125" style="20"/>
  </cols>
  <sheetData>
    <row r="1" spans="1:17" ht="39.950000000000003" customHeight="1" thickBot="1">
      <c r="A1" s="801" t="str">
        <f>"Tabelle 7: Qualitätsmanagementsysteme nach Ländern " &amp;Hilfswerte!B1</f>
        <v>Tabelle 7: Qualitätsmanagementsysteme nach Ländern 2022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</row>
    <row r="2" spans="1:17" ht="42.75" customHeight="1">
      <c r="A2" s="820" t="s">
        <v>12</v>
      </c>
      <c r="B2" s="878" t="s">
        <v>395</v>
      </c>
      <c r="C2" s="809"/>
      <c r="D2" s="809"/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  <c r="P2" s="878" t="s">
        <v>24</v>
      </c>
      <c r="Q2" s="810"/>
    </row>
    <row r="3" spans="1:17" ht="102.75" customHeight="1">
      <c r="A3" s="821"/>
      <c r="B3" s="593" t="s">
        <v>42</v>
      </c>
      <c r="C3" s="593" t="s">
        <v>43</v>
      </c>
      <c r="D3" s="591" t="s">
        <v>44</v>
      </c>
      <c r="E3" s="593" t="s">
        <v>45</v>
      </c>
      <c r="F3" s="593" t="s">
        <v>362</v>
      </c>
      <c r="G3" s="591" t="s">
        <v>46</v>
      </c>
      <c r="H3" s="593" t="s">
        <v>47</v>
      </c>
      <c r="I3" s="593" t="s">
        <v>48</v>
      </c>
      <c r="J3" s="591" t="s">
        <v>49</v>
      </c>
      <c r="K3" s="593" t="s">
        <v>50</v>
      </c>
      <c r="L3" s="593" t="s">
        <v>51</v>
      </c>
      <c r="M3" s="593" t="s">
        <v>363</v>
      </c>
      <c r="N3" s="593" t="s">
        <v>364</v>
      </c>
      <c r="O3" s="593" t="s">
        <v>365</v>
      </c>
      <c r="P3" s="593" t="s">
        <v>334</v>
      </c>
      <c r="Q3" s="595" t="s">
        <v>335</v>
      </c>
    </row>
    <row r="4" spans="1:17">
      <c r="A4" s="800" t="s">
        <v>61</v>
      </c>
      <c r="B4" s="181">
        <v>58</v>
      </c>
      <c r="C4" s="223">
        <v>7</v>
      </c>
      <c r="D4" s="223">
        <v>11</v>
      </c>
      <c r="E4" s="223">
        <v>3</v>
      </c>
      <c r="F4" s="223">
        <v>80</v>
      </c>
      <c r="G4" s="223">
        <v>0</v>
      </c>
      <c r="H4" s="223">
        <v>0</v>
      </c>
      <c r="I4" s="223">
        <v>0</v>
      </c>
      <c r="J4" s="223">
        <v>3</v>
      </c>
      <c r="K4" s="223">
        <v>0</v>
      </c>
      <c r="L4" s="223">
        <v>0</v>
      </c>
      <c r="M4" s="223">
        <v>1</v>
      </c>
      <c r="N4" s="223">
        <v>2</v>
      </c>
      <c r="O4" s="181">
        <v>11</v>
      </c>
      <c r="P4" s="697">
        <v>148</v>
      </c>
      <c r="Q4" s="224">
        <v>148</v>
      </c>
    </row>
    <row r="5" spans="1:17">
      <c r="A5" s="799"/>
      <c r="B5" s="131">
        <v>0.36477999999999999</v>
      </c>
      <c r="C5" s="225">
        <v>4.403E-2</v>
      </c>
      <c r="D5" s="225">
        <v>6.9180000000000005E-2</v>
      </c>
      <c r="E5" s="225">
        <v>1.8870000000000001E-2</v>
      </c>
      <c r="F5" s="225">
        <v>0.50314000000000003</v>
      </c>
      <c r="G5" s="225" t="s">
        <v>477</v>
      </c>
      <c r="H5" s="225" t="s">
        <v>477</v>
      </c>
      <c r="I5" s="225" t="s">
        <v>477</v>
      </c>
      <c r="J5" s="225">
        <v>1.8870000000000001E-2</v>
      </c>
      <c r="K5" s="225" t="s">
        <v>477</v>
      </c>
      <c r="L5" s="225" t="s">
        <v>477</v>
      </c>
      <c r="M5" s="225">
        <v>6.2899999999999996E-3</v>
      </c>
      <c r="N5" s="225">
        <v>1.2579999999999999E-2</v>
      </c>
      <c r="O5" s="131">
        <v>6.9180000000000005E-2</v>
      </c>
      <c r="P5" s="698">
        <v>0.93081999999999998</v>
      </c>
      <c r="Q5" s="227">
        <v>0.93081999999999998</v>
      </c>
    </row>
    <row r="6" spans="1:17" ht="12.75" customHeight="1">
      <c r="A6" s="799" t="s">
        <v>62</v>
      </c>
      <c r="B6" s="181">
        <v>42</v>
      </c>
      <c r="C6" s="223">
        <v>1</v>
      </c>
      <c r="D6" s="223">
        <v>116</v>
      </c>
      <c r="E6" s="223">
        <v>1</v>
      </c>
      <c r="F6" s="223">
        <v>0</v>
      </c>
      <c r="G6" s="223">
        <v>0</v>
      </c>
      <c r="H6" s="223">
        <v>0</v>
      </c>
      <c r="I6" s="223">
        <v>0</v>
      </c>
      <c r="J6" s="223">
        <v>2</v>
      </c>
      <c r="K6" s="223">
        <v>0</v>
      </c>
      <c r="L6" s="223">
        <v>0</v>
      </c>
      <c r="M6" s="223">
        <v>9</v>
      </c>
      <c r="N6" s="223">
        <v>0</v>
      </c>
      <c r="O6" s="181">
        <v>0</v>
      </c>
      <c r="P6" s="697">
        <v>155</v>
      </c>
      <c r="Q6" s="224">
        <v>155</v>
      </c>
    </row>
    <row r="7" spans="1:17" ht="12.75" customHeight="1">
      <c r="A7" s="799"/>
      <c r="B7" s="131">
        <v>0.27096999999999999</v>
      </c>
      <c r="C7" s="225">
        <v>6.45E-3</v>
      </c>
      <c r="D7" s="225">
        <v>0.74839</v>
      </c>
      <c r="E7" s="225">
        <v>6.45E-3</v>
      </c>
      <c r="F7" s="225" t="s">
        <v>477</v>
      </c>
      <c r="G7" s="225" t="s">
        <v>477</v>
      </c>
      <c r="H7" s="225" t="s">
        <v>477</v>
      </c>
      <c r="I7" s="225" t="s">
        <v>477</v>
      </c>
      <c r="J7" s="225">
        <v>1.29E-2</v>
      </c>
      <c r="K7" s="225" t="s">
        <v>477</v>
      </c>
      <c r="L7" s="225" t="s">
        <v>477</v>
      </c>
      <c r="M7" s="225">
        <v>5.806E-2</v>
      </c>
      <c r="N7" s="225" t="s">
        <v>477</v>
      </c>
      <c r="O7" s="131" t="s">
        <v>477</v>
      </c>
      <c r="P7" s="698">
        <v>1</v>
      </c>
      <c r="Q7" s="227">
        <v>1</v>
      </c>
    </row>
    <row r="8" spans="1:17" ht="12.75" customHeight="1">
      <c r="A8" s="799" t="s">
        <v>63</v>
      </c>
      <c r="B8" s="181">
        <v>7</v>
      </c>
      <c r="C8" s="223">
        <v>0</v>
      </c>
      <c r="D8" s="223">
        <v>12</v>
      </c>
      <c r="E8" s="223">
        <v>0</v>
      </c>
      <c r="F8" s="223">
        <v>0</v>
      </c>
      <c r="G8" s="223">
        <v>0</v>
      </c>
      <c r="H8" s="223">
        <v>0</v>
      </c>
      <c r="I8" s="223">
        <v>0</v>
      </c>
      <c r="J8" s="223">
        <v>0</v>
      </c>
      <c r="K8" s="223">
        <v>0</v>
      </c>
      <c r="L8" s="223">
        <v>0</v>
      </c>
      <c r="M8" s="223">
        <v>0</v>
      </c>
      <c r="N8" s="223">
        <v>0</v>
      </c>
      <c r="O8" s="181">
        <v>0</v>
      </c>
      <c r="P8" s="697">
        <v>12</v>
      </c>
      <c r="Q8" s="224">
        <v>12</v>
      </c>
    </row>
    <row r="9" spans="1:17" ht="12.75" customHeight="1">
      <c r="A9" s="799"/>
      <c r="B9" s="131">
        <v>0.58333000000000002</v>
      </c>
      <c r="C9" s="225" t="s">
        <v>477</v>
      </c>
      <c r="D9" s="225">
        <v>1</v>
      </c>
      <c r="E9" s="225" t="s">
        <v>477</v>
      </c>
      <c r="F9" s="225" t="s">
        <v>477</v>
      </c>
      <c r="G9" s="225" t="s">
        <v>477</v>
      </c>
      <c r="H9" s="225" t="s">
        <v>477</v>
      </c>
      <c r="I9" s="225" t="s">
        <v>477</v>
      </c>
      <c r="J9" s="225" t="s">
        <v>477</v>
      </c>
      <c r="K9" s="225" t="s">
        <v>477</v>
      </c>
      <c r="L9" s="225" t="s">
        <v>477</v>
      </c>
      <c r="M9" s="225" t="s">
        <v>477</v>
      </c>
      <c r="N9" s="225" t="s">
        <v>477</v>
      </c>
      <c r="O9" s="131" t="s">
        <v>477</v>
      </c>
      <c r="P9" s="698">
        <v>1</v>
      </c>
      <c r="Q9" s="227">
        <v>1</v>
      </c>
    </row>
    <row r="10" spans="1:17" ht="12.75" customHeight="1">
      <c r="A10" s="799" t="s">
        <v>64</v>
      </c>
      <c r="B10" s="181">
        <v>2</v>
      </c>
      <c r="C10" s="223">
        <v>1</v>
      </c>
      <c r="D10" s="223">
        <v>0</v>
      </c>
      <c r="E10" s="223">
        <v>6</v>
      </c>
      <c r="F10" s="223">
        <v>0</v>
      </c>
      <c r="G10" s="223">
        <v>0</v>
      </c>
      <c r="H10" s="223">
        <v>0</v>
      </c>
      <c r="I10" s="223">
        <v>0</v>
      </c>
      <c r="J10" s="223">
        <v>0</v>
      </c>
      <c r="K10" s="223">
        <v>0</v>
      </c>
      <c r="L10" s="223">
        <v>0</v>
      </c>
      <c r="M10" s="223">
        <v>2</v>
      </c>
      <c r="N10" s="223">
        <v>4</v>
      </c>
      <c r="O10" s="181">
        <v>4</v>
      </c>
      <c r="P10" s="697">
        <v>11</v>
      </c>
      <c r="Q10" s="224">
        <v>15</v>
      </c>
    </row>
    <row r="11" spans="1:17" ht="12.75" customHeight="1">
      <c r="A11" s="799"/>
      <c r="B11" s="131">
        <v>0.10526000000000001</v>
      </c>
      <c r="C11" s="225">
        <v>5.2630000000000003E-2</v>
      </c>
      <c r="D11" s="225" t="s">
        <v>477</v>
      </c>
      <c r="E11" s="225">
        <v>0.31579000000000002</v>
      </c>
      <c r="F11" s="225" t="s">
        <v>477</v>
      </c>
      <c r="G11" s="225" t="s">
        <v>477</v>
      </c>
      <c r="H11" s="225" t="s">
        <v>477</v>
      </c>
      <c r="I11" s="225" t="s">
        <v>477</v>
      </c>
      <c r="J11" s="225" t="s">
        <v>477</v>
      </c>
      <c r="K11" s="225" t="s">
        <v>477</v>
      </c>
      <c r="L11" s="225" t="s">
        <v>477</v>
      </c>
      <c r="M11" s="225">
        <v>0.10526000000000001</v>
      </c>
      <c r="N11" s="225">
        <v>0.21052999999999999</v>
      </c>
      <c r="O11" s="131">
        <v>0.21052999999999999</v>
      </c>
      <c r="P11" s="698">
        <v>0.57894999999999996</v>
      </c>
      <c r="Q11" s="227">
        <v>0.78947000000000001</v>
      </c>
    </row>
    <row r="12" spans="1:17" ht="12.75" customHeight="1">
      <c r="A12" s="799" t="s">
        <v>65</v>
      </c>
      <c r="B12" s="181">
        <v>1</v>
      </c>
      <c r="C12" s="223">
        <v>1</v>
      </c>
      <c r="D12" s="223">
        <v>0</v>
      </c>
      <c r="E12" s="223">
        <v>0</v>
      </c>
      <c r="F12" s="223">
        <v>0</v>
      </c>
      <c r="G12" s="223">
        <v>0</v>
      </c>
      <c r="H12" s="223">
        <v>0</v>
      </c>
      <c r="I12" s="223">
        <v>0</v>
      </c>
      <c r="J12" s="223">
        <v>1</v>
      </c>
      <c r="K12" s="223">
        <v>0</v>
      </c>
      <c r="L12" s="223">
        <v>0</v>
      </c>
      <c r="M12" s="223">
        <v>0</v>
      </c>
      <c r="N12" s="223">
        <v>0</v>
      </c>
      <c r="O12" s="181">
        <v>0</v>
      </c>
      <c r="P12" s="697">
        <v>2</v>
      </c>
      <c r="Q12" s="224">
        <v>2</v>
      </c>
    </row>
    <row r="13" spans="1:17" ht="12.75" customHeight="1">
      <c r="A13" s="799"/>
      <c r="B13" s="131">
        <v>0.5</v>
      </c>
      <c r="C13" s="225">
        <v>0.5</v>
      </c>
      <c r="D13" s="225" t="s">
        <v>477</v>
      </c>
      <c r="E13" s="225" t="s">
        <v>477</v>
      </c>
      <c r="F13" s="225" t="s">
        <v>477</v>
      </c>
      <c r="G13" s="225" t="s">
        <v>477</v>
      </c>
      <c r="H13" s="225" t="s">
        <v>477</v>
      </c>
      <c r="I13" s="225" t="s">
        <v>477</v>
      </c>
      <c r="J13" s="225">
        <v>0.5</v>
      </c>
      <c r="K13" s="225" t="s">
        <v>477</v>
      </c>
      <c r="L13" s="225" t="s">
        <v>477</v>
      </c>
      <c r="M13" s="225" t="s">
        <v>477</v>
      </c>
      <c r="N13" s="225" t="s">
        <v>477</v>
      </c>
      <c r="O13" s="131" t="s">
        <v>477</v>
      </c>
      <c r="P13" s="698">
        <v>1</v>
      </c>
      <c r="Q13" s="227">
        <v>1</v>
      </c>
    </row>
    <row r="14" spans="1:17" ht="12.75" customHeight="1">
      <c r="A14" s="799" t="s">
        <v>66</v>
      </c>
      <c r="B14" s="181">
        <v>1</v>
      </c>
      <c r="C14" s="223">
        <v>1</v>
      </c>
      <c r="D14" s="223">
        <v>0</v>
      </c>
      <c r="E14" s="223">
        <v>0</v>
      </c>
      <c r="F14" s="223">
        <v>0</v>
      </c>
      <c r="G14" s="223">
        <v>0</v>
      </c>
      <c r="H14" s="223">
        <v>0</v>
      </c>
      <c r="I14" s="223">
        <v>0</v>
      </c>
      <c r="J14" s="223">
        <v>1</v>
      </c>
      <c r="K14" s="223">
        <v>1</v>
      </c>
      <c r="L14" s="223">
        <v>1</v>
      </c>
      <c r="M14" s="223">
        <v>0</v>
      </c>
      <c r="N14" s="223">
        <v>0</v>
      </c>
      <c r="O14" s="181">
        <v>0</v>
      </c>
      <c r="P14" s="697">
        <v>1</v>
      </c>
      <c r="Q14" s="224">
        <v>1</v>
      </c>
    </row>
    <row r="15" spans="1:17" ht="12.75" customHeight="1">
      <c r="A15" s="799"/>
      <c r="B15" s="131">
        <v>1</v>
      </c>
      <c r="C15" s="225">
        <v>1</v>
      </c>
      <c r="D15" s="225" t="s">
        <v>477</v>
      </c>
      <c r="E15" s="225" t="s">
        <v>477</v>
      </c>
      <c r="F15" s="225" t="s">
        <v>477</v>
      </c>
      <c r="G15" s="225" t="s">
        <v>477</v>
      </c>
      <c r="H15" s="225" t="s">
        <v>477</v>
      </c>
      <c r="I15" s="225" t="s">
        <v>477</v>
      </c>
      <c r="J15" s="225">
        <v>1</v>
      </c>
      <c r="K15" s="225">
        <v>1</v>
      </c>
      <c r="L15" s="225">
        <v>1</v>
      </c>
      <c r="M15" s="225" t="s">
        <v>477</v>
      </c>
      <c r="N15" s="225" t="s">
        <v>477</v>
      </c>
      <c r="O15" s="131" t="s">
        <v>477</v>
      </c>
      <c r="P15" s="698">
        <v>1</v>
      </c>
      <c r="Q15" s="227">
        <v>1</v>
      </c>
    </row>
    <row r="16" spans="1:17" ht="12.75" customHeight="1">
      <c r="A16" s="799" t="s">
        <v>67</v>
      </c>
      <c r="B16" s="181">
        <v>17</v>
      </c>
      <c r="C16" s="223">
        <v>0</v>
      </c>
      <c r="D16" s="223">
        <v>0</v>
      </c>
      <c r="E16" s="223">
        <v>8</v>
      </c>
      <c r="F16" s="223">
        <v>0</v>
      </c>
      <c r="G16" s="223">
        <v>0</v>
      </c>
      <c r="H16" s="223">
        <v>0</v>
      </c>
      <c r="I16" s="223">
        <v>0</v>
      </c>
      <c r="J16" s="223">
        <v>19</v>
      </c>
      <c r="K16" s="223">
        <v>2</v>
      </c>
      <c r="L16" s="223">
        <v>0</v>
      </c>
      <c r="M16" s="223">
        <v>3</v>
      </c>
      <c r="N16" s="223">
        <v>6</v>
      </c>
      <c r="O16" s="181">
        <v>1</v>
      </c>
      <c r="P16" s="697">
        <v>31</v>
      </c>
      <c r="Q16" s="224">
        <v>31</v>
      </c>
    </row>
    <row r="17" spans="1:17" ht="12.75" customHeight="1">
      <c r="A17" s="799"/>
      <c r="B17" s="131">
        <v>0.53125</v>
      </c>
      <c r="C17" s="225" t="s">
        <v>477</v>
      </c>
      <c r="D17" s="225" t="s">
        <v>477</v>
      </c>
      <c r="E17" s="225">
        <v>0.25</v>
      </c>
      <c r="F17" s="225" t="s">
        <v>477</v>
      </c>
      <c r="G17" s="225" t="s">
        <v>477</v>
      </c>
      <c r="H17" s="225" t="s">
        <v>477</v>
      </c>
      <c r="I17" s="225" t="s">
        <v>477</v>
      </c>
      <c r="J17" s="225">
        <v>0.59375</v>
      </c>
      <c r="K17" s="225">
        <v>6.25E-2</v>
      </c>
      <c r="L17" s="225" t="s">
        <v>477</v>
      </c>
      <c r="M17" s="225">
        <v>9.375E-2</v>
      </c>
      <c r="N17" s="225">
        <v>0.1875</v>
      </c>
      <c r="O17" s="131">
        <v>3.125E-2</v>
      </c>
      <c r="P17" s="698">
        <v>0.96875</v>
      </c>
      <c r="Q17" s="227">
        <v>0.96875</v>
      </c>
    </row>
    <row r="18" spans="1:17" ht="12.75" customHeight="1">
      <c r="A18" s="799" t="s">
        <v>68</v>
      </c>
      <c r="B18" s="181">
        <v>0</v>
      </c>
      <c r="C18" s="223">
        <v>0</v>
      </c>
      <c r="D18" s="223">
        <v>0</v>
      </c>
      <c r="E18" s="223">
        <v>6</v>
      </c>
      <c r="F18" s="223">
        <v>0</v>
      </c>
      <c r="G18" s="223">
        <v>0</v>
      </c>
      <c r="H18" s="223">
        <v>0</v>
      </c>
      <c r="I18" s="223">
        <v>0</v>
      </c>
      <c r="J18" s="223">
        <v>0</v>
      </c>
      <c r="K18" s="223">
        <v>0</v>
      </c>
      <c r="L18" s="223">
        <v>0</v>
      </c>
      <c r="M18" s="223">
        <v>0</v>
      </c>
      <c r="N18" s="223">
        <v>1</v>
      </c>
      <c r="O18" s="181">
        <v>0</v>
      </c>
      <c r="P18" s="697">
        <v>6</v>
      </c>
      <c r="Q18" s="224">
        <v>7</v>
      </c>
    </row>
    <row r="19" spans="1:17" ht="12.75" customHeight="1">
      <c r="A19" s="799"/>
      <c r="B19" s="131" t="s">
        <v>477</v>
      </c>
      <c r="C19" s="225" t="s">
        <v>477</v>
      </c>
      <c r="D19" s="225" t="s">
        <v>477</v>
      </c>
      <c r="E19" s="225">
        <v>0.85714000000000001</v>
      </c>
      <c r="F19" s="225" t="s">
        <v>477</v>
      </c>
      <c r="G19" s="225" t="s">
        <v>477</v>
      </c>
      <c r="H19" s="225" t="s">
        <v>477</v>
      </c>
      <c r="I19" s="225" t="s">
        <v>477</v>
      </c>
      <c r="J19" s="225" t="s">
        <v>477</v>
      </c>
      <c r="K19" s="225" t="s">
        <v>477</v>
      </c>
      <c r="L19" s="225" t="s">
        <v>477</v>
      </c>
      <c r="M19" s="225" t="s">
        <v>477</v>
      </c>
      <c r="N19" s="225">
        <v>0.14285999999999999</v>
      </c>
      <c r="O19" s="131" t="s">
        <v>477</v>
      </c>
      <c r="P19" s="698">
        <v>0.85714000000000001</v>
      </c>
      <c r="Q19" s="227">
        <v>1</v>
      </c>
    </row>
    <row r="20" spans="1:17" ht="12.75" customHeight="1">
      <c r="A20" s="799" t="s">
        <v>69</v>
      </c>
      <c r="B20" s="181">
        <v>43</v>
      </c>
      <c r="C20" s="223">
        <v>14</v>
      </c>
      <c r="D20" s="223">
        <v>1</v>
      </c>
      <c r="E20" s="223">
        <v>18</v>
      </c>
      <c r="F20" s="223">
        <v>2</v>
      </c>
      <c r="G20" s="223">
        <v>0</v>
      </c>
      <c r="H20" s="223">
        <v>0</v>
      </c>
      <c r="I20" s="223">
        <v>0</v>
      </c>
      <c r="J20" s="223">
        <v>5</v>
      </c>
      <c r="K20" s="223">
        <v>2</v>
      </c>
      <c r="L20" s="223">
        <v>0</v>
      </c>
      <c r="M20" s="223">
        <v>7</v>
      </c>
      <c r="N20" s="223">
        <v>2</v>
      </c>
      <c r="O20" s="181">
        <v>0</v>
      </c>
      <c r="P20" s="697">
        <v>56</v>
      </c>
      <c r="Q20" s="224">
        <v>56</v>
      </c>
    </row>
    <row r="21" spans="1:17" ht="12.75" customHeight="1">
      <c r="A21" s="799"/>
      <c r="B21" s="131">
        <v>0.76785999999999999</v>
      </c>
      <c r="C21" s="225">
        <v>0.25</v>
      </c>
      <c r="D21" s="225">
        <v>1.7860000000000001E-2</v>
      </c>
      <c r="E21" s="225">
        <v>0.32142999999999999</v>
      </c>
      <c r="F21" s="225">
        <v>3.5709999999999999E-2</v>
      </c>
      <c r="G21" s="225" t="s">
        <v>477</v>
      </c>
      <c r="H21" s="225" t="s">
        <v>477</v>
      </c>
      <c r="I21" s="225" t="s">
        <v>477</v>
      </c>
      <c r="J21" s="225">
        <v>8.9289999999999994E-2</v>
      </c>
      <c r="K21" s="225">
        <v>3.5709999999999999E-2</v>
      </c>
      <c r="L21" s="225" t="s">
        <v>477</v>
      </c>
      <c r="M21" s="225">
        <v>0.125</v>
      </c>
      <c r="N21" s="225">
        <v>3.5709999999999999E-2</v>
      </c>
      <c r="O21" s="131" t="s">
        <v>477</v>
      </c>
      <c r="P21" s="698">
        <v>1</v>
      </c>
      <c r="Q21" s="227">
        <v>1</v>
      </c>
    </row>
    <row r="22" spans="1:17" ht="12.75" customHeight="1">
      <c r="A22" s="799" t="s">
        <v>70</v>
      </c>
      <c r="B22" s="181">
        <v>39</v>
      </c>
      <c r="C22" s="223">
        <v>75</v>
      </c>
      <c r="D22" s="223">
        <v>1</v>
      </c>
      <c r="E22" s="223">
        <v>21</v>
      </c>
      <c r="F22" s="223">
        <v>0</v>
      </c>
      <c r="G22" s="223">
        <v>0</v>
      </c>
      <c r="H22" s="223">
        <v>0</v>
      </c>
      <c r="I22" s="223">
        <v>0</v>
      </c>
      <c r="J22" s="223">
        <v>13</v>
      </c>
      <c r="K22" s="223">
        <v>7</v>
      </c>
      <c r="L22" s="223">
        <v>2</v>
      </c>
      <c r="M22" s="223">
        <v>3</v>
      </c>
      <c r="N22" s="223">
        <v>4</v>
      </c>
      <c r="O22" s="181">
        <v>0</v>
      </c>
      <c r="P22" s="697">
        <v>124</v>
      </c>
      <c r="Q22" s="224">
        <v>124</v>
      </c>
    </row>
    <row r="23" spans="1:17" ht="12.75" customHeight="1">
      <c r="A23" s="799"/>
      <c r="B23" s="131">
        <v>0.31452000000000002</v>
      </c>
      <c r="C23" s="225">
        <v>0.60484000000000004</v>
      </c>
      <c r="D23" s="225">
        <v>8.0599999999999995E-3</v>
      </c>
      <c r="E23" s="225">
        <v>0.16935</v>
      </c>
      <c r="F23" s="225" t="s">
        <v>477</v>
      </c>
      <c r="G23" s="225" t="s">
        <v>477</v>
      </c>
      <c r="H23" s="225" t="s">
        <v>477</v>
      </c>
      <c r="I23" s="225" t="s">
        <v>477</v>
      </c>
      <c r="J23" s="225">
        <v>0.10484</v>
      </c>
      <c r="K23" s="225">
        <v>5.645E-2</v>
      </c>
      <c r="L23" s="225">
        <v>1.6129999999999999E-2</v>
      </c>
      <c r="M23" s="225">
        <v>2.419E-2</v>
      </c>
      <c r="N23" s="225">
        <v>3.2259999999999997E-2</v>
      </c>
      <c r="O23" s="131" t="s">
        <v>477</v>
      </c>
      <c r="P23" s="698">
        <v>1</v>
      </c>
      <c r="Q23" s="227">
        <v>1</v>
      </c>
    </row>
    <row r="24" spans="1:17" ht="12.75" customHeight="1">
      <c r="A24" s="799" t="s">
        <v>71</v>
      </c>
      <c r="B24" s="181">
        <v>9</v>
      </c>
      <c r="C24" s="223">
        <v>0</v>
      </c>
      <c r="D24" s="223">
        <v>0</v>
      </c>
      <c r="E24" s="223">
        <v>31</v>
      </c>
      <c r="F24" s="223">
        <v>0</v>
      </c>
      <c r="G24" s="223">
        <v>0</v>
      </c>
      <c r="H24" s="223">
        <v>0</v>
      </c>
      <c r="I24" s="223">
        <v>0</v>
      </c>
      <c r="J24" s="223">
        <v>0</v>
      </c>
      <c r="K24" s="223">
        <v>0</v>
      </c>
      <c r="L24" s="223">
        <v>0</v>
      </c>
      <c r="M24" s="223">
        <v>0</v>
      </c>
      <c r="N24" s="223">
        <v>5</v>
      </c>
      <c r="O24" s="181">
        <v>27</v>
      </c>
      <c r="P24" s="697">
        <v>35</v>
      </c>
      <c r="Q24" s="224">
        <v>36</v>
      </c>
    </row>
    <row r="25" spans="1:17" ht="12.75" customHeight="1">
      <c r="A25" s="799"/>
      <c r="B25" s="131">
        <v>0.14285999999999999</v>
      </c>
      <c r="C25" s="225" t="s">
        <v>477</v>
      </c>
      <c r="D25" s="225" t="s">
        <v>477</v>
      </c>
      <c r="E25" s="225">
        <v>0.49206</v>
      </c>
      <c r="F25" s="225" t="s">
        <v>477</v>
      </c>
      <c r="G25" s="225" t="s">
        <v>477</v>
      </c>
      <c r="H25" s="225" t="s">
        <v>477</v>
      </c>
      <c r="I25" s="225" t="s">
        <v>477</v>
      </c>
      <c r="J25" s="225" t="s">
        <v>477</v>
      </c>
      <c r="K25" s="225" t="s">
        <v>477</v>
      </c>
      <c r="L25" s="225" t="s">
        <v>477</v>
      </c>
      <c r="M25" s="225" t="s">
        <v>477</v>
      </c>
      <c r="N25" s="225">
        <v>7.9369999999999996E-2</v>
      </c>
      <c r="O25" s="131">
        <v>0.42857000000000001</v>
      </c>
      <c r="P25" s="698">
        <v>0.55556000000000005</v>
      </c>
      <c r="Q25" s="227">
        <v>0.57142999999999999</v>
      </c>
    </row>
    <row r="26" spans="1:17" ht="12.75" customHeight="1">
      <c r="A26" s="799" t="s">
        <v>72</v>
      </c>
      <c r="B26" s="181">
        <v>11</v>
      </c>
      <c r="C26" s="223">
        <v>3</v>
      </c>
      <c r="D26" s="223">
        <v>0</v>
      </c>
      <c r="E26" s="223">
        <v>2</v>
      </c>
      <c r="F26" s="223">
        <v>0</v>
      </c>
      <c r="G26" s="223">
        <v>0</v>
      </c>
      <c r="H26" s="223">
        <v>0</v>
      </c>
      <c r="I26" s="223">
        <v>0</v>
      </c>
      <c r="J26" s="223">
        <v>1</v>
      </c>
      <c r="K26" s="223">
        <v>0</v>
      </c>
      <c r="L26" s="223">
        <v>0</v>
      </c>
      <c r="M26" s="223">
        <v>0</v>
      </c>
      <c r="N26" s="223">
        <v>0</v>
      </c>
      <c r="O26" s="181">
        <v>4</v>
      </c>
      <c r="P26" s="697">
        <v>12</v>
      </c>
      <c r="Q26" s="224">
        <v>12</v>
      </c>
    </row>
    <row r="27" spans="1:17" ht="12.75" customHeight="1">
      <c r="A27" s="799"/>
      <c r="B27" s="131">
        <v>0.6875</v>
      </c>
      <c r="C27" s="225">
        <v>0.1875</v>
      </c>
      <c r="D27" s="225" t="s">
        <v>477</v>
      </c>
      <c r="E27" s="225">
        <v>0.125</v>
      </c>
      <c r="F27" s="225" t="s">
        <v>477</v>
      </c>
      <c r="G27" s="225" t="s">
        <v>477</v>
      </c>
      <c r="H27" s="225" t="s">
        <v>477</v>
      </c>
      <c r="I27" s="225" t="s">
        <v>477</v>
      </c>
      <c r="J27" s="225">
        <v>6.25E-2</v>
      </c>
      <c r="K27" s="225" t="s">
        <v>477</v>
      </c>
      <c r="L27" s="225" t="s">
        <v>477</v>
      </c>
      <c r="M27" s="225" t="s">
        <v>477</v>
      </c>
      <c r="N27" s="225" t="s">
        <v>477</v>
      </c>
      <c r="O27" s="131">
        <v>0.25</v>
      </c>
      <c r="P27" s="698">
        <v>0.75</v>
      </c>
      <c r="Q27" s="227">
        <v>0.75</v>
      </c>
    </row>
    <row r="28" spans="1:17" ht="12.75" customHeight="1">
      <c r="A28" s="799" t="s">
        <v>73</v>
      </c>
      <c r="B28" s="181">
        <v>4</v>
      </c>
      <c r="C28" s="223">
        <v>2</v>
      </c>
      <c r="D28" s="223">
        <v>0</v>
      </c>
      <c r="E28" s="223">
        <v>5</v>
      </c>
      <c r="F28" s="223">
        <v>0</v>
      </c>
      <c r="G28" s="223">
        <v>8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  <c r="O28" s="181">
        <v>0</v>
      </c>
      <c r="P28" s="697">
        <v>15</v>
      </c>
      <c r="Q28" s="224">
        <v>15</v>
      </c>
    </row>
    <row r="29" spans="1:17" ht="12.75" customHeight="1">
      <c r="A29" s="799"/>
      <c r="B29" s="131">
        <v>0.26667000000000002</v>
      </c>
      <c r="C29" s="225">
        <v>0.13333</v>
      </c>
      <c r="D29" s="225" t="s">
        <v>477</v>
      </c>
      <c r="E29" s="225">
        <v>0.33333000000000002</v>
      </c>
      <c r="F29" s="225" t="s">
        <v>477</v>
      </c>
      <c r="G29" s="225">
        <v>0.53332999999999997</v>
      </c>
      <c r="H29" s="225" t="s">
        <v>477</v>
      </c>
      <c r="I29" s="225" t="s">
        <v>477</v>
      </c>
      <c r="J29" s="225" t="s">
        <v>477</v>
      </c>
      <c r="K29" s="225" t="s">
        <v>477</v>
      </c>
      <c r="L29" s="225" t="s">
        <v>477</v>
      </c>
      <c r="M29" s="225" t="s">
        <v>477</v>
      </c>
      <c r="N29" s="225" t="s">
        <v>477</v>
      </c>
      <c r="O29" s="131" t="s">
        <v>477</v>
      </c>
      <c r="P29" s="698">
        <v>1</v>
      </c>
      <c r="Q29" s="227">
        <v>1</v>
      </c>
    </row>
    <row r="30" spans="1:17" ht="12.75" customHeight="1">
      <c r="A30" s="799" t="s">
        <v>74</v>
      </c>
      <c r="B30" s="181">
        <v>5</v>
      </c>
      <c r="C30" s="223">
        <v>6</v>
      </c>
      <c r="D30" s="223">
        <v>0</v>
      </c>
      <c r="E30" s="223">
        <v>2</v>
      </c>
      <c r="F30" s="223">
        <v>0</v>
      </c>
      <c r="G30" s="223">
        <v>0</v>
      </c>
      <c r="H30" s="223">
        <v>0</v>
      </c>
      <c r="I30" s="223">
        <v>0</v>
      </c>
      <c r="J30" s="223">
        <v>0</v>
      </c>
      <c r="K30" s="223">
        <v>0</v>
      </c>
      <c r="L30" s="223">
        <v>0</v>
      </c>
      <c r="M30" s="223">
        <v>0</v>
      </c>
      <c r="N30" s="223">
        <v>2</v>
      </c>
      <c r="O30" s="181">
        <v>1</v>
      </c>
      <c r="P30" s="697">
        <v>11</v>
      </c>
      <c r="Q30" s="224">
        <v>13</v>
      </c>
    </row>
    <row r="31" spans="1:17" ht="12.75" customHeight="1">
      <c r="A31" s="799"/>
      <c r="B31" s="131">
        <v>0.35714000000000001</v>
      </c>
      <c r="C31" s="225">
        <v>0.42857000000000001</v>
      </c>
      <c r="D31" s="225" t="s">
        <v>477</v>
      </c>
      <c r="E31" s="225">
        <v>0.14285999999999999</v>
      </c>
      <c r="F31" s="225" t="s">
        <v>477</v>
      </c>
      <c r="G31" s="225" t="s">
        <v>477</v>
      </c>
      <c r="H31" s="225" t="s">
        <v>477</v>
      </c>
      <c r="I31" s="225" t="s">
        <v>477</v>
      </c>
      <c r="J31" s="225" t="s">
        <v>477</v>
      </c>
      <c r="K31" s="225" t="s">
        <v>477</v>
      </c>
      <c r="L31" s="225" t="s">
        <v>477</v>
      </c>
      <c r="M31" s="225" t="s">
        <v>477</v>
      </c>
      <c r="N31" s="225">
        <v>0.14285999999999999</v>
      </c>
      <c r="O31" s="131">
        <v>7.1429999999999993E-2</v>
      </c>
      <c r="P31" s="698">
        <v>0.78571000000000002</v>
      </c>
      <c r="Q31" s="227">
        <v>0.92857000000000001</v>
      </c>
    </row>
    <row r="32" spans="1:17" ht="12.75" customHeight="1">
      <c r="A32" s="799" t="s">
        <v>75</v>
      </c>
      <c r="B32" s="181">
        <v>25</v>
      </c>
      <c r="C32" s="223">
        <v>0</v>
      </c>
      <c r="D32" s="223">
        <v>0</v>
      </c>
      <c r="E32" s="223">
        <v>3</v>
      </c>
      <c r="F32" s="223">
        <v>29</v>
      </c>
      <c r="G32" s="223">
        <v>0</v>
      </c>
      <c r="H32" s="223">
        <v>0</v>
      </c>
      <c r="I32" s="223">
        <v>0</v>
      </c>
      <c r="J32" s="223">
        <v>10</v>
      </c>
      <c r="K32" s="223">
        <v>0</v>
      </c>
      <c r="L32" s="223">
        <v>0</v>
      </c>
      <c r="M32" s="223">
        <v>2</v>
      </c>
      <c r="N32" s="223">
        <v>8</v>
      </c>
      <c r="O32" s="181">
        <v>77</v>
      </c>
      <c r="P32" s="697">
        <v>50</v>
      </c>
      <c r="Q32" s="224">
        <v>54</v>
      </c>
    </row>
    <row r="33" spans="1:17" ht="12.75" customHeight="1">
      <c r="A33" s="799"/>
      <c r="B33" s="131">
        <v>0.19084000000000001</v>
      </c>
      <c r="C33" s="225" t="s">
        <v>477</v>
      </c>
      <c r="D33" s="225" t="s">
        <v>477</v>
      </c>
      <c r="E33" s="225">
        <v>2.29E-2</v>
      </c>
      <c r="F33" s="225">
        <v>0.22137000000000001</v>
      </c>
      <c r="G33" s="225" t="s">
        <v>477</v>
      </c>
      <c r="H33" s="225" t="s">
        <v>477</v>
      </c>
      <c r="I33" s="225" t="s">
        <v>477</v>
      </c>
      <c r="J33" s="225">
        <v>7.6340000000000005E-2</v>
      </c>
      <c r="K33" s="225" t="s">
        <v>477</v>
      </c>
      <c r="L33" s="225" t="s">
        <v>477</v>
      </c>
      <c r="M33" s="225">
        <v>1.5270000000000001E-2</v>
      </c>
      <c r="N33" s="225">
        <v>6.1069999999999999E-2</v>
      </c>
      <c r="O33" s="131">
        <v>0.58779000000000003</v>
      </c>
      <c r="P33" s="698">
        <v>0.38168000000000002</v>
      </c>
      <c r="Q33" s="227">
        <v>0.41221000000000002</v>
      </c>
    </row>
    <row r="34" spans="1:17" ht="12.75" customHeight="1">
      <c r="A34" s="817" t="s">
        <v>76</v>
      </c>
      <c r="B34" s="181">
        <v>1</v>
      </c>
      <c r="C34" s="223">
        <v>0</v>
      </c>
      <c r="D34" s="223">
        <v>0</v>
      </c>
      <c r="E34" s="223">
        <v>5</v>
      </c>
      <c r="F34" s="223">
        <v>0</v>
      </c>
      <c r="G34" s="223">
        <v>0</v>
      </c>
      <c r="H34" s="223">
        <v>0</v>
      </c>
      <c r="I34" s="223">
        <v>18</v>
      </c>
      <c r="J34" s="223">
        <v>1</v>
      </c>
      <c r="K34" s="223">
        <v>0</v>
      </c>
      <c r="L34" s="223">
        <v>0</v>
      </c>
      <c r="M34" s="223">
        <v>0</v>
      </c>
      <c r="N34" s="223">
        <v>1</v>
      </c>
      <c r="O34" s="181">
        <v>0</v>
      </c>
      <c r="P34" s="697">
        <v>22</v>
      </c>
      <c r="Q34" s="224">
        <v>22</v>
      </c>
    </row>
    <row r="35" spans="1:17" ht="12.75" customHeight="1">
      <c r="A35" s="818"/>
      <c r="B35" s="146">
        <v>4.5449999999999997E-2</v>
      </c>
      <c r="C35" s="229" t="s">
        <v>477</v>
      </c>
      <c r="D35" s="229" t="s">
        <v>477</v>
      </c>
      <c r="E35" s="229">
        <v>0.22727</v>
      </c>
      <c r="F35" s="229" t="s">
        <v>477</v>
      </c>
      <c r="G35" s="229" t="s">
        <v>477</v>
      </c>
      <c r="H35" s="229" t="s">
        <v>477</v>
      </c>
      <c r="I35" s="229">
        <v>0.81818000000000002</v>
      </c>
      <c r="J35" s="229">
        <v>4.5449999999999997E-2</v>
      </c>
      <c r="K35" s="229" t="s">
        <v>477</v>
      </c>
      <c r="L35" s="229" t="s">
        <v>477</v>
      </c>
      <c r="M35" s="229" t="s">
        <v>477</v>
      </c>
      <c r="N35" s="229">
        <v>4.5449999999999997E-2</v>
      </c>
      <c r="O35" s="146" t="s">
        <v>477</v>
      </c>
      <c r="P35" s="699">
        <v>1</v>
      </c>
      <c r="Q35" s="148">
        <v>1</v>
      </c>
    </row>
    <row r="36" spans="1:17">
      <c r="A36" s="857" t="s">
        <v>85</v>
      </c>
      <c r="B36" s="183">
        <v>265</v>
      </c>
      <c r="C36" s="226">
        <v>111</v>
      </c>
      <c r="D36" s="226">
        <v>141</v>
      </c>
      <c r="E36" s="226">
        <v>111</v>
      </c>
      <c r="F36" s="226">
        <v>111</v>
      </c>
      <c r="G36" s="226">
        <v>8</v>
      </c>
      <c r="H36" s="226">
        <v>0</v>
      </c>
      <c r="I36" s="226">
        <v>18</v>
      </c>
      <c r="J36" s="226">
        <v>56</v>
      </c>
      <c r="K36" s="226">
        <v>12</v>
      </c>
      <c r="L36" s="226">
        <v>3</v>
      </c>
      <c r="M36" s="226">
        <v>27</v>
      </c>
      <c r="N36" s="226">
        <v>35</v>
      </c>
      <c r="O36" s="184">
        <v>125</v>
      </c>
      <c r="P36" s="700">
        <v>691</v>
      </c>
      <c r="Q36" s="230">
        <v>703</v>
      </c>
    </row>
    <row r="37" spans="1:17" ht="13.5" thickBot="1">
      <c r="A37" s="858"/>
      <c r="B37" s="350">
        <v>0.32005</v>
      </c>
      <c r="C37" s="400">
        <v>0.13406000000000001</v>
      </c>
      <c r="D37" s="400">
        <v>0.17029</v>
      </c>
      <c r="E37" s="400">
        <v>0.13406000000000001</v>
      </c>
      <c r="F37" s="400">
        <v>0.13406000000000001</v>
      </c>
      <c r="G37" s="400">
        <v>9.6600000000000002E-3</v>
      </c>
      <c r="H37" s="400" t="s">
        <v>477</v>
      </c>
      <c r="I37" s="400">
        <v>2.1739999999999999E-2</v>
      </c>
      <c r="J37" s="400">
        <v>6.7629999999999996E-2</v>
      </c>
      <c r="K37" s="400">
        <v>1.4489999999999999E-2</v>
      </c>
      <c r="L37" s="400">
        <v>3.62E-3</v>
      </c>
      <c r="M37" s="400">
        <v>3.261E-2</v>
      </c>
      <c r="N37" s="400">
        <v>4.2270000000000002E-2</v>
      </c>
      <c r="O37" s="350">
        <v>0.15096999999999999</v>
      </c>
      <c r="P37" s="701">
        <v>0.83453999999999995</v>
      </c>
      <c r="Q37" s="353">
        <v>0.84902999999999995</v>
      </c>
    </row>
    <row r="38" spans="1:17" s="402" customFormat="1"/>
    <row r="39" spans="1:17" s="550" customFormat="1" ht="11.25">
      <c r="A39" s="550" t="str">
        <f>"Anmerkungen. Datengrundlage: Volkshochschul-Statistik "&amp;Hilfswerte!B1&amp;"; Basis: "&amp;Tabelle1!$C$36&amp;" vhs."</f>
        <v>Anmerkungen. Datengrundlage: Volkshochschul-Statistik 2022; Basis: 828 vhs.</v>
      </c>
    </row>
    <row r="40" spans="1:17" s="402" customFormat="1"/>
    <row r="41" spans="1:17" s="402" customFormat="1">
      <c r="A41" s="558" t="str">
        <f>Tabelle1!$A$41</f>
        <v>Datengrundlage: Deutsches Institut für Erwachsenenbildung DIE (2025). „Basisdaten Volkshochschul-Statistik (seit 2018)“</v>
      </c>
      <c r="B41" s="560"/>
      <c r="C41" s="560"/>
      <c r="D41" s="560"/>
    </row>
    <row r="42" spans="1:17" s="402" customFormat="1">
      <c r="A42" s="558" t="str">
        <f>Tabelle1!$A$42</f>
        <v xml:space="preserve">(ZA6276; Version 2.0.0) [Data set]. GESIS, Köln. </v>
      </c>
      <c r="B42" s="556"/>
      <c r="C42" s="556"/>
      <c r="F42" s="796" t="s">
        <v>494</v>
      </c>
      <c r="G42" s="796"/>
      <c r="H42" s="796"/>
    </row>
    <row r="43" spans="1:17" s="402" customFormat="1">
      <c r="A43" s="560"/>
      <c r="B43" s="560"/>
      <c r="C43" s="560"/>
      <c r="D43" s="560"/>
    </row>
    <row r="44" spans="1:17" s="402" customFormat="1">
      <c r="A44" s="694" t="str">
        <f>Tabelle1!$A$44</f>
        <v>Die Tabellen stehen unter der Lizenz CC BY-SA DEED 4.0.</v>
      </c>
      <c r="B44" s="560"/>
      <c r="C44" s="560"/>
      <c r="D44" s="560"/>
    </row>
  </sheetData>
  <mergeCells count="22">
    <mergeCell ref="F42:H42"/>
    <mergeCell ref="A36:A37"/>
    <mergeCell ref="A20:A21"/>
    <mergeCell ref="A22:A23"/>
    <mergeCell ref="A24:A25"/>
    <mergeCell ref="A26:A27"/>
    <mergeCell ref="A30:A31"/>
    <mergeCell ref="A14:A15"/>
    <mergeCell ref="A16:A17"/>
    <mergeCell ref="A32:A33"/>
    <mergeCell ref="A34:A35"/>
    <mergeCell ref="A12:A13"/>
    <mergeCell ref="A28:A29"/>
    <mergeCell ref="A18:A19"/>
    <mergeCell ref="A6:A7"/>
    <mergeCell ref="A8:A9"/>
    <mergeCell ref="A10:A11"/>
    <mergeCell ref="A1:Q1"/>
    <mergeCell ref="A2:A3"/>
    <mergeCell ref="B2:O2"/>
    <mergeCell ref="P2:Q2"/>
    <mergeCell ref="A4:A5"/>
  </mergeCells>
  <conditionalFormatting sqref="A5 A7 A9 A11 A13 A15 A17 A19 A21 A23 A25 A27 A29 A31 A33 A35">
    <cfRule type="cellIs" dxfId="612" priority="34" stopIfTrue="1" operator="equal">
      <formula>1</formula>
    </cfRule>
  </conditionalFormatting>
  <conditionalFormatting sqref="A5 A7:Q7 A9 A11 A13 A15 A17 A19 A21 A23 A25 A27 A29 A31 A33 A35">
    <cfRule type="cellIs" dxfId="611" priority="35" stopIfTrue="1" operator="lessThan">
      <formula>0.0005</formula>
    </cfRule>
  </conditionalFormatting>
  <conditionalFormatting sqref="A4:Q4">
    <cfRule type="cellIs" dxfId="610" priority="32" stopIfTrue="1" operator="equal">
      <formula>0</formula>
    </cfRule>
  </conditionalFormatting>
  <conditionalFormatting sqref="A8:Q8">
    <cfRule type="cellIs" dxfId="609" priority="29" stopIfTrue="1" operator="equal">
      <formula>0</formula>
    </cfRule>
  </conditionalFormatting>
  <conditionalFormatting sqref="A10:Q10">
    <cfRule type="cellIs" dxfId="608" priority="27" stopIfTrue="1" operator="equal">
      <formula>0</formula>
    </cfRule>
  </conditionalFormatting>
  <conditionalFormatting sqref="A12:Q12">
    <cfRule type="cellIs" dxfId="607" priority="25" stopIfTrue="1" operator="equal">
      <formula>0</formula>
    </cfRule>
  </conditionalFormatting>
  <conditionalFormatting sqref="A14:Q14">
    <cfRule type="cellIs" dxfId="606" priority="23" stopIfTrue="1" operator="equal">
      <formula>0</formula>
    </cfRule>
  </conditionalFormatting>
  <conditionalFormatting sqref="A16:Q16">
    <cfRule type="cellIs" dxfId="605" priority="21" stopIfTrue="1" operator="equal">
      <formula>0</formula>
    </cfRule>
  </conditionalFormatting>
  <conditionalFormatting sqref="A18:Q18">
    <cfRule type="cellIs" dxfId="604" priority="19" stopIfTrue="1" operator="equal">
      <formula>0</formula>
    </cfRule>
  </conditionalFormatting>
  <conditionalFormatting sqref="A20:Q20">
    <cfRule type="cellIs" dxfId="603" priority="17" stopIfTrue="1" operator="equal">
      <formula>0</formula>
    </cfRule>
  </conditionalFormatting>
  <conditionalFormatting sqref="A22:Q22">
    <cfRule type="cellIs" dxfId="602" priority="15" stopIfTrue="1" operator="equal">
      <formula>0</formula>
    </cfRule>
  </conditionalFormatting>
  <conditionalFormatting sqref="A24:Q24">
    <cfRule type="cellIs" dxfId="601" priority="13" stopIfTrue="1" operator="equal">
      <formula>0</formula>
    </cfRule>
  </conditionalFormatting>
  <conditionalFormatting sqref="A26:Q26">
    <cfRule type="cellIs" dxfId="600" priority="11" stopIfTrue="1" operator="equal">
      <formula>0</formula>
    </cfRule>
  </conditionalFormatting>
  <conditionalFormatting sqref="A28:Q28">
    <cfRule type="cellIs" dxfId="599" priority="9" stopIfTrue="1" operator="equal">
      <formula>0</formula>
    </cfRule>
  </conditionalFormatting>
  <conditionalFormatting sqref="A30:Q30">
    <cfRule type="cellIs" dxfId="598" priority="7" stopIfTrue="1" operator="equal">
      <formula>0</formula>
    </cfRule>
  </conditionalFormatting>
  <conditionalFormatting sqref="A32:Q32">
    <cfRule type="cellIs" dxfId="597" priority="5" stopIfTrue="1" operator="equal">
      <formula>0</formula>
    </cfRule>
  </conditionalFormatting>
  <conditionalFormatting sqref="A34:Q34">
    <cfRule type="cellIs" dxfId="596" priority="3" stopIfTrue="1" operator="equal">
      <formula>0</formula>
    </cfRule>
  </conditionalFormatting>
  <conditionalFormatting sqref="A36:Q36">
    <cfRule type="cellIs" dxfId="595" priority="1" stopIfTrue="1" operator="equal">
      <formula>0</formula>
    </cfRule>
  </conditionalFormatting>
  <conditionalFormatting sqref="A37:Q37">
    <cfRule type="cellIs" dxfId="594" priority="2" stopIfTrue="1" operator="lessThan">
      <formula>0.0005</formula>
    </cfRule>
  </conditionalFormatting>
  <conditionalFormatting sqref="B5:Q5">
    <cfRule type="cellIs" dxfId="593" priority="33" stopIfTrue="1" operator="lessThan">
      <formula>0.0005</formula>
    </cfRule>
  </conditionalFormatting>
  <conditionalFormatting sqref="B6:Q6">
    <cfRule type="cellIs" dxfId="592" priority="31" stopIfTrue="1" operator="equal">
      <formula>0</formula>
    </cfRule>
  </conditionalFormatting>
  <conditionalFormatting sqref="B9:Q9">
    <cfRule type="cellIs" dxfId="591" priority="30" stopIfTrue="1" operator="lessThan">
      <formula>0.0005</formula>
    </cfRule>
  </conditionalFormatting>
  <conditionalFormatting sqref="B11:Q11">
    <cfRule type="cellIs" dxfId="590" priority="28" stopIfTrue="1" operator="lessThan">
      <formula>0.0005</formula>
    </cfRule>
  </conditionalFormatting>
  <conditionalFormatting sqref="B13:Q13">
    <cfRule type="cellIs" dxfId="589" priority="26" stopIfTrue="1" operator="lessThan">
      <formula>0.0005</formula>
    </cfRule>
  </conditionalFormatting>
  <conditionalFormatting sqref="B15:Q15">
    <cfRule type="cellIs" dxfId="588" priority="24" stopIfTrue="1" operator="lessThan">
      <formula>0.0005</formula>
    </cfRule>
  </conditionalFormatting>
  <conditionalFormatting sqref="B17:Q17">
    <cfRule type="cellIs" dxfId="587" priority="22" stopIfTrue="1" operator="lessThan">
      <formula>0.0005</formula>
    </cfRule>
  </conditionalFormatting>
  <conditionalFormatting sqref="B19:Q19">
    <cfRule type="cellIs" dxfId="586" priority="20" stopIfTrue="1" operator="lessThan">
      <formula>0.0005</formula>
    </cfRule>
  </conditionalFormatting>
  <conditionalFormatting sqref="B21:Q21">
    <cfRule type="cellIs" dxfId="585" priority="18" stopIfTrue="1" operator="lessThan">
      <formula>0.0005</formula>
    </cfRule>
  </conditionalFormatting>
  <conditionalFormatting sqref="B23:Q23">
    <cfRule type="cellIs" dxfId="584" priority="16" stopIfTrue="1" operator="lessThan">
      <formula>0.0005</formula>
    </cfRule>
  </conditionalFormatting>
  <conditionalFormatting sqref="B25:Q25">
    <cfRule type="cellIs" dxfId="583" priority="14" stopIfTrue="1" operator="lessThan">
      <formula>0.0005</formula>
    </cfRule>
  </conditionalFormatting>
  <conditionalFormatting sqref="B27:Q27">
    <cfRule type="cellIs" dxfId="582" priority="12" stopIfTrue="1" operator="lessThan">
      <formula>0.0005</formula>
    </cfRule>
  </conditionalFormatting>
  <conditionalFormatting sqref="B29:Q29">
    <cfRule type="cellIs" dxfId="581" priority="10" stopIfTrue="1" operator="lessThan">
      <formula>0.0005</formula>
    </cfRule>
  </conditionalFormatting>
  <conditionalFormatting sqref="B31:Q31">
    <cfRule type="cellIs" dxfId="580" priority="8" stopIfTrue="1" operator="lessThan">
      <formula>0.0005</formula>
    </cfRule>
  </conditionalFormatting>
  <conditionalFormatting sqref="B33:Q33">
    <cfRule type="cellIs" dxfId="579" priority="6" stopIfTrue="1" operator="lessThan">
      <formula>0.0005</formula>
    </cfRule>
  </conditionalFormatting>
  <conditionalFormatting sqref="B35:Q35">
    <cfRule type="cellIs" dxfId="578" priority="4" stopIfTrue="1" operator="lessThan">
      <formula>0.0005</formula>
    </cfRule>
  </conditionalFormatting>
  <hyperlinks>
    <hyperlink ref="A44" r:id="rId1" display="Publikation und Tabellen stehen unter der Lizenz CC BY-SA DEED 4.0." xr:uid="{49A07CF5-0E70-4760-B3B9-B529EF1A3B84}"/>
    <hyperlink ref="F42" r:id="rId2" xr:uid="{778C99D2-E07D-49B5-87EB-848E363D0DE2}"/>
  </hyperlinks>
  <pageMargins left="0.7" right="0.7" top="0.78740157499999996" bottom="0.78740157499999996" header="0.3" footer="0.3"/>
  <pageSetup paperSize="9" scale="70" orientation="landscape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F40DF-53AC-4085-9171-C85AE0F403FE}">
  <dimension ref="A1:AF51"/>
  <sheetViews>
    <sheetView view="pageBreakPreview" zoomScaleNormal="100" zoomScaleSheetLayoutView="100" workbookViewId="0">
      <selection activeCell="S45" sqref="S45:U45"/>
    </sheetView>
  </sheetViews>
  <sheetFormatPr baseColWidth="10" defaultRowHeight="12.75"/>
  <cols>
    <col min="1" max="1" width="14.140625" style="20" customWidth="1"/>
    <col min="2" max="26" width="9.7109375" style="20" customWidth="1"/>
    <col min="27" max="27" width="2.7109375" style="402" customWidth="1"/>
    <col min="28" max="28" width="8.7109375" style="20" customWidth="1"/>
    <col min="29" max="29" width="8" style="20" customWidth="1"/>
    <col min="30" max="16384" width="11.42578125" style="20"/>
  </cols>
  <sheetData>
    <row r="1" spans="1:32" s="19" customFormat="1" ht="39.950000000000003" customHeight="1" thickBot="1">
      <c r="A1" s="801" t="str">
        <f>"Tabelle 8: Kurse, Unterrichtsstunden und Belegungen nach Ländern und Programmbereichen " &amp;Hilfswerte!B1&amp; " insgesamt"</f>
        <v>Tabelle 8: Kurse, Unterrichtsstunden und Belegungen nach Ländern und Programmbereichen 2022 insgesamt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 t="str">
        <f>"noch Tabelle 8: Kurse, Unterrichtsstunden und  Belegungen nach Ländern und Programmbereichen " &amp;Hilfswerte!B1&amp; " insgesamt"</f>
        <v>noch Tabelle 8: Kurse, Unterrichtsstunden und  Belegungen nach Ländern und Programmbereichen 2022 insgesamt</v>
      </c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422"/>
      <c r="AB1" s="35"/>
      <c r="AC1" s="35"/>
    </row>
    <row r="2" spans="1:32" s="19" customFormat="1" ht="18" customHeight="1">
      <c r="A2" s="820" t="s">
        <v>12</v>
      </c>
      <c r="B2" s="811" t="s">
        <v>24</v>
      </c>
      <c r="C2" s="812"/>
      <c r="D2" s="812"/>
      <c r="E2" s="878" t="s">
        <v>54</v>
      </c>
      <c r="F2" s="809"/>
      <c r="G2" s="809"/>
      <c r="H2" s="809"/>
      <c r="I2" s="809"/>
      <c r="J2" s="809"/>
      <c r="K2" s="809"/>
      <c r="L2" s="809"/>
      <c r="M2" s="880"/>
      <c r="N2" s="881" t="s">
        <v>12</v>
      </c>
      <c r="O2" s="811" t="s">
        <v>54</v>
      </c>
      <c r="P2" s="812"/>
      <c r="Q2" s="812"/>
      <c r="R2" s="812"/>
      <c r="S2" s="812"/>
      <c r="T2" s="812"/>
      <c r="U2" s="812"/>
      <c r="V2" s="812"/>
      <c r="W2" s="812"/>
      <c r="X2" s="812"/>
      <c r="Y2" s="812"/>
      <c r="Z2" s="884"/>
      <c r="AA2" s="561"/>
    </row>
    <row r="3" spans="1:32" s="40" customFormat="1" ht="41.25" customHeight="1">
      <c r="A3" s="821"/>
      <c r="B3" s="862"/>
      <c r="C3" s="879"/>
      <c r="D3" s="879"/>
      <c r="E3" s="885" t="s">
        <v>1</v>
      </c>
      <c r="F3" s="806"/>
      <c r="G3" s="807"/>
      <c r="H3" s="885" t="s">
        <v>2</v>
      </c>
      <c r="I3" s="806"/>
      <c r="J3" s="807"/>
      <c r="K3" s="885" t="s">
        <v>19</v>
      </c>
      <c r="L3" s="806"/>
      <c r="M3" s="807"/>
      <c r="N3" s="882"/>
      <c r="O3" s="869" t="s">
        <v>20</v>
      </c>
      <c r="P3" s="869"/>
      <c r="Q3" s="869"/>
      <c r="R3" s="869" t="s">
        <v>328</v>
      </c>
      <c r="S3" s="869"/>
      <c r="T3" s="869"/>
      <c r="U3" s="869" t="s">
        <v>38</v>
      </c>
      <c r="V3" s="869"/>
      <c r="W3" s="885"/>
      <c r="X3" s="885" t="s">
        <v>39</v>
      </c>
      <c r="Y3" s="806"/>
      <c r="Z3" s="808"/>
      <c r="AA3" s="573"/>
      <c r="AB3" s="886"/>
      <c r="AC3" s="886"/>
      <c r="AD3" s="886"/>
      <c r="AE3" s="886"/>
      <c r="AF3" s="886"/>
    </row>
    <row r="4" spans="1:32" ht="22.5">
      <c r="A4" s="822"/>
      <c r="B4" s="593" t="s">
        <v>16</v>
      </c>
      <c r="C4" s="593" t="s">
        <v>443</v>
      </c>
      <c r="D4" s="593" t="s">
        <v>18</v>
      </c>
      <c r="E4" s="593" t="s">
        <v>16</v>
      </c>
      <c r="F4" s="593" t="s">
        <v>443</v>
      </c>
      <c r="G4" s="591" t="s">
        <v>18</v>
      </c>
      <c r="H4" s="593" t="s">
        <v>16</v>
      </c>
      <c r="I4" s="593" t="s">
        <v>443</v>
      </c>
      <c r="J4" s="591" t="s">
        <v>18</v>
      </c>
      <c r="K4" s="593" t="s">
        <v>16</v>
      </c>
      <c r="L4" s="593" t="s">
        <v>443</v>
      </c>
      <c r="M4" s="591" t="s">
        <v>18</v>
      </c>
      <c r="N4" s="883"/>
      <c r="O4" s="593" t="s">
        <v>16</v>
      </c>
      <c r="P4" s="593" t="s">
        <v>443</v>
      </c>
      <c r="Q4" s="591" t="s">
        <v>18</v>
      </c>
      <c r="R4" s="593" t="s">
        <v>16</v>
      </c>
      <c r="S4" s="593" t="s">
        <v>443</v>
      </c>
      <c r="T4" s="591" t="s">
        <v>18</v>
      </c>
      <c r="U4" s="593" t="s">
        <v>16</v>
      </c>
      <c r="V4" s="593" t="s">
        <v>443</v>
      </c>
      <c r="W4" s="593" t="s">
        <v>18</v>
      </c>
      <c r="X4" s="593" t="s">
        <v>16</v>
      </c>
      <c r="Y4" s="593" t="s">
        <v>443</v>
      </c>
      <c r="Z4" s="595" t="s">
        <v>18</v>
      </c>
      <c r="AB4" s="886"/>
      <c r="AC4" s="886"/>
      <c r="AD4" s="886"/>
      <c r="AE4" s="886"/>
      <c r="AF4" s="886"/>
    </row>
    <row r="5" spans="1:32" s="21" customFormat="1" ht="12.75" customHeight="1">
      <c r="A5" s="800" t="s">
        <v>61</v>
      </c>
      <c r="B5" s="181">
        <v>92771</v>
      </c>
      <c r="C5" s="181">
        <v>2444225</v>
      </c>
      <c r="D5" s="231">
        <v>886621</v>
      </c>
      <c r="E5" s="181">
        <v>6062</v>
      </c>
      <c r="F5" s="181">
        <v>70977</v>
      </c>
      <c r="G5" s="231">
        <v>74981</v>
      </c>
      <c r="H5" s="181">
        <v>14603</v>
      </c>
      <c r="I5" s="181">
        <v>216164</v>
      </c>
      <c r="J5" s="231">
        <v>130829</v>
      </c>
      <c r="K5" s="181">
        <v>34771</v>
      </c>
      <c r="L5" s="181">
        <v>471730</v>
      </c>
      <c r="M5" s="231">
        <v>337511</v>
      </c>
      <c r="N5" s="887" t="s">
        <v>61</v>
      </c>
      <c r="O5" s="181">
        <v>28001</v>
      </c>
      <c r="P5" s="181">
        <v>1372275</v>
      </c>
      <c r="Q5" s="191">
        <v>276578</v>
      </c>
      <c r="R5" s="181">
        <v>6249</v>
      </c>
      <c r="S5" s="181">
        <v>104741</v>
      </c>
      <c r="T5" s="191">
        <v>40259</v>
      </c>
      <c r="U5" s="181">
        <v>2482</v>
      </c>
      <c r="V5" s="181">
        <v>179690</v>
      </c>
      <c r="W5" s="191">
        <v>21898</v>
      </c>
      <c r="X5" s="181">
        <v>603</v>
      </c>
      <c r="Y5" s="181">
        <v>28648</v>
      </c>
      <c r="Z5" s="224">
        <v>4565</v>
      </c>
      <c r="AA5" s="404"/>
      <c r="AB5" s="886"/>
      <c r="AC5" s="886"/>
      <c r="AD5" s="886"/>
      <c r="AE5" s="886"/>
      <c r="AF5" s="886"/>
    </row>
    <row r="6" spans="1:32" s="21" customFormat="1" ht="12.75" customHeight="1">
      <c r="A6" s="799"/>
      <c r="B6" s="41">
        <v>1</v>
      </c>
      <c r="C6" s="42">
        <v>1</v>
      </c>
      <c r="D6" s="42">
        <v>1</v>
      </c>
      <c r="E6" s="43">
        <v>6.5339999999999995E-2</v>
      </c>
      <c r="F6" s="39">
        <v>2.904E-2</v>
      </c>
      <c r="G6" s="44">
        <v>8.4570000000000006E-2</v>
      </c>
      <c r="H6" s="43">
        <v>0.15740999999999999</v>
      </c>
      <c r="I6" s="39">
        <v>8.8440000000000005E-2</v>
      </c>
      <c r="J6" s="44">
        <v>0.14756</v>
      </c>
      <c r="K6" s="43">
        <v>0.37480000000000002</v>
      </c>
      <c r="L6" s="39">
        <v>0.193</v>
      </c>
      <c r="M6" s="44">
        <v>0.38067000000000001</v>
      </c>
      <c r="N6" s="888"/>
      <c r="O6" s="43">
        <v>0.30182999999999999</v>
      </c>
      <c r="P6" s="39">
        <v>0.56144000000000005</v>
      </c>
      <c r="Q6" s="39">
        <v>0.31195000000000001</v>
      </c>
      <c r="R6" s="43">
        <v>6.7360000000000003E-2</v>
      </c>
      <c r="S6" s="39">
        <v>4.2849999999999999E-2</v>
      </c>
      <c r="T6" s="44">
        <v>4.5409999999999999E-2</v>
      </c>
      <c r="U6" s="43">
        <v>2.6749999999999999E-2</v>
      </c>
      <c r="V6" s="39">
        <v>7.3520000000000002E-2</v>
      </c>
      <c r="W6" s="44">
        <v>2.47E-2</v>
      </c>
      <c r="X6" s="43">
        <v>6.4999999999999997E-3</v>
      </c>
      <c r="Y6" s="39">
        <v>1.172E-2</v>
      </c>
      <c r="Z6" s="47">
        <v>5.1500000000000001E-3</v>
      </c>
      <c r="AA6" s="404"/>
      <c r="AB6" s="886"/>
      <c r="AC6" s="886"/>
      <c r="AD6" s="886"/>
      <c r="AE6" s="886"/>
      <c r="AF6" s="886"/>
    </row>
    <row r="7" spans="1:32" s="21" customFormat="1" ht="12.75" customHeight="1">
      <c r="A7" s="799" t="s">
        <v>62</v>
      </c>
      <c r="B7" s="181">
        <v>99338</v>
      </c>
      <c r="C7" s="181">
        <v>2331134</v>
      </c>
      <c r="D7" s="191">
        <v>947989</v>
      </c>
      <c r="E7" s="181">
        <v>6777</v>
      </c>
      <c r="F7" s="181">
        <v>67026</v>
      </c>
      <c r="G7" s="191">
        <v>97430</v>
      </c>
      <c r="H7" s="181">
        <v>17894</v>
      </c>
      <c r="I7" s="181">
        <v>257274</v>
      </c>
      <c r="J7" s="191">
        <v>151438</v>
      </c>
      <c r="K7" s="181">
        <v>40730</v>
      </c>
      <c r="L7" s="181">
        <v>554632</v>
      </c>
      <c r="M7" s="191">
        <v>407051</v>
      </c>
      <c r="N7" s="888" t="s">
        <v>62</v>
      </c>
      <c r="O7" s="181">
        <v>27881</v>
      </c>
      <c r="P7" s="181">
        <v>1202054</v>
      </c>
      <c r="Q7" s="191">
        <v>250916</v>
      </c>
      <c r="R7" s="181">
        <v>4477</v>
      </c>
      <c r="S7" s="181">
        <v>111782</v>
      </c>
      <c r="T7" s="191">
        <v>26429</v>
      </c>
      <c r="U7" s="181">
        <v>870</v>
      </c>
      <c r="V7" s="181">
        <v>75810</v>
      </c>
      <c r="W7" s="191">
        <v>6679</v>
      </c>
      <c r="X7" s="181">
        <v>709</v>
      </c>
      <c r="Y7" s="181">
        <v>62556</v>
      </c>
      <c r="Z7" s="224">
        <v>8046</v>
      </c>
      <c r="AA7" s="404"/>
      <c r="AB7" s="886"/>
      <c r="AC7" s="886"/>
      <c r="AD7" s="886"/>
      <c r="AE7" s="886"/>
      <c r="AF7" s="886"/>
    </row>
    <row r="8" spans="1:32" s="45" customFormat="1" ht="12.75" customHeight="1">
      <c r="A8" s="799"/>
      <c r="B8" s="41">
        <v>1</v>
      </c>
      <c r="C8" s="42">
        <v>1</v>
      </c>
      <c r="D8" s="42">
        <v>1</v>
      </c>
      <c r="E8" s="43">
        <v>6.8220000000000003E-2</v>
      </c>
      <c r="F8" s="39">
        <v>2.8750000000000001E-2</v>
      </c>
      <c r="G8" s="44">
        <v>0.10278</v>
      </c>
      <c r="H8" s="43">
        <v>0.18013000000000001</v>
      </c>
      <c r="I8" s="39">
        <v>0.11036</v>
      </c>
      <c r="J8" s="44">
        <v>0.15975</v>
      </c>
      <c r="K8" s="43">
        <v>0.41000999999999999</v>
      </c>
      <c r="L8" s="39">
        <v>0.23791999999999999</v>
      </c>
      <c r="M8" s="44">
        <v>0.42937999999999998</v>
      </c>
      <c r="N8" s="888"/>
      <c r="O8" s="43">
        <v>0.28066999999999998</v>
      </c>
      <c r="P8" s="39">
        <v>0.51565000000000005</v>
      </c>
      <c r="Q8" s="39">
        <v>0.26468000000000003</v>
      </c>
      <c r="R8" s="43">
        <v>4.5069999999999999E-2</v>
      </c>
      <c r="S8" s="39">
        <v>4.795E-2</v>
      </c>
      <c r="T8" s="44">
        <v>2.7879999999999999E-2</v>
      </c>
      <c r="U8" s="43">
        <v>8.7600000000000004E-3</v>
      </c>
      <c r="V8" s="39">
        <v>3.252E-2</v>
      </c>
      <c r="W8" s="44">
        <v>7.0499999999999998E-3</v>
      </c>
      <c r="X8" s="43">
        <v>7.1399999999999996E-3</v>
      </c>
      <c r="Y8" s="39">
        <v>2.6839999999999999E-2</v>
      </c>
      <c r="Z8" s="47">
        <v>8.4899999999999993E-3</v>
      </c>
      <c r="AA8" s="574"/>
      <c r="AB8" s="886"/>
      <c r="AC8" s="886"/>
      <c r="AD8" s="886"/>
      <c r="AE8" s="886"/>
      <c r="AF8" s="886"/>
    </row>
    <row r="9" spans="1:32" s="21" customFormat="1" ht="12.75" customHeight="1">
      <c r="A9" s="799" t="s">
        <v>63</v>
      </c>
      <c r="B9" s="181">
        <v>21746</v>
      </c>
      <c r="C9" s="181">
        <v>849005</v>
      </c>
      <c r="D9" s="191">
        <v>187876</v>
      </c>
      <c r="E9" s="181">
        <v>997</v>
      </c>
      <c r="F9" s="181">
        <v>14342</v>
      </c>
      <c r="G9" s="191">
        <v>12795</v>
      </c>
      <c r="H9" s="181">
        <v>3774</v>
      </c>
      <c r="I9" s="181">
        <v>81643</v>
      </c>
      <c r="J9" s="191">
        <v>27506</v>
      </c>
      <c r="K9" s="181">
        <v>4129</v>
      </c>
      <c r="L9" s="181">
        <v>65788</v>
      </c>
      <c r="M9" s="191">
        <v>32927</v>
      </c>
      <c r="N9" s="888" t="s">
        <v>63</v>
      </c>
      <c r="O9" s="181">
        <v>10798</v>
      </c>
      <c r="P9" s="181">
        <v>608508</v>
      </c>
      <c r="Q9" s="191">
        <v>101412</v>
      </c>
      <c r="R9" s="181">
        <v>1595</v>
      </c>
      <c r="S9" s="181">
        <v>48085</v>
      </c>
      <c r="T9" s="191">
        <v>9764</v>
      </c>
      <c r="U9" s="181">
        <v>87</v>
      </c>
      <c r="V9" s="181">
        <v>10615</v>
      </c>
      <c r="W9" s="191">
        <v>1075</v>
      </c>
      <c r="X9" s="181">
        <v>366</v>
      </c>
      <c r="Y9" s="181">
        <v>20024</v>
      </c>
      <c r="Z9" s="224">
        <v>2397</v>
      </c>
      <c r="AA9" s="404"/>
      <c r="AB9" s="886"/>
      <c r="AC9" s="886"/>
      <c r="AD9" s="886"/>
      <c r="AE9" s="886"/>
      <c r="AF9" s="886"/>
    </row>
    <row r="10" spans="1:32" s="45" customFormat="1" ht="12.75" customHeight="1">
      <c r="A10" s="799"/>
      <c r="B10" s="41">
        <v>1</v>
      </c>
      <c r="C10" s="42">
        <v>1</v>
      </c>
      <c r="D10" s="42">
        <v>1</v>
      </c>
      <c r="E10" s="43">
        <v>4.5850000000000002E-2</v>
      </c>
      <c r="F10" s="39">
        <v>1.6889999999999999E-2</v>
      </c>
      <c r="G10" s="44">
        <v>6.8099999999999994E-2</v>
      </c>
      <c r="H10" s="43">
        <v>0.17355000000000001</v>
      </c>
      <c r="I10" s="39">
        <v>9.6159999999999995E-2</v>
      </c>
      <c r="J10" s="44">
        <v>0.14641000000000001</v>
      </c>
      <c r="K10" s="43">
        <v>0.18987000000000001</v>
      </c>
      <c r="L10" s="39">
        <v>7.7490000000000003E-2</v>
      </c>
      <c r="M10" s="44">
        <v>0.17526</v>
      </c>
      <c r="N10" s="888"/>
      <c r="O10" s="43">
        <v>0.49654999999999999</v>
      </c>
      <c r="P10" s="39">
        <v>0.71672999999999998</v>
      </c>
      <c r="Q10" s="39">
        <v>0.53978000000000004</v>
      </c>
      <c r="R10" s="43">
        <v>7.3349999999999999E-2</v>
      </c>
      <c r="S10" s="39">
        <v>5.6640000000000003E-2</v>
      </c>
      <c r="T10" s="44">
        <v>5.1970000000000002E-2</v>
      </c>
      <c r="U10" s="43">
        <v>4.0000000000000001E-3</v>
      </c>
      <c r="V10" s="39">
        <v>1.2500000000000001E-2</v>
      </c>
      <c r="W10" s="44">
        <v>5.7200000000000003E-3</v>
      </c>
      <c r="X10" s="43">
        <v>1.6830000000000001E-2</v>
      </c>
      <c r="Y10" s="39">
        <v>2.359E-2</v>
      </c>
      <c r="Z10" s="47">
        <v>1.2760000000000001E-2</v>
      </c>
      <c r="AA10" s="574"/>
      <c r="AB10" s="886"/>
      <c r="AC10" s="886"/>
      <c r="AD10" s="886"/>
      <c r="AE10" s="886"/>
      <c r="AF10" s="886"/>
    </row>
    <row r="11" spans="1:32" s="21" customFormat="1" ht="12.75" customHeight="1">
      <c r="A11" s="799" t="s">
        <v>64</v>
      </c>
      <c r="B11" s="181">
        <v>6414</v>
      </c>
      <c r="C11" s="181">
        <v>202267</v>
      </c>
      <c r="D11" s="191">
        <v>54989</v>
      </c>
      <c r="E11" s="181">
        <v>309</v>
      </c>
      <c r="F11" s="181">
        <v>2480</v>
      </c>
      <c r="G11" s="191">
        <v>2806</v>
      </c>
      <c r="H11" s="181">
        <v>1229</v>
      </c>
      <c r="I11" s="181">
        <v>21647</v>
      </c>
      <c r="J11" s="191">
        <v>9044</v>
      </c>
      <c r="K11" s="181">
        <v>1747</v>
      </c>
      <c r="L11" s="181">
        <v>28211</v>
      </c>
      <c r="M11" s="191">
        <v>16237</v>
      </c>
      <c r="N11" s="888" t="s">
        <v>64</v>
      </c>
      <c r="O11" s="181">
        <v>2349</v>
      </c>
      <c r="P11" s="181">
        <v>115981</v>
      </c>
      <c r="Q11" s="191">
        <v>21043</v>
      </c>
      <c r="R11" s="181">
        <v>583</v>
      </c>
      <c r="S11" s="181">
        <v>9156</v>
      </c>
      <c r="T11" s="191">
        <v>3853</v>
      </c>
      <c r="U11" s="181">
        <v>44</v>
      </c>
      <c r="V11" s="181">
        <v>16885</v>
      </c>
      <c r="W11" s="191">
        <v>525</v>
      </c>
      <c r="X11" s="181">
        <v>153</v>
      </c>
      <c r="Y11" s="181">
        <v>7907</v>
      </c>
      <c r="Z11" s="224">
        <v>1481</v>
      </c>
      <c r="AA11" s="404"/>
      <c r="AB11" s="886"/>
      <c r="AC11" s="886"/>
      <c r="AD11" s="886"/>
      <c r="AE11" s="886"/>
      <c r="AF11" s="886"/>
    </row>
    <row r="12" spans="1:32" s="45" customFormat="1" ht="12.75" customHeight="1">
      <c r="A12" s="799"/>
      <c r="B12" s="41">
        <v>1</v>
      </c>
      <c r="C12" s="42">
        <v>1</v>
      </c>
      <c r="D12" s="42">
        <v>1</v>
      </c>
      <c r="E12" s="43">
        <v>4.8180000000000001E-2</v>
      </c>
      <c r="F12" s="39">
        <v>1.226E-2</v>
      </c>
      <c r="G12" s="44">
        <v>5.1029999999999999E-2</v>
      </c>
      <c r="H12" s="43">
        <v>0.19161</v>
      </c>
      <c r="I12" s="39">
        <v>0.10702</v>
      </c>
      <c r="J12" s="44">
        <v>0.16447000000000001</v>
      </c>
      <c r="K12" s="43">
        <v>0.27237</v>
      </c>
      <c r="L12" s="39">
        <v>0.13947000000000001</v>
      </c>
      <c r="M12" s="44">
        <v>0.29527999999999999</v>
      </c>
      <c r="N12" s="888"/>
      <c r="O12" s="43">
        <v>0.36623</v>
      </c>
      <c r="P12" s="39">
        <v>0.57340999999999998</v>
      </c>
      <c r="Q12" s="39">
        <v>0.38268000000000002</v>
      </c>
      <c r="R12" s="43">
        <v>9.0889999999999999E-2</v>
      </c>
      <c r="S12" s="39">
        <v>4.5269999999999998E-2</v>
      </c>
      <c r="T12" s="44">
        <v>7.0069999999999993E-2</v>
      </c>
      <c r="U12" s="43">
        <v>6.8599999999999998E-3</v>
      </c>
      <c r="V12" s="39">
        <v>8.3479999999999999E-2</v>
      </c>
      <c r="W12" s="44">
        <v>9.5499999999999995E-3</v>
      </c>
      <c r="X12" s="43">
        <v>2.385E-2</v>
      </c>
      <c r="Y12" s="39">
        <v>3.909E-2</v>
      </c>
      <c r="Z12" s="47">
        <v>2.6929999999999999E-2</v>
      </c>
      <c r="AA12" s="574"/>
    </row>
    <row r="13" spans="1:32" s="21" customFormat="1" ht="12.75" customHeight="1">
      <c r="A13" s="799" t="s">
        <v>65</v>
      </c>
      <c r="B13" s="181">
        <v>2980</v>
      </c>
      <c r="C13" s="181">
        <v>130594</v>
      </c>
      <c r="D13" s="191">
        <v>30362</v>
      </c>
      <c r="E13" s="181">
        <v>383</v>
      </c>
      <c r="F13" s="181">
        <v>8452</v>
      </c>
      <c r="G13" s="191">
        <v>4701</v>
      </c>
      <c r="H13" s="181">
        <v>508</v>
      </c>
      <c r="I13" s="181">
        <v>11014</v>
      </c>
      <c r="J13" s="191">
        <v>4297</v>
      </c>
      <c r="K13" s="181">
        <v>567</v>
      </c>
      <c r="L13" s="181">
        <v>10400</v>
      </c>
      <c r="M13" s="191">
        <v>5337</v>
      </c>
      <c r="N13" s="888" t="s">
        <v>65</v>
      </c>
      <c r="O13" s="181">
        <v>1199</v>
      </c>
      <c r="P13" s="181">
        <v>89251</v>
      </c>
      <c r="Q13" s="191">
        <v>13489</v>
      </c>
      <c r="R13" s="181">
        <v>248</v>
      </c>
      <c r="S13" s="181">
        <v>5860</v>
      </c>
      <c r="T13" s="191">
        <v>1693</v>
      </c>
      <c r="U13" s="181">
        <v>9</v>
      </c>
      <c r="V13" s="181">
        <v>2014</v>
      </c>
      <c r="W13" s="191">
        <v>81</v>
      </c>
      <c r="X13" s="181">
        <v>66</v>
      </c>
      <c r="Y13" s="181">
        <v>3603</v>
      </c>
      <c r="Z13" s="224">
        <v>764</v>
      </c>
      <c r="AA13" s="404"/>
      <c r="AB13" s="24"/>
    </row>
    <row r="14" spans="1:32" s="45" customFormat="1" ht="12.75" customHeight="1">
      <c r="A14" s="799"/>
      <c r="B14" s="41">
        <v>1</v>
      </c>
      <c r="C14" s="42">
        <v>1</v>
      </c>
      <c r="D14" s="42">
        <v>1</v>
      </c>
      <c r="E14" s="43">
        <v>0.12852</v>
      </c>
      <c r="F14" s="39">
        <v>6.472E-2</v>
      </c>
      <c r="G14" s="44">
        <v>0.15483</v>
      </c>
      <c r="H14" s="43">
        <v>0.17047000000000001</v>
      </c>
      <c r="I14" s="39">
        <v>8.4339999999999998E-2</v>
      </c>
      <c r="J14" s="44">
        <v>0.14152999999999999</v>
      </c>
      <c r="K14" s="43">
        <v>0.19026999999999999</v>
      </c>
      <c r="L14" s="39">
        <v>7.9640000000000002E-2</v>
      </c>
      <c r="M14" s="44">
        <v>0.17577999999999999</v>
      </c>
      <c r="N14" s="888"/>
      <c r="O14" s="43">
        <v>0.40234999999999999</v>
      </c>
      <c r="P14" s="39">
        <v>0.68342000000000003</v>
      </c>
      <c r="Q14" s="39">
        <v>0.44427</v>
      </c>
      <c r="R14" s="43">
        <v>8.3220000000000002E-2</v>
      </c>
      <c r="S14" s="39">
        <v>4.487E-2</v>
      </c>
      <c r="T14" s="44">
        <v>5.5759999999999997E-2</v>
      </c>
      <c r="U14" s="43">
        <v>3.0200000000000001E-3</v>
      </c>
      <c r="V14" s="39">
        <v>1.542E-2</v>
      </c>
      <c r="W14" s="44">
        <v>2.6700000000000001E-3</v>
      </c>
      <c r="X14" s="43">
        <v>2.215E-2</v>
      </c>
      <c r="Y14" s="39">
        <v>2.759E-2</v>
      </c>
      <c r="Z14" s="47">
        <v>2.5159999999999998E-2</v>
      </c>
      <c r="AA14" s="574"/>
      <c r="AB14" s="24"/>
    </row>
    <row r="15" spans="1:32" s="21" customFormat="1" ht="12" customHeight="1">
      <c r="A15" s="799" t="s">
        <v>66</v>
      </c>
      <c r="B15" s="181">
        <v>8073</v>
      </c>
      <c r="C15" s="181">
        <v>209974</v>
      </c>
      <c r="D15" s="191">
        <v>82375</v>
      </c>
      <c r="E15" s="181">
        <v>558</v>
      </c>
      <c r="F15" s="181">
        <v>5911</v>
      </c>
      <c r="G15" s="191">
        <v>6451</v>
      </c>
      <c r="H15" s="181">
        <v>2220</v>
      </c>
      <c r="I15" s="181">
        <v>39265</v>
      </c>
      <c r="J15" s="191">
        <v>19850</v>
      </c>
      <c r="K15" s="181">
        <v>1335</v>
      </c>
      <c r="L15" s="181">
        <v>16261</v>
      </c>
      <c r="M15" s="191">
        <v>13222</v>
      </c>
      <c r="N15" s="888" t="s">
        <v>66</v>
      </c>
      <c r="O15" s="181">
        <v>3141</v>
      </c>
      <c r="P15" s="181">
        <v>124455</v>
      </c>
      <c r="Q15" s="191">
        <v>36513</v>
      </c>
      <c r="R15" s="181">
        <v>696</v>
      </c>
      <c r="S15" s="181">
        <v>10884</v>
      </c>
      <c r="T15" s="191">
        <v>5034</v>
      </c>
      <c r="U15" s="181">
        <v>0</v>
      </c>
      <c r="V15" s="181">
        <v>0</v>
      </c>
      <c r="W15" s="191">
        <v>0</v>
      </c>
      <c r="X15" s="181">
        <v>123</v>
      </c>
      <c r="Y15" s="181">
        <v>13198</v>
      </c>
      <c r="Z15" s="224">
        <v>1305</v>
      </c>
      <c r="AA15" s="404"/>
      <c r="AB15" s="24"/>
    </row>
    <row r="16" spans="1:32" s="45" customFormat="1" ht="12" customHeight="1">
      <c r="A16" s="799"/>
      <c r="B16" s="41">
        <v>1</v>
      </c>
      <c r="C16" s="42">
        <v>1</v>
      </c>
      <c r="D16" s="42">
        <v>1</v>
      </c>
      <c r="E16" s="43">
        <v>6.9120000000000001E-2</v>
      </c>
      <c r="F16" s="39">
        <v>2.8150000000000001E-2</v>
      </c>
      <c r="G16" s="44">
        <v>7.8310000000000005E-2</v>
      </c>
      <c r="H16" s="43">
        <v>0.27499000000000001</v>
      </c>
      <c r="I16" s="39">
        <v>0.187</v>
      </c>
      <c r="J16" s="44">
        <v>0.24096999999999999</v>
      </c>
      <c r="K16" s="43">
        <v>0.16536999999999999</v>
      </c>
      <c r="L16" s="39">
        <v>7.7439999999999995E-2</v>
      </c>
      <c r="M16" s="44">
        <v>0.16051000000000001</v>
      </c>
      <c r="N16" s="888"/>
      <c r="O16" s="43">
        <v>0.38907000000000003</v>
      </c>
      <c r="P16" s="39">
        <v>0.59272000000000002</v>
      </c>
      <c r="Q16" s="39">
        <v>0.44324999999999998</v>
      </c>
      <c r="R16" s="43">
        <v>8.6209999999999995E-2</v>
      </c>
      <c r="S16" s="39">
        <v>5.1830000000000001E-2</v>
      </c>
      <c r="T16" s="44">
        <v>6.1109999999999998E-2</v>
      </c>
      <c r="U16" s="43" t="s">
        <v>477</v>
      </c>
      <c r="V16" s="39" t="s">
        <v>477</v>
      </c>
      <c r="W16" s="44" t="s">
        <v>477</v>
      </c>
      <c r="X16" s="43">
        <v>1.524E-2</v>
      </c>
      <c r="Y16" s="39">
        <v>6.2859999999999999E-2</v>
      </c>
      <c r="Z16" s="47">
        <v>1.584E-2</v>
      </c>
      <c r="AA16" s="574"/>
      <c r="AB16" s="24"/>
    </row>
    <row r="17" spans="1:27" s="21" customFormat="1" ht="12.75" customHeight="1">
      <c r="A17" s="799" t="s">
        <v>67</v>
      </c>
      <c r="B17" s="181">
        <v>29637</v>
      </c>
      <c r="C17" s="181">
        <v>1027434</v>
      </c>
      <c r="D17" s="191">
        <v>273325</v>
      </c>
      <c r="E17" s="181">
        <v>2106</v>
      </c>
      <c r="F17" s="181">
        <v>23797</v>
      </c>
      <c r="G17" s="191">
        <v>23341</v>
      </c>
      <c r="H17" s="181">
        <v>4668</v>
      </c>
      <c r="I17" s="181">
        <v>77297</v>
      </c>
      <c r="J17" s="191">
        <v>32167</v>
      </c>
      <c r="K17" s="181">
        <v>8668</v>
      </c>
      <c r="L17" s="181">
        <v>134876</v>
      </c>
      <c r="M17" s="191">
        <v>83899</v>
      </c>
      <c r="N17" s="888" t="s">
        <v>67</v>
      </c>
      <c r="O17" s="181">
        <v>10882</v>
      </c>
      <c r="P17" s="181">
        <v>678794</v>
      </c>
      <c r="Q17" s="191">
        <v>110227</v>
      </c>
      <c r="R17" s="181">
        <v>2779</v>
      </c>
      <c r="S17" s="181">
        <v>51737</v>
      </c>
      <c r="T17" s="191">
        <v>19109</v>
      </c>
      <c r="U17" s="181">
        <v>68</v>
      </c>
      <c r="V17" s="181">
        <v>11874</v>
      </c>
      <c r="W17" s="191">
        <v>557</v>
      </c>
      <c r="X17" s="181">
        <v>466</v>
      </c>
      <c r="Y17" s="181">
        <v>49059</v>
      </c>
      <c r="Z17" s="224">
        <v>4025</v>
      </c>
      <c r="AA17" s="404"/>
    </row>
    <row r="18" spans="1:27" s="45" customFormat="1" ht="12.75" customHeight="1">
      <c r="A18" s="799"/>
      <c r="B18" s="41">
        <v>1</v>
      </c>
      <c r="C18" s="42">
        <v>1</v>
      </c>
      <c r="D18" s="42">
        <v>1</v>
      </c>
      <c r="E18" s="43">
        <v>7.1059999999999998E-2</v>
      </c>
      <c r="F18" s="39">
        <v>2.316E-2</v>
      </c>
      <c r="G18" s="44">
        <v>8.5400000000000004E-2</v>
      </c>
      <c r="H18" s="43">
        <v>0.15751000000000001</v>
      </c>
      <c r="I18" s="39">
        <v>7.5230000000000005E-2</v>
      </c>
      <c r="J18" s="44">
        <v>0.11769</v>
      </c>
      <c r="K18" s="43">
        <v>0.29247000000000001</v>
      </c>
      <c r="L18" s="39">
        <v>0.13127</v>
      </c>
      <c r="M18" s="44">
        <v>0.30696000000000001</v>
      </c>
      <c r="N18" s="888"/>
      <c r="O18" s="43">
        <v>0.36718000000000001</v>
      </c>
      <c r="P18" s="39">
        <v>0.66066999999999998</v>
      </c>
      <c r="Q18" s="39">
        <v>0.40328000000000003</v>
      </c>
      <c r="R18" s="43">
        <v>9.3770000000000006E-2</v>
      </c>
      <c r="S18" s="39">
        <v>5.0360000000000002E-2</v>
      </c>
      <c r="T18" s="44">
        <v>6.991E-2</v>
      </c>
      <c r="U18" s="43">
        <v>2.2899999999999999E-3</v>
      </c>
      <c r="V18" s="39">
        <v>1.1560000000000001E-2</v>
      </c>
      <c r="W18" s="44">
        <v>2.0400000000000001E-3</v>
      </c>
      <c r="X18" s="43">
        <v>1.5720000000000001E-2</v>
      </c>
      <c r="Y18" s="39">
        <v>4.7750000000000001E-2</v>
      </c>
      <c r="Z18" s="47">
        <v>1.473E-2</v>
      </c>
      <c r="AA18" s="574"/>
    </row>
    <row r="19" spans="1:27" s="21" customFormat="1" ht="12.75" customHeight="1">
      <c r="A19" s="799" t="s">
        <v>68</v>
      </c>
      <c r="B19" s="181">
        <v>2553</v>
      </c>
      <c r="C19" s="181">
        <v>96347</v>
      </c>
      <c r="D19" s="191">
        <v>26087</v>
      </c>
      <c r="E19" s="181">
        <v>164</v>
      </c>
      <c r="F19" s="181">
        <v>2815</v>
      </c>
      <c r="G19" s="191">
        <v>2212</v>
      </c>
      <c r="H19" s="181">
        <v>472</v>
      </c>
      <c r="I19" s="181">
        <v>9519</v>
      </c>
      <c r="J19" s="191">
        <v>4348</v>
      </c>
      <c r="K19" s="181">
        <v>773</v>
      </c>
      <c r="L19" s="181">
        <v>11942</v>
      </c>
      <c r="M19" s="191">
        <v>7698</v>
      </c>
      <c r="N19" s="888" t="s">
        <v>68</v>
      </c>
      <c r="O19" s="181">
        <v>757</v>
      </c>
      <c r="P19" s="181">
        <v>43090</v>
      </c>
      <c r="Q19" s="191">
        <v>8538</v>
      </c>
      <c r="R19" s="181">
        <v>205</v>
      </c>
      <c r="S19" s="181">
        <v>2865</v>
      </c>
      <c r="T19" s="191">
        <v>1529</v>
      </c>
      <c r="U19" s="181">
        <v>96</v>
      </c>
      <c r="V19" s="181">
        <v>24047</v>
      </c>
      <c r="W19" s="191">
        <v>1105</v>
      </c>
      <c r="X19" s="181">
        <v>86</v>
      </c>
      <c r="Y19" s="181">
        <v>2069</v>
      </c>
      <c r="Z19" s="224">
        <v>657</v>
      </c>
      <c r="AA19" s="404"/>
    </row>
    <row r="20" spans="1:27" s="45" customFormat="1" ht="12.75" customHeight="1">
      <c r="A20" s="799"/>
      <c r="B20" s="41">
        <v>1</v>
      </c>
      <c r="C20" s="42">
        <v>1</v>
      </c>
      <c r="D20" s="42">
        <v>1</v>
      </c>
      <c r="E20" s="43">
        <v>6.4240000000000005E-2</v>
      </c>
      <c r="F20" s="39">
        <v>2.9219999999999999E-2</v>
      </c>
      <c r="G20" s="44">
        <v>8.4790000000000004E-2</v>
      </c>
      <c r="H20" s="43">
        <v>0.18487999999999999</v>
      </c>
      <c r="I20" s="39">
        <v>9.8799999999999999E-2</v>
      </c>
      <c r="J20" s="44">
        <v>0.16667000000000001</v>
      </c>
      <c r="K20" s="43">
        <v>0.30277999999999999</v>
      </c>
      <c r="L20" s="39">
        <v>0.12395</v>
      </c>
      <c r="M20" s="44">
        <v>0.29509000000000002</v>
      </c>
      <c r="N20" s="888"/>
      <c r="O20" s="43">
        <v>0.29651</v>
      </c>
      <c r="P20" s="39">
        <v>0.44724000000000003</v>
      </c>
      <c r="Q20" s="39">
        <v>0.32729000000000003</v>
      </c>
      <c r="R20" s="43">
        <v>8.0299999999999996E-2</v>
      </c>
      <c r="S20" s="39">
        <v>2.9739999999999999E-2</v>
      </c>
      <c r="T20" s="44">
        <v>5.8610000000000002E-2</v>
      </c>
      <c r="U20" s="43">
        <v>3.7600000000000001E-2</v>
      </c>
      <c r="V20" s="39">
        <v>0.24959000000000001</v>
      </c>
      <c r="W20" s="44">
        <v>4.2360000000000002E-2</v>
      </c>
      <c r="X20" s="43">
        <v>3.3689999999999998E-2</v>
      </c>
      <c r="Y20" s="39">
        <v>2.147E-2</v>
      </c>
      <c r="Z20" s="47">
        <v>2.5180000000000001E-2</v>
      </c>
      <c r="AA20" s="574"/>
    </row>
    <row r="21" spans="1:27" s="21" customFormat="1" ht="12.75" customHeight="1">
      <c r="A21" s="799" t="s">
        <v>69</v>
      </c>
      <c r="B21" s="181">
        <v>39497</v>
      </c>
      <c r="C21" s="181">
        <v>1670464</v>
      </c>
      <c r="D21" s="191">
        <v>391192</v>
      </c>
      <c r="E21" s="181">
        <v>4199</v>
      </c>
      <c r="F21" s="181">
        <v>91056</v>
      </c>
      <c r="G21" s="191">
        <v>47941</v>
      </c>
      <c r="H21" s="181">
        <v>5331</v>
      </c>
      <c r="I21" s="181">
        <v>86336</v>
      </c>
      <c r="J21" s="191">
        <v>45662</v>
      </c>
      <c r="K21" s="181">
        <v>10851</v>
      </c>
      <c r="L21" s="181">
        <v>154585</v>
      </c>
      <c r="M21" s="191">
        <v>103104</v>
      </c>
      <c r="N21" s="888" t="s">
        <v>69</v>
      </c>
      <c r="O21" s="181">
        <v>13656</v>
      </c>
      <c r="P21" s="181">
        <v>912073</v>
      </c>
      <c r="Q21" s="191">
        <v>151174</v>
      </c>
      <c r="R21" s="181">
        <v>4096</v>
      </c>
      <c r="S21" s="181">
        <v>177934</v>
      </c>
      <c r="T21" s="191">
        <v>31709</v>
      </c>
      <c r="U21" s="181">
        <v>455</v>
      </c>
      <c r="V21" s="181">
        <v>132600</v>
      </c>
      <c r="W21" s="191">
        <v>4303</v>
      </c>
      <c r="X21" s="181">
        <v>909</v>
      </c>
      <c r="Y21" s="181">
        <v>115880</v>
      </c>
      <c r="Z21" s="224">
        <v>7299</v>
      </c>
      <c r="AA21" s="404"/>
    </row>
    <row r="22" spans="1:27" s="45" customFormat="1" ht="12.75" customHeight="1">
      <c r="A22" s="799"/>
      <c r="B22" s="41">
        <v>1</v>
      </c>
      <c r="C22" s="42">
        <v>1</v>
      </c>
      <c r="D22" s="42">
        <v>1</v>
      </c>
      <c r="E22" s="43">
        <v>0.10631</v>
      </c>
      <c r="F22" s="39">
        <v>5.4510000000000003E-2</v>
      </c>
      <c r="G22" s="44">
        <v>0.12255000000000001</v>
      </c>
      <c r="H22" s="43">
        <v>0.13497000000000001</v>
      </c>
      <c r="I22" s="39">
        <v>5.1679999999999997E-2</v>
      </c>
      <c r="J22" s="44">
        <v>0.11673</v>
      </c>
      <c r="K22" s="43">
        <v>0.27472999999999997</v>
      </c>
      <c r="L22" s="39">
        <v>9.2539999999999997E-2</v>
      </c>
      <c r="M22" s="44">
        <v>0.26356000000000002</v>
      </c>
      <c r="N22" s="888"/>
      <c r="O22" s="43">
        <v>0.34575</v>
      </c>
      <c r="P22" s="39">
        <v>0.54600000000000004</v>
      </c>
      <c r="Q22" s="39">
        <v>0.38644000000000001</v>
      </c>
      <c r="R22" s="43">
        <v>0.1037</v>
      </c>
      <c r="S22" s="39">
        <v>0.10652</v>
      </c>
      <c r="T22" s="44">
        <v>8.1059999999999993E-2</v>
      </c>
      <c r="U22" s="43">
        <v>1.1520000000000001E-2</v>
      </c>
      <c r="V22" s="39">
        <v>7.9380000000000006E-2</v>
      </c>
      <c r="W22" s="44">
        <v>1.0999999999999999E-2</v>
      </c>
      <c r="X22" s="43">
        <v>2.3009999999999999E-2</v>
      </c>
      <c r="Y22" s="39">
        <v>6.9370000000000001E-2</v>
      </c>
      <c r="Z22" s="47">
        <v>1.866E-2</v>
      </c>
      <c r="AA22" s="574"/>
    </row>
    <row r="23" spans="1:27" s="21" customFormat="1" ht="12.75" customHeight="1">
      <c r="A23" s="799" t="s">
        <v>70</v>
      </c>
      <c r="B23" s="181">
        <v>65667</v>
      </c>
      <c r="C23" s="181">
        <v>2305057</v>
      </c>
      <c r="D23" s="191">
        <v>663384</v>
      </c>
      <c r="E23" s="181">
        <v>4153</v>
      </c>
      <c r="F23" s="181">
        <v>52500</v>
      </c>
      <c r="G23" s="191">
        <v>60856</v>
      </c>
      <c r="H23" s="181">
        <v>9372</v>
      </c>
      <c r="I23" s="181">
        <v>160364</v>
      </c>
      <c r="J23" s="191">
        <v>80682</v>
      </c>
      <c r="K23" s="181">
        <v>18579</v>
      </c>
      <c r="L23" s="181">
        <v>261862</v>
      </c>
      <c r="M23" s="191">
        <v>188429</v>
      </c>
      <c r="N23" s="888" t="s">
        <v>70</v>
      </c>
      <c r="O23" s="181">
        <v>26023</v>
      </c>
      <c r="P23" s="181">
        <v>1463248</v>
      </c>
      <c r="Q23" s="191">
        <v>277593</v>
      </c>
      <c r="R23" s="181">
        <v>5828</v>
      </c>
      <c r="S23" s="181">
        <v>143975</v>
      </c>
      <c r="T23" s="191">
        <v>38837</v>
      </c>
      <c r="U23" s="181">
        <v>975</v>
      </c>
      <c r="V23" s="181">
        <v>187607</v>
      </c>
      <c r="W23" s="191">
        <v>10149</v>
      </c>
      <c r="X23" s="181">
        <v>737</v>
      </c>
      <c r="Y23" s="181">
        <v>35501</v>
      </c>
      <c r="Z23" s="224">
        <v>6838</v>
      </c>
      <c r="AA23" s="404"/>
    </row>
    <row r="24" spans="1:27" s="45" customFormat="1" ht="12.75" customHeight="1">
      <c r="A24" s="799"/>
      <c r="B24" s="41">
        <v>1</v>
      </c>
      <c r="C24" s="42">
        <v>1</v>
      </c>
      <c r="D24" s="42">
        <v>1</v>
      </c>
      <c r="E24" s="43">
        <v>6.3240000000000005E-2</v>
      </c>
      <c r="F24" s="39">
        <v>2.2780000000000002E-2</v>
      </c>
      <c r="G24" s="44">
        <v>9.1740000000000002E-2</v>
      </c>
      <c r="H24" s="43">
        <v>0.14272000000000001</v>
      </c>
      <c r="I24" s="39">
        <v>6.9570000000000007E-2</v>
      </c>
      <c r="J24" s="44">
        <v>0.12162000000000001</v>
      </c>
      <c r="K24" s="43">
        <v>0.28293000000000001</v>
      </c>
      <c r="L24" s="39">
        <v>0.11360000000000001</v>
      </c>
      <c r="M24" s="44">
        <v>0.28404000000000001</v>
      </c>
      <c r="N24" s="888"/>
      <c r="O24" s="43">
        <v>0.39628999999999998</v>
      </c>
      <c r="P24" s="39">
        <v>0.63480000000000003</v>
      </c>
      <c r="Q24" s="39">
        <v>0.41844999999999999</v>
      </c>
      <c r="R24" s="43">
        <v>8.8749999999999996E-2</v>
      </c>
      <c r="S24" s="39">
        <v>6.2460000000000002E-2</v>
      </c>
      <c r="T24" s="44">
        <v>5.8540000000000002E-2</v>
      </c>
      <c r="U24" s="43">
        <v>1.485E-2</v>
      </c>
      <c r="V24" s="39">
        <v>8.1390000000000004E-2</v>
      </c>
      <c r="W24" s="44">
        <v>1.5299999999999999E-2</v>
      </c>
      <c r="X24" s="43">
        <v>1.1220000000000001E-2</v>
      </c>
      <c r="Y24" s="39">
        <v>1.54E-2</v>
      </c>
      <c r="Z24" s="47">
        <v>1.031E-2</v>
      </c>
      <c r="AA24" s="574"/>
    </row>
    <row r="25" spans="1:27" s="21" customFormat="1" ht="12.75" customHeight="1">
      <c r="A25" s="799" t="s">
        <v>71</v>
      </c>
      <c r="B25" s="181">
        <v>20481</v>
      </c>
      <c r="C25" s="181">
        <v>634426</v>
      </c>
      <c r="D25" s="191">
        <v>200464</v>
      </c>
      <c r="E25" s="181">
        <v>1133</v>
      </c>
      <c r="F25" s="181">
        <v>20610</v>
      </c>
      <c r="G25" s="191">
        <v>15465</v>
      </c>
      <c r="H25" s="181">
        <v>2715</v>
      </c>
      <c r="I25" s="181">
        <v>45714</v>
      </c>
      <c r="J25" s="191">
        <v>22080</v>
      </c>
      <c r="K25" s="181">
        <v>7009</v>
      </c>
      <c r="L25" s="181">
        <v>93842</v>
      </c>
      <c r="M25" s="191">
        <v>70538</v>
      </c>
      <c r="N25" s="888" t="s">
        <v>71</v>
      </c>
      <c r="O25" s="181">
        <v>7746</v>
      </c>
      <c r="P25" s="181">
        <v>407614</v>
      </c>
      <c r="Q25" s="191">
        <v>76858</v>
      </c>
      <c r="R25" s="181">
        <v>1348</v>
      </c>
      <c r="S25" s="181">
        <v>29725</v>
      </c>
      <c r="T25" s="191">
        <v>10770</v>
      </c>
      <c r="U25" s="181">
        <v>286</v>
      </c>
      <c r="V25" s="181">
        <v>23266</v>
      </c>
      <c r="W25" s="191">
        <v>2432</v>
      </c>
      <c r="X25" s="181">
        <v>244</v>
      </c>
      <c r="Y25" s="181">
        <v>13655</v>
      </c>
      <c r="Z25" s="224">
        <v>2321</v>
      </c>
      <c r="AA25" s="404"/>
    </row>
    <row r="26" spans="1:27" s="45" customFormat="1" ht="12.75" customHeight="1">
      <c r="A26" s="799"/>
      <c r="B26" s="41">
        <v>1</v>
      </c>
      <c r="C26" s="42">
        <v>1</v>
      </c>
      <c r="D26" s="42">
        <v>1</v>
      </c>
      <c r="E26" s="43">
        <v>5.5320000000000001E-2</v>
      </c>
      <c r="F26" s="39">
        <v>3.2489999999999998E-2</v>
      </c>
      <c r="G26" s="44">
        <v>7.7149999999999996E-2</v>
      </c>
      <c r="H26" s="43">
        <v>0.13256000000000001</v>
      </c>
      <c r="I26" s="39">
        <v>7.2059999999999999E-2</v>
      </c>
      <c r="J26" s="44">
        <v>0.11014</v>
      </c>
      <c r="K26" s="43">
        <v>0.34222000000000002</v>
      </c>
      <c r="L26" s="39">
        <v>0.14792</v>
      </c>
      <c r="M26" s="44">
        <v>0.35187000000000002</v>
      </c>
      <c r="N26" s="888"/>
      <c r="O26" s="43">
        <v>0.37819999999999998</v>
      </c>
      <c r="P26" s="39">
        <v>0.64249000000000001</v>
      </c>
      <c r="Q26" s="39">
        <v>0.38340000000000002</v>
      </c>
      <c r="R26" s="43">
        <v>6.5820000000000004E-2</v>
      </c>
      <c r="S26" s="39">
        <v>4.6850000000000003E-2</v>
      </c>
      <c r="T26" s="44">
        <v>5.373E-2</v>
      </c>
      <c r="U26" s="43">
        <v>1.396E-2</v>
      </c>
      <c r="V26" s="39">
        <v>3.6670000000000001E-2</v>
      </c>
      <c r="W26" s="44">
        <v>1.213E-2</v>
      </c>
      <c r="X26" s="43">
        <v>1.191E-2</v>
      </c>
      <c r="Y26" s="39">
        <v>2.1520000000000001E-2</v>
      </c>
      <c r="Z26" s="47">
        <v>1.158E-2</v>
      </c>
      <c r="AA26" s="574"/>
    </row>
    <row r="27" spans="1:27" s="21" customFormat="1" ht="12.75" customHeight="1">
      <c r="A27" s="799" t="s">
        <v>72</v>
      </c>
      <c r="B27" s="181" t="s">
        <v>478</v>
      </c>
      <c r="C27" s="181" t="s">
        <v>479</v>
      </c>
      <c r="D27" s="191" t="s">
        <v>480</v>
      </c>
      <c r="E27" s="181">
        <v>571</v>
      </c>
      <c r="F27" s="181">
        <v>11537</v>
      </c>
      <c r="G27" s="191">
        <v>6481</v>
      </c>
      <c r="H27" s="181">
        <v>849</v>
      </c>
      <c r="I27" s="181">
        <v>15515</v>
      </c>
      <c r="J27" s="191">
        <v>8559</v>
      </c>
      <c r="K27" s="181">
        <v>1790</v>
      </c>
      <c r="L27" s="181">
        <v>24961</v>
      </c>
      <c r="M27" s="191">
        <v>17781</v>
      </c>
      <c r="N27" s="888" t="s">
        <v>72</v>
      </c>
      <c r="O27" s="181">
        <v>2142</v>
      </c>
      <c r="P27" s="181">
        <v>99270</v>
      </c>
      <c r="Q27" s="191">
        <v>19383</v>
      </c>
      <c r="R27" s="181">
        <v>321</v>
      </c>
      <c r="S27" s="181">
        <v>4820</v>
      </c>
      <c r="T27" s="191">
        <v>1848</v>
      </c>
      <c r="U27" s="181">
        <v>1314</v>
      </c>
      <c r="V27" s="181">
        <v>61942</v>
      </c>
      <c r="W27" s="191">
        <v>15013</v>
      </c>
      <c r="X27" s="181">
        <v>370</v>
      </c>
      <c r="Y27" s="181">
        <v>13182</v>
      </c>
      <c r="Z27" s="224">
        <v>3859</v>
      </c>
      <c r="AA27" s="404"/>
    </row>
    <row r="28" spans="1:27" s="45" customFormat="1" ht="12.75" customHeight="1">
      <c r="A28" s="799"/>
      <c r="B28" s="41">
        <v>1</v>
      </c>
      <c r="C28" s="42">
        <v>1</v>
      </c>
      <c r="D28" s="42">
        <v>1</v>
      </c>
      <c r="E28" s="43">
        <v>7.7609999999999998E-2</v>
      </c>
      <c r="F28" s="39">
        <v>4.9889999999999997E-2</v>
      </c>
      <c r="G28" s="44">
        <v>8.8870000000000005E-2</v>
      </c>
      <c r="H28" s="43">
        <v>0.1154</v>
      </c>
      <c r="I28" s="39">
        <v>6.7100000000000007E-2</v>
      </c>
      <c r="J28" s="44">
        <v>0.11737</v>
      </c>
      <c r="K28" s="43">
        <v>0.24331</v>
      </c>
      <c r="L28" s="39">
        <v>0.10795</v>
      </c>
      <c r="M28" s="44">
        <v>0.24382999999999999</v>
      </c>
      <c r="N28" s="888"/>
      <c r="O28" s="43">
        <v>0.29115000000000002</v>
      </c>
      <c r="P28" s="39">
        <v>0.42931999999999998</v>
      </c>
      <c r="Q28" s="39">
        <v>0.26579999999999998</v>
      </c>
      <c r="R28" s="43">
        <v>4.3630000000000002E-2</v>
      </c>
      <c r="S28" s="39">
        <v>2.085E-2</v>
      </c>
      <c r="T28" s="44">
        <v>2.5340000000000001E-2</v>
      </c>
      <c r="U28" s="43">
        <v>0.17860999999999999</v>
      </c>
      <c r="V28" s="39">
        <v>0.26788000000000001</v>
      </c>
      <c r="W28" s="44">
        <v>0.20587</v>
      </c>
      <c r="X28" s="43">
        <v>5.0290000000000001E-2</v>
      </c>
      <c r="Y28" s="39">
        <v>5.7009999999999998E-2</v>
      </c>
      <c r="Z28" s="47">
        <v>5.2920000000000002E-2</v>
      </c>
      <c r="AA28" s="574"/>
    </row>
    <row r="29" spans="1:27" s="21" customFormat="1" ht="12.75" customHeight="1">
      <c r="A29" s="799" t="s">
        <v>73</v>
      </c>
      <c r="B29" s="181">
        <v>10887</v>
      </c>
      <c r="C29" s="181">
        <v>308653</v>
      </c>
      <c r="D29" s="191">
        <v>105731</v>
      </c>
      <c r="E29" s="181">
        <v>730</v>
      </c>
      <c r="F29" s="181">
        <v>5971</v>
      </c>
      <c r="G29" s="191">
        <v>9294</v>
      </c>
      <c r="H29" s="181">
        <v>1476</v>
      </c>
      <c r="I29" s="181">
        <v>22263</v>
      </c>
      <c r="J29" s="191">
        <v>12069</v>
      </c>
      <c r="K29" s="181">
        <v>3601</v>
      </c>
      <c r="L29" s="181">
        <v>48478</v>
      </c>
      <c r="M29" s="191">
        <v>34689</v>
      </c>
      <c r="N29" s="888" t="s">
        <v>73</v>
      </c>
      <c r="O29" s="181">
        <v>3955</v>
      </c>
      <c r="P29" s="181">
        <v>209893</v>
      </c>
      <c r="Q29" s="191">
        <v>41195</v>
      </c>
      <c r="R29" s="181">
        <v>917</v>
      </c>
      <c r="S29" s="181">
        <v>14440</v>
      </c>
      <c r="T29" s="191">
        <v>6761</v>
      </c>
      <c r="U29" s="181">
        <v>12</v>
      </c>
      <c r="V29" s="181">
        <v>137</v>
      </c>
      <c r="W29" s="191">
        <v>88</v>
      </c>
      <c r="X29" s="181">
        <v>196</v>
      </c>
      <c r="Y29" s="181">
        <v>7471</v>
      </c>
      <c r="Z29" s="224">
        <v>1635</v>
      </c>
      <c r="AA29" s="404"/>
    </row>
    <row r="30" spans="1:27" s="45" customFormat="1" ht="12.75" customHeight="1">
      <c r="A30" s="799"/>
      <c r="B30" s="41">
        <v>1</v>
      </c>
      <c r="C30" s="42">
        <v>1</v>
      </c>
      <c r="D30" s="42">
        <v>1</v>
      </c>
      <c r="E30" s="43">
        <v>6.7049999999999998E-2</v>
      </c>
      <c r="F30" s="39">
        <v>1.9349999999999999E-2</v>
      </c>
      <c r="G30" s="44">
        <v>8.7900000000000006E-2</v>
      </c>
      <c r="H30" s="43">
        <v>0.13557</v>
      </c>
      <c r="I30" s="39">
        <v>7.213E-2</v>
      </c>
      <c r="J30" s="44">
        <v>0.11415</v>
      </c>
      <c r="K30" s="43">
        <v>0.33076</v>
      </c>
      <c r="L30" s="39">
        <v>0.15706000000000001</v>
      </c>
      <c r="M30" s="44">
        <v>0.32808999999999999</v>
      </c>
      <c r="N30" s="888"/>
      <c r="O30" s="43">
        <v>0.36327999999999999</v>
      </c>
      <c r="P30" s="39">
        <v>0.68003000000000002</v>
      </c>
      <c r="Q30" s="39">
        <v>0.38962000000000002</v>
      </c>
      <c r="R30" s="43">
        <v>8.4229999999999999E-2</v>
      </c>
      <c r="S30" s="39">
        <v>4.6780000000000002E-2</v>
      </c>
      <c r="T30" s="44">
        <v>6.3950000000000007E-2</v>
      </c>
      <c r="U30" s="43">
        <v>1.1000000000000001E-3</v>
      </c>
      <c r="V30" s="39">
        <v>4.4000000000000002E-4</v>
      </c>
      <c r="W30" s="44">
        <v>8.3000000000000001E-4</v>
      </c>
      <c r="X30" s="43">
        <v>1.7999999999999999E-2</v>
      </c>
      <c r="Y30" s="39">
        <v>2.4209999999999999E-2</v>
      </c>
      <c r="Z30" s="47">
        <v>1.546E-2</v>
      </c>
      <c r="AA30" s="574"/>
    </row>
    <row r="31" spans="1:27" s="21" customFormat="1" ht="12.75" customHeight="1">
      <c r="A31" s="799" t="s">
        <v>74</v>
      </c>
      <c r="B31" s="181">
        <v>5254</v>
      </c>
      <c r="C31" s="181">
        <v>155223</v>
      </c>
      <c r="D31" s="191">
        <v>51060</v>
      </c>
      <c r="E31" s="181">
        <v>272</v>
      </c>
      <c r="F31" s="181">
        <v>3742</v>
      </c>
      <c r="G31" s="191">
        <v>3355</v>
      </c>
      <c r="H31" s="181">
        <v>804</v>
      </c>
      <c r="I31" s="181">
        <v>13357</v>
      </c>
      <c r="J31" s="191">
        <v>7066</v>
      </c>
      <c r="K31" s="181">
        <v>1584</v>
      </c>
      <c r="L31" s="181">
        <v>20992</v>
      </c>
      <c r="M31" s="191">
        <v>15300</v>
      </c>
      <c r="N31" s="888" t="s">
        <v>74</v>
      </c>
      <c r="O31" s="181">
        <v>1982</v>
      </c>
      <c r="P31" s="181">
        <v>96879</v>
      </c>
      <c r="Q31" s="191">
        <v>20948</v>
      </c>
      <c r="R31" s="181">
        <v>452</v>
      </c>
      <c r="S31" s="181">
        <v>7752</v>
      </c>
      <c r="T31" s="191">
        <v>2990</v>
      </c>
      <c r="U31" s="181">
        <v>38</v>
      </c>
      <c r="V31" s="181">
        <v>3635</v>
      </c>
      <c r="W31" s="191">
        <v>392</v>
      </c>
      <c r="X31" s="181">
        <v>122</v>
      </c>
      <c r="Y31" s="181">
        <v>8866</v>
      </c>
      <c r="Z31" s="224">
        <v>1009</v>
      </c>
      <c r="AA31" s="404"/>
    </row>
    <row r="32" spans="1:27" s="45" customFormat="1" ht="12.75" customHeight="1">
      <c r="A32" s="799"/>
      <c r="B32" s="41">
        <v>1</v>
      </c>
      <c r="C32" s="42">
        <v>1</v>
      </c>
      <c r="D32" s="42">
        <v>1</v>
      </c>
      <c r="E32" s="43">
        <v>5.1769999999999997E-2</v>
      </c>
      <c r="F32" s="39">
        <v>2.4109999999999999E-2</v>
      </c>
      <c r="G32" s="44">
        <v>6.5710000000000005E-2</v>
      </c>
      <c r="H32" s="43">
        <v>0.15303</v>
      </c>
      <c r="I32" s="39">
        <v>8.6050000000000001E-2</v>
      </c>
      <c r="J32" s="44">
        <v>0.13839000000000001</v>
      </c>
      <c r="K32" s="43">
        <v>0.30148000000000003</v>
      </c>
      <c r="L32" s="39">
        <v>0.13524</v>
      </c>
      <c r="M32" s="44">
        <v>0.29965000000000003</v>
      </c>
      <c r="N32" s="888"/>
      <c r="O32" s="43">
        <v>0.37724000000000002</v>
      </c>
      <c r="P32" s="39">
        <v>0.62412999999999996</v>
      </c>
      <c r="Q32" s="39">
        <v>0.41026000000000001</v>
      </c>
      <c r="R32" s="43">
        <v>8.6029999999999995E-2</v>
      </c>
      <c r="S32" s="39">
        <v>4.9939999999999998E-2</v>
      </c>
      <c r="T32" s="44">
        <v>5.8560000000000001E-2</v>
      </c>
      <c r="U32" s="43">
        <v>7.2300000000000003E-3</v>
      </c>
      <c r="V32" s="39">
        <v>2.342E-2</v>
      </c>
      <c r="W32" s="44">
        <v>7.6800000000000002E-3</v>
      </c>
      <c r="X32" s="43">
        <v>2.3220000000000001E-2</v>
      </c>
      <c r="Y32" s="39">
        <v>5.7119999999999997E-2</v>
      </c>
      <c r="Z32" s="47">
        <v>1.976E-2</v>
      </c>
      <c r="AA32" s="574"/>
    </row>
    <row r="33" spans="1:27" s="21" customFormat="1" ht="12.75" customHeight="1">
      <c r="A33" s="799" t="s">
        <v>75</v>
      </c>
      <c r="B33" s="181">
        <v>17727</v>
      </c>
      <c r="C33" s="181">
        <v>554071</v>
      </c>
      <c r="D33" s="191">
        <v>168733</v>
      </c>
      <c r="E33" s="181">
        <v>1045</v>
      </c>
      <c r="F33" s="181">
        <v>13337</v>
      </c>
      <c r="G33" s="191">
        <v>11271</v>
      </c>
      <c r="H33" s="181">
        <v>2773</v>
      </c>
      <c r="I33" s="181">
        <v>54319</v>
      </c>
      <c r="J33" s="191">
        <v>22342</v>
      </c>
      <c r="K33" s="181">
        <v>6369</v>
      </c>
      <c r="L33" s="181">
        <v>94305</v>
      </c>
      <c r="M33" s="191">
        <v>59398</v>
      </c>
      <c r="N33" s="888" t="s">
        <v>75</v>
      </c>
      <c r="O33" s="181">
        <v>5792</v>
      </c>
      <c r="P33" s="181">
        <v>341436</v>
      </c>
      <c r="Q33" s="191">
        <v>63883</v>
      </c>
      <c r="R33" s="181">
        <v>1331</v>
      </c>
      <c r="S33" s="181">
        <v>25746</v>
      </c>
      <c r="T33" s="191">
        <v>9102</v>
      </c>
      <c r="U33" s="181">
        <v>65</v>
      </c>
      <c r="V33" s="181">
        <v>14137</v>
      </c>
      <c r="W33" s="191">
        <v>936</v>
      </c>
      <c r="X33" s="181">
        <v>352</v>
      </c>
      <c r="Y33" s="181">
        <v>10791</v>
      </c>
      <c r="Z33" s="224">
        <v>1801</v>
      </c>
      <c r="AA33" s="404"/>
    </row>
    <row r="34" spans="1:27" s="45" customFormat="1" ht="12.75" customHeight="1">
      <c r="A34" s="799"/>
      <c r="B34" s="41">
        <v>1</v>
      </c>
      <c r="C34" s="42">
        <v>1</v>
      </c>
      <c r="D34" s="42">
        <v>1</v>
      </c>
      <c r="E34" s="43">
        <v>5.8950000000000002E-2</v>
      </c>
      <c r="F34" s="39">
        <v>2.4070000000000001E-2</v>
      </c>
      <c r="G34" s="44">
        <v>6.6799999999999998E-2</v>
      </c>
      <c r="H34" s="43">
        <v>0.15643000000000001</v>
      </c>
      <c r="I34" s="39">
        <v>9.8040000000000002E-2</v>
      </c>
      <c r="J34" s="44">
        <v>0.13241</v>
      </c>
      <c r="K34" s="43">
        <v>0.35927999999999999</v>
      </c>
      <c r="L34" s="39">
        <v>0.17019999999999999</v>
      </c>
      <c r="M34" s="44">
        <v>0.35202</v>
      </c>
      <c r="N34" s="888"/>
      <c r="O34" s="43">
        <v>0.32673000000000002</v>
      </c>
      <c r="P34" s="39">
        <v>0.61623000000000006</v>
      </c>
      <c r="Q34" s="39">
        <v>0.37859999999999999</v>
      </c>
      <c r="R34" s="43">
        <v>7.5079999999999994E-2</v>
      </c>
      <c r="S34" s="39">
        <v>4.6469999999999997E-2</v>
      </c>
      <c r="T34" s="44">
        <v>5.3940000000000002E-2</v>
      </c>
      <c r="U34" s="43">
        <v>3.6700000000000001E-3</v>
      </c>
      <c r="V34" s="39">
        <v>2.5510000000000001E-2</v>
      </c>
      <c r="W34" s="44">
        <v>5.5500000000000002E-3</v>
      </c>
      <c r="X34" s="43">
        <v>1.9859999999999999E-2</v>
      </c>
      <c r="Y34" s="39">
        <v>1.9480000000000001E-2</v>
      </c>
      <c r="Z34" s="47">
        <v>1.0670000000000001E-2</v>
      </c>
      <c r="AA34" s="574"/>
    </row>
    <row r="35" spans="1:27" s="21" customFormat="1" ht="12.75" customHeight="1">
      <c r="A35" s="817" t="s">
        <v>76</v>
      </c>
      <c r="B35" s="186">
        <v>6004</v>
      </c>
      <c r="C35" s="199">
        <v>232518</v>
      </c>
      <c r="D35" s="187">
        <v>60881</v>
      </c>
      <c r="E35" s="199">
        <v>486</v>
      </c>
      <c r="F35" s="199">
        <v>7798</v>
      </c>
      <c r="G35" s="187">
        <v>7956</v>
      </c>
      <c r="H35" s="199">
        <v>970</v>
      </c>
      <c r="I35" s="199">
        <v>20460</v>
      </c>
      <c r="J35" s="187">
        <v>8395</v>
      </c>
      <c r="K35" s="199">
        <v>1742</v>
      </c>
      <c r="L35" s="199">
        <v>26734</v>
      </c>
      <c r="M35" s="187">
        <v>16576</v>
      </c>
      <c r="N35" s="890" t="s">
        <v>76</v>
      </c>
      <c r="O35" s="181">
        <v>2122</v>
      </c>
      <c r="P35" s="181">
        <v>142351</v>
      </c>
      <c r="Q35" s="191">
        <v>22739</v>
      </c>
      <c r="R35" s="199">
        <v>418</v>
      </c>
      <c r="S35" s="199">
        <v>7501</v>
      </c>
      <c r="T35" s="187">
        <v>2795</v>
      </c>
      <c r="U35" s="199">
        <v>119</v>
      </c>
      <c r="V35" s="199">
        <v>15532</v>
      </c>
      <c r="W35" s="187">
        <v>1051</v>
      </c>
      <c r="X35" s="199">
        <v>147</v>
      </c>
      <c r="Y35" s="199">
        <v>12142</v>
      </c>
      <c r="Z35" s="244">
        <v>1369</v>
      </c>
      <c r="AA35" s="404"/>
    </row>
    <row r="36" spans="1:27" s="45" customFormat="1" ht="12.75" customHeight="1">
      <c r="A36" s="818"/>
      <c r="B36" s="232">
        <v>1</v>
      </c>
      <c r="C36" s="233">
        <v>1</v>
      </c>
      <c r="D36" s="233">
        <v>1</v>
      </c>
      <c r="E36" s="234">
        <v>8.0949999999999994E-2</v>
      </c>
      <c r="F36" s="235">
        <v>3.354E-2</v>
      </c>
      <c r="G36" s="236">
        <v>0.13067999999999999</v>
      </c>
      <c r="H36" s="234">
        <v>0.16156000000000001</v>
      </c>
      <c r="I36" s="235">
        <v>8.7989999999999999E-2</v>
      </c>
      <c r="J36" s="236">
        <v>0.13789000000000001</v>
      </c>
      <c r="K36" s="234">
        <v>0.29014000000000001</v>
      </c>
      <c r="L36" s="235">
        <v>0.11498</v>
      </c>
      <c r="M36" s="236">
        <v>0.27227000000000001</v>
      </c>
      <c r="N36" s="891"/>
      <c r="O36" s="238">
        <v>0.35343000000000002</v>
      </c>
      <c r="P36" s="239">
        <v>0.61221000000000003</v>
      </c>
      <c r="Q36" s="239">
        <v>0.3735</v>
      </c>
      <c r="R36" s="234">
        <v>6.9620000000000001E-2</v>
      </c>
      <c r="S36" s="235">
        <v>3.2259999999999997E-2</v>
      </c>
      <c r="T36" s="236">
        <v>4.5909999999999999E-2</v>
      </c>
      <c r="U36" s="234">
        <v>1.9820000000000001E-2</v>
      </c>
      <c r="V36" s="235">
        <v>6.6799999999999998E-2</v>
      </c>
      <c r="W36" s="236">
        <v>1.7260000000000001E-2</v>
      </c>
      <c r="X36" s="234">
        <v>2.4479999999999998E-2</v>
      </c>
      <c r="Y36" s="235">
        <v>5.2220000000000003E-2</v>
      </c>
      <c r="Z36" s="245">
        <v>2.249E-2</v>
      </c>
      <c r="AA36" s="574"/>
    </row>
    <row r="37" spans="1:27" s="24" customFormat="1" ht="12.75" customHeight="1">
      <c r="A37" s="857" t="s">
        <v>85</v>
      </c>
      <c r="B37" s="180">
        <v>436386</v>
      </c>
      <c r="C37" s="180">
        <v>13382619</v>
      </c>
      <c r="D37" s="237">
        <v>4203993</v>
      </c>
      <c r="E37" s="180">
        <v>29945</v>
      </c>
      <c r="F37" s="180">
        <v>402351</v>
      </c>
      <c r="G37" s="237">
        <v>387336</v>
      </c>
      <c r="H37" s="180">
        <v>69658</v>
      </c>
      <c r="I37" s="180">
        <v>1132151</v>
      </c>
      <c r="J37" s="237">
        <v>586334</v>
      </c>
      <c r="K37" s="180">
        <v>144245</v>
      </c>
      <c r="L37" s="180">
        <v>2019599</v>
      </c>
      <c r="M37" s="237">
        <v>1409697</v>
      </c>
      <c r="N37" s="892" t="s">
        <v>85</v>
      </c>
      <c r="O37" s="183">
        <v>148426</v>
      </c>
      <c r="P37" s="184">
        <v>7907172</v>
      </c>
      <c r="Q37" s="194">
        <v>1492489</v>
      </c>
      <c r="R37" s="180">
        <v>31543</v>
      </c>
      <c r="S37" s="180">
        <v>757003</v>
      </c>
      <c r="T37" s="237">
        <v>212482</v>
      </c>
      <c r="U37" s="180">
        <v>6920</v>
      </c>
      <c r="V37" s="180">
        <v>759791</v>
      </c>
      <c r="W37" s="237">
        <v>66284</v>
      </c>
      <c r="X37" s="180">
        <v>5649</v>
      </c>
      <c r="Y37" s="180">
        <v>404552</v>
      </c>
      <c r="Z37" s="228">
        <v>49371</v>
      </c>
      <c r="AA37" s="563"/>
    </row>
    <row r="38" spans="1:27" s="46" customFormat="1" ht="12.75" customHeight="1" thickBot="1">
      <c r="A38" s="858"/>
      <c r="B38" s="240">
        <v>1</v>
      </c>
      <c r="C38" s="241">
        <v>1</v>
      </c>
      <c r="D38" s="241">
        <v>1</v>
      </c>
      <c r="E38" s="242">
        <v>6.862E-2</v>
      </c>
      <c r="F38" s="243">
        <v>3.007E-2</v>
      </c>
      <c r="G38" s="401">
        <v>9.214E-2</v>
      </c>
      <c r="H38" s="242">
        <v>0.15962000000000001</v>
      </c>
      <c r="I38" s="243">
        <v>8.4599999999999995E-2</v>
      </c>
      <c r="J38" s="401">
        <v>0.13947000000000001</v>
      </c>
      <c r="K38" s="242">
        <v>0.33054</v>
      </c>
      <c r="L38" s="243">
        <v>0.15090999999999999</v>
      </c>
      <c r="M38" s="401">
        <v>0.33532000000000001</v>
      </c>
      <c r="N38" s="893"/>
      <c r="O38" s="242">
        <v>0.34012999999999999</v>
      </c>
      <c r="P38" s="243">
        <v>0.59084999999999999</v>
      </c>
      <c r="Q38" s="243">
        <v>0.35502</v>
      </c>
      <c r="R38" s="242">
        <v>7.2279999999999997E-2</v>
      </c>
      <c r="S38" s="243">
        <v>5.6570000000000002E-2</v>
      </c>
      <c r="T38" s="401">
        <v>5.0540000000000002E-2</v>
      </c>
      <c r="U38" s="242">
        <v>1.5859999999999999E-2</v>
      </c>
      <c r="V38" s="243">
        <v>5.6770000000000001E-2</v>
      </c>
      <c r="W38" s="401">
        <v>1.5769999999999999E-2</v>
      </c>
      <c r="X38" s="242">
        <v>1.294E-2</v>
      </c>
      <c r="Y38" s="243">
        <v>3.023E-2</v>
      </c>
      <c r="Z38" s="246">
        <v>1.174E-2</v>
      </c>
      <c r="AA38" s="575"/>
    </row>
    <row r="39" spans="1:27" s="402" customFormat="1">
      <c r="A39" s="572"/>
      <c r="E39" s="572"/>
      <c r="F39" s="572"/>
      <c r="G39" s="572"/>
      <c r="H39" s="572"/>
      <c r="I39" s="572"/>
      <c r="J39" s="572"/>
      <c r="K39" s="572"/>
      <c r="L39" s="572"/>
      <c r="M39" s="572"/>
      <c r="N39" s="423"/>
    </row>
    <row r="40" spans="1:27" s="550" customFormat="1" ht="11.25">
      <c r="A40" s="550" t="str">
        <f>"Anmerkungen. Datengrundlage: Volkshochschul-Statistik "&amp;Hilfswerte!B1&amp;"; Basis: "&amp;Tabelle1!$C$36&amp;" vhs."</f>
        <v>Anmerkungen. Datengrundlage: Volkshochschul-Statistik 2022; Basis: 828 vhs.</v>
      </c>
      <c r="N40" s="550" t="str">
        <f>"Anmerkungen. Datengrundlage: Volkshochschul-Statistik "&amp;Hilfswerte!B1&amp;"; Basis: "&amp;Tabelle1!$C$36&amp;" vhs."</f>
        <v>Anmerkungen. Datengrundlage: Volkshochschul-Statistik 2022; Basis: 828 vhs.</v>
      </c>
    </row>
    <row r="41" spans="1:27" s="550" customFormat="1" ht="11.25">
      <c r="A41" s="889" t="s">
        <v>470</v>
      </c>
      <c r="B41" s="889"/>
      <c r="C41" s="889"/>
      <c r="D41" s="889"/>
      <c r="E41" s="889"/>
      <c r="F41" s="889"/>
      <c r="G41" s="889"/>
      <c r="H41" s="889"/>
      <c r="I41" s="889"/>
      <c r="J41" s="889"/>
      <c r="K41" s="889"/>
      <c r="L41" s="889"/>
      <c r="M41" s="889"/>
    </row>
    <row r="42" spans="1:27" s="550" customFormat="1" ht="11.25">
      <c r="A42" s="695" t="s">
        <v>471</v>
      </c>
      <c r="B42" s="696"/>
      <c r="C42" s="696"/>
      <c r="D42" s="696"/>
      <c r="E42" s="696"/>
      <c r="F42" s="696"/>
      <c r="G42" s="696"/>
      <c r="H42" s="696"/>
      <c r="I42" s="696"/>
      <c r="J42" s="696"/>
      <c r="K42" s="696"/>
      <c r="L42" s="696"/>
      <c r="M42" s="696"/>
    </row>
    <row r="43" spans="1:27" s="550" customFormat="1" ht="11.25">
      <c r="A43" s="695"/>
      <c r="B43" s="695"/>
      <c r="C43" s="695"/>
      <c r="D43" s="695"/>
      <c r="E43" s="695"/>
      <c r="F43" s="695"/>
      <c r="G43" s="695"/>
      <c r="H43" s="695"/>
      <c r="I43" s="695"/>
      <c r="J43" s="695"/>
      <c r="K43" s="695"/>
      <c r="L43" s="695"/>
      <c r="M43" s="695"/>
    </row>
    <row r="44" spans="1:27" s="402" customFormat="1">
      <c r="A44" s="558" t="str">
        <f>Tabelle1!$A$41</f>
        <v>Datengrundlage: Deutsches Institut für Erwachsenenbildung DIE (2025). „Basisdaten Volkshochschul-Statistik (seit 2018)“</v>
      </c>
      <c r="B44" s="560"/>
      <c r="C44" s="560"/>
      <c r="D44" s="560"/>
      <c r="N44" s="558" t="str">
        <f>Tabelle1!$A$41</f>
        <v>Datengrundlage: Deutsches Institut für Erwachsenenbildung DIE (2025). „Basisdaten Volkshochschul-Statistik (seit 2018)“</v>
      </c>
      <c r="O44" s="560"/>
      <c r="P44" s="560"/>
      <c r="Q44" s="560"/>
    </row>
    <row r="45" spans="1:27" s="402" customFormat="1">
      <c r="A45" s="558" t="str">
        <f>Tabelle1!$A$42</f>
        <v xml:space="preserve">(ZA6276; Version 2.0.0) [Data set]. GESIS, Köln. </v>
      </c>
      <c r="B45" s="556"/>
      <c r="C45" s="556"/>
      <c r="F45" s="796" t="s">
        <v>494</v>
      </c>
      <c r="G45" s="796"/>
      <c r="H45" s="796"/>
      <c r="N45" s="558" t="str">
        <f>Tabelle1!$A$42</f>
        <v xml:space="preserve">(ZA6276; Version 2.0.0) [Data set]. GESIS, Köln. </v>
      </c>
      <c r="O45" s="556"/>
      <c r="P45" s="556"/>
      <c r="S45" s="796" t="s">
        <v>494</v>
      </c>
      <c r="T45" s="796"/>
      <c r="U45" s="796"/>
    </row>
    <row r="46" spans="1:27" s="402" customFormat="1">
      <c r="A46" s="560"/>
      <c r="B46" s="560"/>
      <c r="C46" s="560"/>
      <c r="D46" s="560"/>
      <c r="N46" s="560"/>
      <c r="O46" s="560"/>
      <c r="P46" s="560"/>
      <c r="Q46" s="560"/>
    </row>
    <row r="47" spans="1:27" s="402" customFormat="1">
      <c r="A47" s="694" t="str">
        <f>Tabelle1!$A$44</f>
        <v>Die Tabellen stehen unter der Lizenz CC BY-SA DEED 4.0.</v>
      </c>
      <c r="B47" s="560"/>
      <c r="C47" s="560"/>
      <c r="D47" s="560"/>
      <c r="N47" s="694" t="str">
        <f>Tabelle1!$A$44</f>
        <v>Die Tabellen stehen unter der Lizenz CC BY-SA DEED 4.0.</v>
      </c>
      <c r="O47" s="560"/>
      <c r="P47" s="560"/>
      <c r="Q47" s="560"/>
    </row>
    <row r="51" spans="1:1" ht="44.25">
      <c r="A51" s="48"/>
    </row>
  </sheetData>
  <mergeCells count="52">
    <mergeCell ref="S45:U45"/>
    <mergeCell ref="A41:M41"/>
    <mergeCell ref="A35:A36"/>
    <mergeCell ref="N35:N36"/>
    <mergeCell ref="A37:A38"/>
    <mergeCell ref="N37:N38"/>
    <mergeCell ref="F45:H45"/>
    <mergeCell ref="A29:A30"/>
    <mergeCell ref="N29:N30"/>
    <mergeCell ref="A31:A32"/>
    <mergeCell ref="N31:N32"/>
    <mergeCell ref="A33:A34"/>
    <mergeCell ref="N33:N34"/>
    <mergeCell ref="A23:A24"/>
    <mergeCell ref="N23:N24"/>
    <mergeCell ref="A25:A26"/>
    <mergeCell ref="N25:N26"/>
    <mergeCell ref="A27:A28"/>
    <mergeCell ref="N27:N28"/>
    <mergeCell ref="A17:A18"/>
    <mergeCell ref="N17:N18"/>
    <mergeCell ref="A19:A20"/>
    <mergeCell ref="N19:N20"/>
    <mergeCell ref="A21:A22"/>
    <mergeCell ref="N21:N22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B3:AF11"/>
    <mergeCell ref="A5:A6"/>
    <mergeCell ref="N5:N6"/>
    <mergeCell ref="A7:A8"/>
    <mergeCell ref="N7:N8"/>
    <mergeCell ref="A9:A10"/>
    <mergeCell ref="A1:M1"/>
    <mergeCell ref="A2:A4"/>
    <mergeCell ref="B2:D3"/>
    <mergeCell ref="E2:M2"/>
    <mergeCell ref="N2:N4"/>
    <mergeCell ref="N1:Z1"/>
    <mergeCell ref="O2:Z2"/>
    <mergeCell ref="E3:G3"/>
    <mergeCell ref="H3:J3"/>
    <mergeCell ref="K3:M3"/>
    <mergeCell ref="X3:Z3"/>
  </mergeCells>
  <conditionalFormatting sqref="A6 A8 A10 A12 A14 A16 A18 A20 A22 A24 A26 A28 A30 A32 A34 A36">
    <cfRule type="cellIs" dxfId="577" priority="412" stopIfTrue="1" operator="equal">
      <formula>1</formula>
    </cfRule>
    <cfRule type="cellIs" dxfId="576" priority="413" stopIfTrue="1" operator="lessThan">
      <formula>0.0005</formula>
    </cfRule>
  </conditionalFormatting>
  <conditionalFormatting sqref="A5:Z5">
    <cfRule type="cellIs" dxfId="575" priority="193" stopIfTrue="1" operator="equal">
      <formula>0</formula>
    </cfRule>
  </conditionalFormatting>
  <conditionalFormatting sqref="A9:Z9">
    <cfRule type="cellIs" dxfId="574" priority="43" stopIfTrue="1" operator="equal">
      <formula>0</formula>
    </cfRule>
  </conditionalFormatting>
  <conditionalFormatting sqref="A11:Z11">
    <cfRule type="cellIs" dxfId="573" priority="40" stopIfTrue="1" operator="equal">
      <formula>0</formula>
    </cfRule>
  </conditionalFormatting>
  <conditionalFormatting sqref="A13:Z13">
    <cfRule type="cellIs" dxfId="572" priority="37" stopIfTrue="1" operator="equal">
      <formula>0</formula>
    </cfRule>
  </conditionalFormatting>
  <conditionalFormatting sqref="A15:Z15">
    <cfRule type="cellIs" dxfId="571" priority="34" stopIfTrue="1" operator="equal">
      <formula>0</formula>
    </cfRule>
  </conditionalFormatting>
  <conditionalFormatting sqref="A17:Z17">
    <cfRule type="cellIs" dxfId="570" priority="31" stopIfTrue="1" operator="equal">
      <formula>0</formula>
    </cfRule>
  </conditionalFormatting>
  <conditionalFormatting sqref="A19:Z19">
    <cfRule type="cellIs" dxfId="569" priority="28" stopIfTrue="1" operator="equal">
      <formula>0</formula>
    </cfRule>
  </conditionalFormatting>
  <conditionalFormatting sqref="A21:Z21">
    <cfRule type="cellIs" dxfId="568" priority="25" stopIfTrue="1" operator="equal">
      <formula>0</formula>
    </cfRule>
  </conditionalFormatting>
  <conditionalFormatting sqref="A23:Z23">
    <cfRule type="cellIs" dxfId="567" priority="22" stopIfTrue="1" operator="equal">
      <formula>0</formula>
    </cfRule>
  </conditionalFormatting>
  <conditionalFormatting sqref="A25:Z25">
    <cfRule type="cellIs" dxfId="566" priority="19" stopIfTrue="1" operator="equal">
      <formula>0</formula>
    </cfRule>
  </conditionalFormatting>
  <conditionalFormatting sqref="A27:Z27">
    <cfRule type="cellIs" dxfId="565" priority="16" stopIfTrue="1" operator="equal">
      <formula>0</formula>
    </cfRule>
  </conditionalFormatting>
  <conditionalFormatting sqref="A29:Z29">
    <cfRule type="cellIs" dxfId="564" priority="13" stopIfTrue="1" operator="equal">
      <formula>0</formula>
    </cfRule>
  </conditionalFormatting>
  <conditionalFormatting sqref="A31:Z31">
    <cfRule type="cellIs" dxfId="563" priority="10" stopIfTrue="1" operator="equal">
      <formula>0</formula>
    </cfRule>
  </conditionalFormatting>
  <conditionalFormatting sqref="A33:Z33">
    <cfRule type="cellIs" dxfId="562" priority="7" stopIfTrue="1" operator="equal">
      <formula>0</formula>
    </cfRule>
  </conditionalFormatting>
  <conditionalFormatting sqref="A35:Z35">
    <cfRule type="cellIs" dxfId="561" priority="4" stopIfTrue="1" operator="equal">
      <formula>0</formula>
    </cfRule>
  </conditionalFormatting>
  <conditionalFormatting sqref="B7:M7">
    <cfRule type="cellIs" dxfId="560" priority="385" stopIfTrue="1" operator="equal">
      <formula>0</formula>
    </cfRule>
  </conditionalFormatting>
  <conditionalFormatting sqref="B37:M37">
    <cfRule type="cellIs" dxfId="559" priority="205" stopIfTrue="1" operator="equal">
      <formula>0</formula>
    </cfRule>
  </conditionalFormatting>
  <conditionalFormatting sqref="N6 N8 N10 N12 N14 N16 N18 N20 N22 N24 N26 N28 N30 N32 N34 N36">
    <cfRule type="cellIs" dxfId="558" priority="409" stopIfTrue="1" operator="equal">
      <formula>1</formula>
    </cfRule>
    <cfRule type="cellIs" dxfId="557" priority="410" stopIfTrue="1" operator="lessThan">
      <formula>0.0005</formula>
    </cfRule>
  </conditionalFormatting>
  <conditionalFormatting sqref="O7:Z7">
    <cfRule type="cellIs" dxfId="556" priority="181" stopIfTrue="1" operator="equal">
      <formula>0</formula>
    </cfRule>
  </conditionalFormatting>
  <conditionalFormatting sqref="O37:Z37">
    <cfRule type="cellIs" dxfId="555" priority="1" stopIfTrue="1" operator="equal">
      <formula>0</formula>
    </cfRule>
  </conditionalFormatting>
  <hyperlinks>
    <hyperlink ref="A47" r:id="rId1" display="Publikation und Tabellen stehen unter der Lizenz CC BY-SA DEED 4.0." xr:uid="{36E03F0C-EF6E-4ADE-930B-E1EE3CEEA5FC}"/>
    <hyperlink ref="N47" r:id="rId2" display="Publikation und Tabellen stehen unter der Lizenz CC BY-SA DEED 4.0." xr:uid="{DB7EFFCC-AABA-4CA1-BF15-B7E08FA9E08F}"/>
    <hyperlink ref="F45" r:id="rId3" xr:uid="{0FD829F6-8736-4D2A-9FCD-BD33A031F4C5}"/>
    <hyperlink ref="S45" r:id="rId4" xr:uid="{E6C4C29E-F653-4E99-944D-F5521990E1B2}"/>
  </hyperlinks>
  <pageMargins left="0.78740157480314965" right="0.78740157480314965" top="0.98425196850393704" bottom="0.98425196850393704" header="0.51181102362204722" footer="0.51181102362204722"/>
  <pageSetup paperSize="9" scale="65" orientation="landscape" r:id="rId5"/>
  <headerFooter scaleWithDoc="0" alignWithMargins="0"/>
  <colBreaks count="1" manualBreakCount="1">
    <brk id="13" max="44" man="1"/>
  </colBreaks>
  <legacyDrawingHF r:id="rId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D7482-9217-478A-B28F-08B92A1343E9}">
  <sheetPr>
    <pageSetUpPr fitToPage="1"/>
  </sheetPr>
  <dimension ref="A1:T50"/>
  <sheetViews>
    <sheetView view="pageBreakPreview" zoomScaleNormal="90" zoomScaleSheetLayoutView="100" workbookViewId="0">
      <selection activeCell="F45" sqref="F45:H45"/>
    </sheetView>
  </sheetViews>
  <sheetFormatPr baseColWidth="10" defaultRowHeight="12.75"/>
  <cols>
    <col min="1" max="1" width="7.7109375" style="20" customWidth="1"/>
    <col min="2" max="19" width="10.42578125" style="20" customWidth="1"/>
    <col min="20" max="20" width="2.7109375" style="402" customWidth="1"/>
    <col min="21" max="16384" width="11.42578125" style="20"/>
  </cols>
  <sheetData>
    <row r="1" spans="1:20" ht="39.950000000000003" customHeight="1" thickBot="1">
      <c r="A1" s="801" t="str">
        <f>"Tabelle 8.1: Kurse, Unterrichtsstunden und Belegungen nach Ländern und Kursmerkmalen " &amp;Hilfswerte!B1</f>
        <v>Tabelle 8.1: Kurse, Unterrichtsstunden und Belegungen nach Ländern und Kursmerkmalen 2022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/>
      <c r="S1" s="801"/>
    </row>
    <row r="2" spans="1:20" ht="13.5" customHeight="1">
      <c r="A2" s="820" t="s">
        <v>12</v>
      </c>
      <c r="B2" s="811" t="s">
        <v>24</v>
      </c>
      <c r="C2" s="812"/>
      <c r="D2" s="894"/>
      <c r="E2" s="878" t="s">
        <v>385</v>
      </c>
      <c r="F2" s="809"/>
      <c r="G2" s="809"/>
      <c r="H2" s="809"/>
      <c r="I2" s="809"/>
      <c r="J2" s="809"/>
      <c r="K2" s="809" t="s">
        <v>385</v>
      </c>
      <c r="L2" s="809"/>
      <c r="M2" s="809"/>
      <c r="N2" s="809"/>
      <c r="O2" s="809"/>
      <c r="P2" s="809"/>
      <c r="Q2" s="809"/>
      <c r="R2" s="809"/>
      <c r="S2" s="810"/>
    </row>
    <row r="3" spans="1:20" ht="12.75" customHeight="1">
      <c r="A3" s="821"/>
      <c r="B3" s="862"/>
      <c r="C3" s="879"/>
      <c r="D3" s="895"/>
      <c r="E3" s="805" t="s">
        <v>52</v>
      </c>
      <c r="F3" s="896"/>
      <c r="G3" s="823"/>
      <c r="H3" s="805" t="s">
        <v>399</v>
      </c>
      <c r="I3" s="896"/>
      <c r="J3" s="823"/>
      <c r="K3" s="805" t="s">
        <v>53</v>
      </c>
      <c r="L3" s="896"/>
      <c r="M3" s="896"/>
      <c r="N3" s="588"/>
      <c r="O3" s="588"/>
      <c r="P3" s="589"/>
      <c r="Q3" s="885" t="s">
        <v>400</v>
      </c>
      <c r="R3" s="806"/>
      <c r="S3" s="808"/>
    </row>
    <row r="4" spans="1:20" ht="12.75" customHeight="1">
      <c r="A4" s="821"/>
      <c r="B4" s="612"/>
      <c r="C4" s="618"/>
      <c r="D4" s="619"/>
      <c r="E4" s="862"/>
      <c r="F4" s="879"/>
      <c r="G4" s="895"/>
      <c r="H4" s="862"/>
      <c r="I4" s="879"/>
      <c r="J4" s="895"/>
      <c r="K4" s="862"/>
      <c r="L4" s="879"/>
      <c r="M4" s="895"/>
      <c r="N4" s="885" t="s">
        <v>461</v>
      </c>
      <c r="O4" s="806"/>
      <c r="P4" s="807"/>
      <c r="Q4" s="612"/>
      <c r="R4" s="618"/>
      <c r="S4" s="663"/>
    </row>
    <row r="5" spans="1:20" ht="22.5">
      <c r="A5" s="822"/>
      <c r="B5" s="603" t="s">
        <v>16</v>
      </c>
      <c r="C5" s="603" t="s">
        <v>40</v>
      </c>
      <c r="D5" s="596" t="s">
        <v>21</v>
      </c>
      <c r="E5" s="620" t="s">
        <v>16</v>
      </c>
      <c r="F5" s="603" t="s">
        <v>40</v>
      </c>
      <c r="G5" s="596" t="s">
        <v>21</v>
      </c>
      <c r="H5" s="603" t="s">
        <v>16</v>
      </c>
      <c r="I5" s="603" t="s">
        <v>40</v>
      </c>
      <c r="J5" s="596" t="s">
        <v>21</v>
      </c>
      <c r="K5" s="620" t="s">
        <v>16</v>
      </c>
      <c r="L5" s="603" t="s">
        <v>40</v>
      </c>
      <c r="M5" s="596" t="s">
        <v>21</v>
      </c>
      <c r="N5" s="603" t="s">
        <v>16</v>
      </c>
      <c r="O5" s="603" t="s">
        <v>40</v>
      </c>
      <c r="P5" s="603" t="s">
        <v>21</v>
      </c>
      <c r="Q5" s="603" t="s">
        <v>16</v>
      </c>
      <c r="R5" s="603" t="s">
        <v>40</v>
      </c>
      <c r="S5" s="621" t="s">
        <v>21</v>
      </c>
    </row>
    <row r="6" spans="1:20" ht="13.5" customHeight="1">
      <c r="A6" s="800" t="s">
        <v>61</v>
      </c>
      <c r="B6" s="181">
        <v>92771</v>
      </c>
      <c r="C6" s="181">
        <v>2444225</v>
      </c>
      <c r="D6" s="191">
        <v>886621</v>
      </c>
      <c r="E6" s="181">
        <v>4184</v>
      </c>
      <c r="F6" s="181">
        <v>132245</v>
      </c>
      <c r="G6" s="191">
        <v>39414</v>
      </c>
      <c r="H6" s="181">
        <v>28766</v>
      </c>
      <c r="I6" s="181">
        <v>689357</v>
      </c>
      <c r="J6" s="191">
        <v>250215</v>
      </c>
      <c r="K6" s="181">
        <v>10579</v>
      </c>
      <c r="L6" s="181">
        <v>307137</v>
      </c>
      <c r="M6" s="181">
        <v>84516</v>
      </c>
      <c r="N6" s="338">
        <v>7068</v>
      </c>
      <c r="O6" s="337">
        <v>131480</v>
      </c>
      <c r="P6" s="231">
        <v>49383</v>
      </c>
      <c r="Q6" s="181">
        <v>25276</v>
      </c>
      <c r="R6" s="181">
        <v>1396108</v>
      </c>
      <c r="S6" s="224">
        <v>249923</v>
      </c>
      <c r="T6" s="404"/>
    </row>
    <row r="7" spans="1:20">
      <c r="A7" s="799"/>
      <c r="B7" s="41">
        <v>1</v>
      </c>
      <c r="C7" s="42">
        <v>1</v>
      </c>
      <c r="D7" s="42">
        <v>1</v>
      </c>
      <c r="E7" s="43">
        <v>4.5100000000000001E-2</v>
      </c>
      <c r="F7" s="39">
        <v>5.4109999999999998E-2</v>
      </c>
      <c r="G7" s="39">
        <v>4.4450000000000003E-2</v>
      </c>
      <c r="H7" s="43">
        <v>0.31008000000000002</v>
      </c>
      <c r="I7" s="39">
        <v>0.28204000000000001</v>
      </c>
      <c r="J7" s="39">
        <v>0.28221000000000002</v>
      </c>
      <c r="K7" s="43">
        <v>0.11403000000000001</v>
      </c>
      <c r="L7" s="39">
        <v>0.12565999999999999</v>
      </c>
      <c r="M7" s="39">
        <v>9.5320000000000002E-2</v>
      </c>
      <c r="N7" s="43">
        <v>0.66812000000000005</v>
      </c>
      <c r="O7" s="39">
        <v>0.42808000000000002</v>
      </c>
      <c r="P7" s="44">
        <v>0.58430000000000004</v>
      </c>
      <c r="Q7" s="39">
        <v>0.27245999999999998</v>
      </c>
      <c r="R7" s="39">
        <v>0.57118999999999998</v>
      </c>
      <c r="S7" s="47">
        <v>0.28188000000000002</v>
      </c>
    </row>
    <row r="8" spans="1:20">
      <c r="A8" s="799" t="s">
        <v>62</v>
      </c>
      <c r="B8" s="181">
        <v>99338</v>
      </c>
      <c r="C8" s="181">
        <v>2331134</v>
      </c>
      <c r="D8" s="191">
        <v>947989</v>
      </c>
      <c r="E8" s="181">
        <v>303</v>
      </c>
      <c r="F8" s="181">
        <v>10220</v>
      </c>
      <c r="G8" s="191">
        <v>2335</v>
      </c>
      <c r="H8" s="181">
        <v>5688</v>
      </c>
      <c r="I8" s="181">
        <v>216430</v>
      </c>
      <c r="J8" s="191">
        <v>37930</v>
      </c>
      <c r="K8" s="181">
        <v>9842</v>
      </c>
      <c r="L8" s="181">
        <v>265062</v>
      </c>
      <c r="M8" s="181">
        <v>84682</v>
      </c>
      <c r="N8" s="190">
        <v>7063</v>
      </c>
      <c r="O8" s="181">
        <v>163698</v>
      </c>
      <c r="P8" s="191">
        <v>60558</v>
      </c>
      <c r="Q8" s="181">
        <v>5498</v>
      </c>
      <c r="R8" s="181">
        <v>462804</v>
      </c>
      <c r="S8" s="224">
        <v>60129</v>
      </c>
    </row>
    <row r="9" spans="1:20" ht="13.5" customHeight="1">
      <c r="A9" s="799"/>
      <c r="B9" s="41">
        <v>1</v>
      </c>
      <c r="C9" s="42">
        <v>1</v>
      </c>
      <c r="D9" s="42">
        <v>1</v>
      </c>
      <c r="E9" s="43">
        <v>3.0500000000000002E-3</v>
      </c>
      <c r="F9" s="39">
        <v>4.3800000000000002E-3</v>
      </c>
      <c r="G9" s="39">
        <v>2.4599999999999999E-3</v>
      </c>
      <c r="H9" s="43">
        <v>5.7259999999999998E-2</v>
      </c>
      <c r="I9" s="39">
        <v>9.2840000000000006E-2</v>
      </c>
      <c r="J9" s="39">
        <v>4.0009999999999997E-2</v>
      </c>
      <c r="K9" s="43">
        <v>9.9080000000000001E-2</v>
      </c>
      <c r="L9" s="39">
        <v>0.11371000000000001</v>
      </c>
      <c r="M9" s="39">
        <v>8.9330000000000007E-2</v>
      </c>
      <c r="N9" s="43">
        <v>0.71763999999999994</v>
      </c>
      <c r="O9" s="39">
        <v>0.61758000000000002</v>
      </c>
      <c r="P9" s="44">
        <v>0.71511999999999998</v>
      </c>
      <c r="Q9" s="39">
        <v>5.5350000000000003E-2</v>
      </c>
      <c r="R9" s="39">
        <v>0.19853000000000001</v>
      </c>
      <c r="S9" s="47">
        <v>6.343E-2</v>
      </c>
    </row>
    <row r="10" spans="1:20">
      <c r="A10" s="799" t="s">
        <v>63</v>
      </c>
      <c r="B10" s="181">
        <v>21746</v>
      </c>
      <c r="C10" s="181">
        <v>849005</v>
      </c>
      <c r="D10" s="191">
        <v>187876</v>
      </c>
      <c r="E10" s="181">
        <v>102</v>
      </c>
      <c r="F10" s="181">
        <v>15615</v>
      </c>
      <c r="G10" s="191">
        <v>923</v>
      </c>
      <c r="H10" s="181">
        <v>3373</v>
      </c>
      <c r="I10" s="181">
        <v>128912</v>
      </c>
      <c r="J10" s="191">
        <v>24666</v>
      </c>
      <c r="K10" s="181">
        <v>5105</v>
      </c>
      <c r="L10" s="181">
        <v>205122</v>
      </c>
      <c r="M10" s="181">
        <v>43355</v>
      </c>
      <c r="N10" s="190">
        <v>2326</v>
      </c>
      <c r="O10" s="181">
        <v>65015</v>
      </c>
      <c r="P10" s="191">
        <v>20251</v>
      </c>
      <c r="Q10" s="181">
        <v>8137</v>
      </c>
      <c r="R10" s="181">
        <v>485606</v>
      </c>
      <c r="S10" s="224">
        <v>76381</v>
      </c>
    </row>
    <row r="11" spans="1:20">
      <c r="A11" s="799"/>
      <c r="B11" s="41">
        <v>1</v>
      </c>
      <c r="C11" s="42">
        <v>1</v>
      </c>
      <c r="D11" s="42">
        <v>1</v>
      </c>
      <c r="E11" s="43">
        <v>4.6899999999999997E-3</v>
      </c>
      <c r="F11" s="39">
        <v>1.839E-2</v>
      </c>
      <c r="G11" s="39">
        <v>4.9100000000000003E-3</v>
      </c>
      <c r="H11" s="43">
        <v>0.15511</v>
      </c>
      <c r="I11" s="39">
        <v>0.15184</v>
      </c>
      <c r="J11" s="39">
        <v>0.13128999999999999</v>
      </c>
      <c r="K11" s="43">
        <v>0.23476</v>
      </c>
      <c r="L11" s="39">
        <v>0.24160000000000001</v>
      </c>
      <c r="M11" s="39">
        <v>0.23075999999999999</v>
      </c>
      <c r="N11" s="43">
        <v>0.45562999999999998</v>
      </c>
      <c r="O11" s="39">
        <v>0.31696000000000002</v>
      </c>
      <c r="P11" s="44">
        <v>0.46710000000000002</v>
      </c>
      <c r="Q11" s="39">
        <v>0.37418000000000001</v>
      </c>
      <c r="R11" s="39">
        <v>0.57196999999999998</v>
      </c>
      <c r="S11" s="47">
        <v>0.40655000000000002</v>
      </c>
    </row>
    <row r="12" spans="1:20" ht="13.5" customHeight="1">
      <c r="A12" s="799" t="s">
        <v>64</v>
      </c>
      <c r="B12" s="181">
        <v>6414</v>
      </c>
      <c r="C12" s="181">
        <v>202267</v>
      </c>
      <c r="D12" s="191">
        <v>54989</v>
      </c>
      <c r="E12" s="181">
        <v>336</v>
      </c>
      <c r="F12" s="181">
        <v>9091</v>
      </c>
      <c r="G12" s="191">
        <v>2980</v>
      </c>
      <c r="H12" s="181">
        <v>964</v>
      </c>
      <c r="I12" s="181">
        <v>29845</v>
      </c>
      <c r="J12" s="191">
        <v>7333</v>
      </c>
      <c r="K12" s="181">
        <v>502</v>
      </c>
      <c r="L12" s="181">
        <v>20397</v>
      </c>
      <c r="M12" s="181">
        <v>4262</v>
      </c>
      <c r="N12" s="190">
        <v>141</v>
      </c>
      <c r="O12" s="181">
        <v>4040</v>
      </c>
      <c r="P12" s="191">
        <v>766</v>
      </c>
      <c r="Q12" s="181">
        <v>732</v>
      </c>
      <c r="R12" s="181">
        <v>61688</v>
      </c>
      <c r="S12" s="224">
        <v>7800</v>
      </c>
    </row>
    <row r="13" spans="1:20">
      <c r="A13" s="799"/>
      <c r="B13" s="41">
        <v>1</v>
      </c>
      <c r="C13" s="42">
        <v>1</v>
      </c>
      <c r="D13" s="42">
        <v>1</v>
      </c>
      <c r="E13" s="43">
        <v>5.2389999999999999E-2</v>
      </c>
      <c r="F13" s="39">
        <v>4.4949999999999997E-2</v>
      </c>
      <c r="G13" s="39">
        <v>5.4190000000000002E-2</v>
      </c>
      <c r="H13" s="43">
        <v>0.15029999999999999</v>
      </c>
      <c r="I13" s="39">
        <v>0.14754999999999999</v>
      </c>
      <c r="J13" s="39">
        <v>0.13335</v>
      </c>
      <c r="K13" s="43">
        <v>7.8270000000000006E-2</v>
      </c>
      <c r="L13" s="39">
        <v>0.10084</v>
      </c>
      <c r="M13" s="39">
        <v>7.7509999999999996E-2</v>
      </c>
      <c r="N13" s="43">
        <v>0.28088000000000002</v>
      </c>
      <c r="O13" s="39">
        <v>0.19807</v>
      </c>
      <c r="P13" s="44">
        <v>0.17973</v>
      </c>
      <c r="Q13" s="39">
        <v>0.11413</v>
      </c>
      <c r="R13" s="39">
        <v>0.30497999999999997</v>
      </c>
      <c r="S13" s="47">
        <v>0.14185</v>
      </c>
    </row>
    <row r="14" spans="1:20">
      <c r="A14" s="799" t="s">
        <v>65</v>
      </c>
      <c r="B14" s="181">
        <v>2980</v>
      </c>
      <c r="C14" s="181">
        <v>130594</v>
      </c>
      <c r="D14" s="191">
        <v>30362</v>
      </c>
      <c r="E14" s="181">
        <v>93</v>
      </c>
      <c r="F14" s="181">
        <v>3082</v>
      </c>
      <c r="G14" s="191">
        <v>865</v>
      </c>
      <c r="H14" s="181">
        <v>217</v>
      </c>
      <c r="I14" s="181">
        <v>13335</v>
      </c>
      <c r="J14" s="191">
        <v>1864</v>
      </c>
      <c r="K14" s="181">
        <v>267</v>
      </c>
      <c r="L14" s="181">
        <v>7528</v>
      </c>
      <c r="M14" s="181">
        <v>2053</v>
      </c>
      <c r="N14" s="190">
        <v>168</v>
      </c>
      <c r="O14" s="181">
        <v>4094</v>
      </c>
      <c r="P14" s="191">
        <v>1412</v>
      </c>
      <c r="Q14" s="181">
        <v>123</v>
      </c>
      <c r="R14" s="181">
        <v>17412</v>
      </c>
      <c r="S14" s="224">
        <v>1397</v>
      </c>
    </row>
    <row r="15" spans="1:20" ht="13.5" customHeight="1">
      <c r="A15" s="799"/>
      <c r="B15" s="41">
        <v>1</v>
      </c>
      <c r="C15" s="42">
        <v>1</v>
      </c>
      <c r="D15" s="42">
        <v>1</v>
      </c>
      <c r="E15" s="43">
        <v>3.1210000000000002E-2</v>
      </c>
      <c r="F15" s="39">
        <v>2.3599999999999999E-2</v>
      </c>
      <c r="G15" s="39">
        <v>2.8490000000000001E-2</v>
      </c>
      <c r="H15" s="43">
        <v>7.2819999999999996E-2</v>
      </c>
      <c r="I15" s="39">
        <v>0.10211000000000001</v>
      </c>
      <c r="J15" s="39">
        <v>6.139E-2</v>
      </c>
      <c r="K15" s="43">
        <v>8.9599999999999999E-2</v>
      </c>
      <c r="L15" s="39">
        <v>5.7639999999999997E-2</v>
      </c>
      <c r="M15" s="39">
        <v>6.762E-2</v>
      </c>
      <c r="N15" s="43">
        <v>0.62921000000000005</v>
      </c>
      <c r="O15" s="39">
        <v>0.54383999999999999</v>
      </c>
      <c r="P15" s="44">
        <v>0.68776999999999999</v>
      </c>
      <c r="Q15" s="39">
        <v>4.1279999999999997E-2</v>
      </c>
      <c r="R15" s="39">
        <v>0.13333</v>
      </c>
      <c r="S15" s="47">
        <v>4.6010000000000002E-2</v>
      </c>
    </row>
    <row r="16" spans="1:20" ht="13.5" customHeight="1">
      <c r="A16" s="799" t="s">
        <v>66</v>
      </c>
      <c r="B16" s="181">
        <v>8073</v>
      </c>
      <c r="C16" s="181">
        <v>209974</v>
      </c>
      <c r="D16" s="191">
        <v>82375</v>
      </c>
      <c r="E16" s="181">
        <v>644</v>
      </c>
      <c r="F16" s="181">
        <v>25096</v>
      </c>
      <c r="G16" s="191">
        <v>8594</v>
      </c>
      <c r="H16" s="181">
        <v>2921</v>
      </c>
      <c r="I16" s="181">
        <v>79196</v>
      </c>
      <c r="J16" s="191">
        <v>29211</v>
      </c>
      <c r="K16" s="181">
        <v>2941</v>
      </c>
      <c r="L16" s="181">
        <v>60002</v>
      </c>
      <c r="M16" s="181">
        <v>30768</v>
      </c>
      <c r="N16" s="190">
        <v>2620</v>
      </c>
      <c r="O16" s="181">
        <v>49635</v>
      </c>
      <c r="P16" s="191">
        <v>26165</v>
      </c>
      <c r="Q16" s="181">
        <v>1006</v>
      </c>
      <c r="R16" s="181">
        <v>74612</v>
      </c>
      <c r="S16" s="224">
        <v>15877</v>
      </c>
    </row>
    <row r="17" spans="1:19">
      <c r="A17" s="799"/>
      <c r="B17" s="41">
        <v>1</v>
      </c>
      <c r="C17" s="42">
        <v>1</v>
      </c>
      <c r="D17" s="42">
        <v>1</v>
      </c>
      <c r="E17" s="43">
        <v>7.9769999999999994E-2</v>
      </c>
      <c r="F17" s="39">
        <v>0.11952</v>
      </c>
      <c r="G17" s="39">
        <v>0.10433000000000001</v>
      </c>
      <c r="H17" s="43">
        <v>0.36181999999999997</v>
      </c>
      <c r="I17" s="39">
        <v>0.37717000000000001</v>
      </c>
      <c r="J17" s="39">
        <v>0.35460999999999998</v>
      </c>
      <c r="K17" s="43">
        <v>0.36430000000000001</v>
      </c>
      <c r="L17" s="39">
        <v>0.28576000000000001</v>
      </c>
      <c r="M17" s="39">
        <v>0.37351000000000001</v>
      </c>
      <c r="N17" s="43">
        <v>0.89085000000000003</v>
      </c>
      <c r="O17" s="39">
        <v>0.82721999999999996</v>
      </c>
      <c r="P17" s="44">
        <v>0.85040000000000004</v>
      </c>
      <c r="Q17" s="39">
        <v>0.12461</v>
      </c>
      <c r="R17" s="39">
        <v>0.35533999999999999</v>
      </c>
      <c r="S17" s="47">
        <v>0.19273999999999999</v>
      </c>
    </row>
    <row r="18" spans="1:19">
      <c r="A18" s="799" t="s">
        <v>67</v>
      </c>
      <c r="B18" s="181">
        <v>29637</v>
      </c>
      <c r="C18" s="181">
        <v>1027434</v>
      </c>
      <c r="D18" s="191">
        <v>273325</v>
      </c>
      <c r="E18" s="181">
        <v>1428</v>
      </c>
      <c r="F18" s="181">
        <v>84629</v>
      </c>
      <c r="G18" s="191">
        <v>14698</v>
      </c>
      <c r="H18" s="181">
        <v>5167</v>
      </c>
      <c r="I18" s="181">
        <v>235172</v>
      </c>
      <c r="J18" s="191">
        <v>42253</v>
      </c>
      <c r="K18" s="181">
        <v>2328</v>
      </c>
      <c r="L18" s="181">
        <v>63681</v>
      </c>
      <c r="M18" s="181">
        <v>18855</v>
      </c>
      <c r="N18" s="190">
        <v>1499</v>
      </c>
      <c r="O18" s="181">
        <v>38965</v>
      </c>
      <c r="P18" s="191">
        <v>11978</v>
      </c>
      <c r="Q18" s="181">
        <v>7361</v>
      </c>
      <c r="R18" s="181">
        <v>489650</v>
      </c>
      <c r="S18" s="224">
        <v>77274</v>
      </c>
    </row>
    <row r="19" spans="1:19" ht="13.5" customHeight="1">
      <c r="A19" s="799"/>
      <c r="B19" s="41">
        <v>1</v>
      </c>
      <c r="C19" s="42">
        <v>1</v>
      </c>
      <c r="D19" s="42">
        <v>1</v>
      </c>
      <c r="E19" s="43">
        <v>4.8180000000000001E-2</v>
      </c>
      <c r="F19" s="39">
        <v>8.2369999999999999E-2</v>
      </c>
      <c r="G19" s="39">
        <v>5.3769999999999998E-2</v>
      </c>
      <c r="H19" s="43">
        <v>0.17433999999999999</v>
      </c>
      <c r="I19" s="39">
        <v>0.22889000000000001</v>
      </c>
      <c r="J19" s="39">
        <v>0.15459000000000001</v>
      </c>
      <c r="K19" s="43">
        <v>7.8549999999999995E-2</v>
      </c>
      <c r="L19" s="39">
        <v>6.198E-2</v>
      </c>
      <c r="M19" s="39">
        <v>6.898E-2</v>
      </c>
      <c r="N19" s="43">
        <v>0.64390000000000003</v>
      </c>
      <c r="O19" s="39">
        <v>0.61187999999999998</v>
      </c>
      <c r="P19" s="44">
        <v>0.63527</v>
      </c>
      <c r="Q19" s="39">
        <v>0.24837000000000001</v>
      </c>
      <c r="R19" s="39">
        <v>0.47658</v>
      </c>
      <c r="S19" s="47">
        <v>0.28272000000000003</v>
      </c>
    </row>
    <row r="20" spans="1:19" ht="12.75" customHeight="1">
      <c r="A20" s="799" t="s">
        <v>68</v>
      </c>
      <c r="B20" s="181">
        <v>2553</v>
      </c>
      <c r="C20" s="181">
        <v>96347</v>
      </c>
      <c r="D20" s="191">
        <v>26087</v>
      </c>
      <c r="E20" s="181">
        <v>198</v>
      </c>
      <c r="F20" s="181">
        <v>5480</v>
      </c>
      <c r="G20" s="191">
        <v>2125</v>
      </c>
      <c r="H20" s="181">
        <v>160</v>
      </c>
      <c r="I20" s="181">
        <v>2504</v>
      </c>
      <c r="J20" s="191">
        <v>1498</v>
      </c>
      <c r="K20" s="181">
        <v>251</v>
      </c>
      <c r="L20" s="181">
        <v>8318</v>
      </c>
      <c r="M20" s="181">
        <v>2349</v>
      </c>
      <c r="N20" s="190">
        <v>47</v>
      </c>
      <c r="O20" s="181">
        <v>715</v>
      </c>
      <c r="P20" s="191">
        <v>256</v>
      </c>
      <c r="Q20" s="181">
        <v>243</v>
      </c>
      <c r="R20" s="181">
        <v>41155</v>
      </c>
      <c r="S20" s="224">
        <v>3746</v>
      </c>
    </row>
    <row r="21" spans="1:19">
      <c r="A21" s="799"/>
      <c r="B21" s="41">
        <v>1</v>
      </c>
      <c r="C21" s="42">
        <v>1</v>
      </c>
      <c r="D21" s="42">
        <v>1</v>
      </c>
      <c r="E21" s="43">
        <v>7.7560000000000004E-2</v>
      </c>
      <c r="F21" s="39">
        <v>5.688E-2</v>
      </c>
      <c r="G21" s="39">
        <v>8.1460000000000005E-2</v>
      </c>
      <c r="H21" s="43">
        <v>6.2670000000000003E-2</v>
      </c>
      <c r="I21" s="39">
        <v>2.5989999999999999E-2</v>
      </c>
      <c r="J21" s="39">
        <v>5.7419999999999999E-2</v>
      </c>
      <c r="K21" s="43">
        <v>9.8320000000000005E-2</v>
      </c>
      <c r="L21" s="39">
        <v>8.6330000000000004E-2</v>
      </c>
      <c r="M21" s="39">
        <v>9.0039999999999995E-2</v>
      </c>
      <c r="N21" s="43">
        <v>0.18725</v>
      </c>
      <c r="O21" s="39">
        <v>8.5959999999999995E-2</v>
      </c>
      <c r="P21" s="44">
        <v>0.10897999999999999</v>
      </c>
      <c r="Q21" s="39">
        <v>9.5180000000000001E-2</v>
      </c>
      <c r="R21" s="39">
        <v>0.42714999999999997</v>
      </c>
      <c r="S21" s="47">
        <v>0.14360000000000001</v>
      </c>
    </row>
    <row r="22" spans="1:19" ht="13.5" customHeight="1">
      <c r="A22" s="799" t="s">
        <v>69</v>
      </c>
      <c r="B22" s="181">
        <v>39497</v>
      </c>
      <c r="C22" s="181">
        <v>1670464</v>
      </c>
      <c r="D22" s="191">
        <v>391192</v>
      </c>
      <c r="E22" s="181">
        <v>1692</v>
      </c>
      <c r="F22" s="181">
        <v>220051</v>
      </c>
      <c r="G22" s="191">
        <v>17944</v>
      </c>
      <c r="H22" s="181">
        <v>2504</v>
      </c>
      <c r="I22" s="181">
        <v>207516</v>
      </c>
      <c r="J22" s="191">
        <v>24253</v>
      </c>
      <c r="K22" s="181">
        <v>2473</v>
      </c>
      <c r="L22" s="181">
        <v>92687</v>
      </c>
      <c r="M22" s="181">
        <v>20066</v>
      </c>
      <c r="N22" s="190">
        <v>1269</v>
      </c>
      <c r="O22" s="181">
        <v>28109</v>
      </c>
      <c r="P22" s="191">
        <v>9868</v>
      </c>
      <c r="Q22" s="181">
        <v>3905</v>
      </c>
      <c r="R22" s="181">
        <v>437511</v>
      </c>
      <c r="S22" s="224">
        <v>50952</v>
      </c>
    </row>
    <row r="23" spans="1:19">
      <c r="A23" s="799"/>
      <c r="B23" s="41">
        <v>1</v>
      </c>
      <c r="C23" s="42">
        <v>1</v>
      </c>
      <c r="D23" s="42">
        <v>1</v>
      </c>
      <c r="E23" s="43">
        <v>4.2840000000000003E-2</v>
      </c>
      <c r="F23" s="39">
        <v>0.13173000000000001</v>
      </c>
      <c r="G23" s="39">
        <v>4.5870000000000001E-2</v>
      </c>
      <c r="H23" s="43">
        <v>6.3399999999999998E-2</v>
      </c>
      <c r="I23" s="39">
        <v>0.12422999999999999</v>
      </c>
      <c r="J23" s="39">
        <v>6.2E-2</v>
      </c>
      <c r="K23" s="43">
        <v>6.2609999999999999E-2</v>
      </c>
      <c r="L23" s="39">
        <v>5.5489999999999998E-2</v>
      </c>
      <c r="M23" s="39">
        <v>5.1290000000000002E-2</v>
      </c>
      <c r="N23" s="43">
        <v>0.51314000000000004</v>
      </c>
      <c r="O23" s="39">
        <v>0.30326999999999998</v>
      </c>
      <c r="P23" s="44">
        <v>0.49177999999999999</v>
      </c>
      <c r="Q23" s="39">
        <v>9.887E-2</v>
      </c>
      <c r="R23" s="39">
        <v>0.26190999999999998</v>
      </c>
      <c r="S23" s="47">
        <v>0.13025</v>
      </c>
    </row>
    <row r="24" spans="1:19" ht="12.75" customHeight="1">
      <c r="A24" s="799" t="s">
        <v>70</v>
      </c>
      <c r="B24" s="181">
        <v>65667</v>
      </c>
      <c r="C24" s="181">
        <v>2305057</v>
      </c>
      <c r="D24" s="191">
        <v>663384</v>
      </c>
      <c r="E24" s="181">
        <v>2193</v>
      </c>
      <c r="F24" s="181">
        <v>132703</v>
      </c>
      <c r="G24" s="191">
        <v>21428</v>
      </c>
      <c r="H24" s="181">
        <v>4328</v>
      </c>
      <c r="I24" s="181">
        <v>215201</v>
      </c>
      <c r="J24" s="191">
        <v>34587</v>
      </c>
      <c r="K24" s="181">
        <v>5457</v>
      </c>
      <c r="L24" s="181">
        <v>194729</v>
      </c>
      <c r="M24" s="181">
        <v>45489</v>
      </c>
      <c r="N24" s="190">
        <v>2196</v>
      </c>
      <c r="O24" s="181">
        <v>49585</v>
      </c>
      <c r="P24" s="191">
        <v>15903</v>
      </c>
      <c r="Q24" s="181">
        <v>8499</v>
      </c>
      <c r="R24" s="181">
        <v>791788</v>
      </c>
      <c r="S24" s="224">
        <v>107925</v>
      </c>
    </row>
    <row r="25" spans="1:19">
      <c r="A25" s="799"/>
      <c r="B25" s="41">
        <v>1</v>
      </c>
      <c r="C25" s="42">
        <v>1</v>
      </c>
      <c r="D25" s="42">
        <v>1</v>
      </c>
      <c r="E25" s="43">
        <v>3.3399999999999999E-2</v>
      </c>
      <c r="F25" s="39">
        <v>5.7570000000000003E-2</v>
      </c>
      <c r="G25" s="39">
        <v>3.2300000000000002E-2</v>
      </c>
      <c r="H25" s="43">
        <v>6.5909999999999996E-2</v>
      </c>
      <c r="I25" s="39">
        <v>9.3359999999999999E-2</v>
      </c>
      <c r="J25" s="39">
        <v>5.2139999999999999E-2</v>
      </c>
      <c r="K25" s="43">
        <v>8.3099999999999993E-2</v>
      </c>
      <c r="L25" s="39">
        <v>8.448E-2</v>
      </c>
      <c r="M25" s="39">
        <v>6.8570000000000006E-2</v>
      </c>
      <c r="N25" s="43">
        <v>0.40242</v>
      </c>
      <c r="O25" s="39">
        <v>0.25463999999999998</v>
      </c>
      <c r="P25" s="44">
        <v>0.34960000000000002</v>
      </c>
      <c r="Q25" s="39">
        <v>0.12942999999999999</v>
      </c>
      <c r="R25" s="39">
        <v>0.34350000000000003</v>
      </c>
      <c r="S25" s="47">
        <v>0.16269</v>
      </c>
    </row>
    <row r="26" spans="1:19" ht="12.75" customHeight="1">
      <c r="A26" s="799" t="s">
        <v>71</v>
      </c>
      <c r="B26" s="181">
        <v>20481</v>
      </c>
      <c r="C26" s="181">
        <v>634426</v>
      </c>
      <c r="D26" s="191">
        <v>200464</v>
      </c>
      <c r="E26" s="181">
        <v>783</v>
      </c>
      <c r="F26" s="181">
        <v>32248</v>
      </c>
      <c r="G26" s="191">
        <v>8178</v>
      </c>
      <c r="H26" s="181">
        <v>981</v>
      </c>
      <c r="I26" s="181">
        <v>55646</v>
      </c>
      <c r="J26" s="191">
        <v>8744</v>
      </c>
      <c r="K26" s="181">
        <v>1093</v>
      </c>
      <c r="L26" s="181">
        <v>30750</v>
      </c>
      <c r="M26" s="181">
        <v>8679</v>
      </c>
      <c r="N26" s="190">
        <v>668</v>
      </c>
      <c r="O26" s="181">
        <v>14746</v>
      </c>
      <c r="P26" s="191">
        <v>4839</v>
      </c>
      <c r="Q26" s="181">
        <v>2289</v>
      </c>
      <c r="R26" s="181">
        <v>210800</v>
      </c>
      <c r="S26" s="224">
        <v>28748</v>
      </c>
    </row>
    <row r="27" spans="1:19">
      <c r="A27" s="799"/>
      <c r="B27" s="41">
        <v>1</v>
      </c>
      <c r="C27" s="42">
        <v>1</v>
      </c>
      <c r="D27" s="42">
        <v>1</v>
      </c>
      <c r="E27" s="43">
        <v>3.823E-2</v>
      </c>
      <c r="F27" s="39">
        <v>5.083E-2</v>
      </c>
      <c r="G27" s="39">
        <v>4.0800000000000003E-2</v>
      </c>
      <c r="H27" s="43">
        <v>4.7899999999999998E-2</v>
      </c>
      <c r="I27" s="39">
        <v>8.7709999999999996E-2</v>
      </c>
      <c r="J27" s="39">
        <v>4.3619999999999999E-2</v>
      </c>
      <c r="K27" s="43">
        <v>5.3370000000000001E-2</v>
      </c>
      <c r="L27" s="39">
        <v>4.8469999999999999E-2</v>
      </c>
      <c r="M27" s="39">
        <v>4.3290000000000002E-2</v>
      </c>
      <c r="N27" s="43">
        <v>0.61116000000000004</v>
      </c>
      <c r="O27" s="39">
        <v>0.47954000000000002</v>
      </c>
      <c r="P27" s="44">
        <v>0.55754999999999999</v>
      </c>
      <c r="Q27" s="39">
        <v>0.11176</v>
      </c>
      <c r="R27" s="39">
        <v>0.33227000000000001</v>
      </c>
      <c r="S27" s="47">
        <v>0.14341000000000001</v>
      </c>
    </row>
    <row r="28" spans="1:19">
      <c r="A28" s="799" t="s">
        <v>72</v>
      </c>
      <c r="B28" s="181">
        <v>7357</v>
      </c>
      <c r="C28" s="181">
        <v>231227</v>
      </c>
      <c r="D28" s="191">
        <v>72924</v>
      </c>
      <c r="E28" s="181">
        <v>178</v>
      </c>
      <c r="F28" s="181">
        <v>13812</v>
      </c>
      <c r="G28" s="191">
        <v>2313</v>
      </c>
      <c r="H28" s="181">
        <v>280</v>
      </c>
      <c r="I28" s="181">
        <v>17149</v>
      </c>
      <c r="J28" s="191">
        <v>2107</v>
      </c>
      <c r="K28" s="181">
        <v>168</v>
      </c>
      <c r="L28" s="181">
        <v>4649</v>
      </c>
      <c r="M28" s="181">
        <v>898</v>
      </c>
      <c r="N28" s="190">
        <v>70</v>
      </c>
      <c r="O28" s="181">
        <v>1057</v>
      </c>
      <c r="P28" s="191">
        <v>318</v>
      </c>
      <c r="Q28" s="181">
        <v>344</v>
      </c>
      <c r="R28" s="181">
        <v>32022</v>
      </c>
      <c r="S28" s="224">
        <v>4486</v>
      </c>
    </row>
    <row r="29" spans="1:19">
      <c r="A29" s="799"/>
      <c r="B29" s="41">
        <v>1</v>
      </c>
      <c r="C29" s="42">
        <v>1</v>
      </c>
      <c r="D29" s="42">
        <v>1</v>
      </c>
      <c r="E29" s="43">
        <v>2.419E-2</v>
      </c>
      <c r="F29" s="39">
        <v>5.9729999999999998E-2</v>
      </c>
      <c r="G29" s="39">
        <v>3.1719999999999998E-2</v>
      </c>
      <c r="H29" s="43">
        <v>3.8059999999999997E-2</v>
      </c>
      <c r="I29" s="39">
        <v>7.417E-2</v>
      </c>
      <c r="J29" s="39">
        <v>2.8889999999999999E-2</v>
      </c>
      <c r="K29" s="43">
        <v>2.2839999999999999E-2</v>
      </c>
      <c r="L29" s="39">
        <v>2.0109999999999999E-2</v>
      </c>
      <c r="M29" s="39">
        <v>1.231E-2</v>
      </c>
      <c r="N29" s="43">
        <v>0.41666999999999998</v>
      </c>
      <c r="O29" s="39">
        <v>0.22736000000000001</v>
      </c>
      <c r="P29" s="44">
        <v>0.35411999999999999</v>
      </c>
      <c r="Q29" s="39">
        <v>4.6760000000000003E-2</v>
      </c>
      <c r="R29" s="39">
        <v>0.13849</v>
      </c>
      <c r="S29" s="47">
        <v>6.1519999999999998E-2</v>
      </c>
    </row>
    <row r="30" spans="1:19">
      <c r="A30" s="799" t="s">
        <v>73</v>
      </c>
      <c r="B30" s="181">
        <v>10887</v>
      </c>
      <c r="C30" s="181">
        <v>308653</v>
      </c>
      <c r="D30" s="191">
        <v>105731</v>
      </c>
      <c r="E30" s="181">
        <v>313</v>
      </c>
      <c r="F30" s="181">
        <v>4030</v>
      </c>
      <c r="G30" s="191">
        <v>2952</v>
      </c>
      <c r="H30" s="181">
        <v>839</v>
      </c>
      <c r="I30" s="181">
        <v>32257</v>
      </c>
      <c r="J30" s="191">
        <v>7423</v>
      </c>
      <c r="K30" s="181">
        <v>696</v>
      </c>
      <c r="L30" s="181">
        <v>23756</v>
      </c>
      <c r="M30" s="181">
        <v>5766</v>
      </c>
      <c r="N30" s="190">
        <v>460</v>
      </c>
      <c r="O30" s="181">
        <v>16021</v>
      </c>
      <c r="P30" s="191">
        <v>3790</v>
      </c>
      <c r="Q30" s="181">
        <v>1279</v>
      </c>
      <c r="R30" s="181">
        <v>93548</v>
      </c>
      <c r="S30" s="224">
        <v>14544</v>
      </c>
    </row>
    <row r="31" spans="1:19">
      <c r="A31" s="799"/>
      <c r="B31" s="41">
        <v>1</v>
      </c>
      <c r="C31" s="42">
        <v>1</v>
      </c>
      <c r="D31" s="42">
        <v>1</v>
      </c>
      <c r="E31" s="43">
        <v>2.8750000000000001E-2</v>
      </c>
      <c r="F31" s="39">
        <v>1.306E-2</v>
      </c>
      <c r="G31" s="39">
        <v>2.792E-2</v>
      </c>
      <c r="H31" s="43">
        <v>7.7060000000000003E-2</v>
      </c>
      <c r="I31" s="39">
        <v>0.10451000000000001</v>
      </c>
      <c r="J31" s="39">
        <v>7.0209999999999995E-2</v>
      </c>
      <c r="K31" s="43">
        <v>6.3930000000000001E-2</v>
      </c>
      <c r="L31" s="39">
        <v>7.6969999999999997E-2</v>
      </c>
      <c r="M31" s="39">
        <v>5.4530000000000002E-2</v>
      </c>
      <c r="N31" s="43">
        <v>0.66091999999999995</v>
      </c>
      <c r="O31" s="39">
        <v>0.6744</v>
      </c>
      <c r="P31" s="44">
        <v>0.6573</v>
      </c>
      <c r="Q31" s="39">
        <v>0.11748</v>
      </c>
      <c r="R31" s="39">
        <v>0.30308000000000002</v>
      </c>
      <c r="S31" s="47">
        <v>0.13755999999999999</v>
      </c>
    </row>
    <row r="32" spans="1:19" ht="12.75" customHeight="1">
      <c r="A32" s="799" t="s">
        <v>74</v>
      </c>
      <c r="B32" s="181">
        <v>5254</v>
      </c>
      <c r="C32" s="181">
        <v>155223</v>
      </c>
      <c r="D32" s="191">
        <v>51060</v>
      </c>
      <c r="E32" s="181">
        <v>127</v>
      </c>
      <c r="F32" s="181">
        <v>6194</v>
      </c>
      <c r="G32" s="191">
        <v>1473</v>
      </c>
      <c r="H32" s="181">
        <v>249</v>
      </c>
      <c r="I32" s="181">
        <v>12193</v>
      </c>
      <c r="J32" s="191">
        <v>1770</v>
      </c>
      <c r="K32" s="181">
        <v>457</v>
      </c>
      <c r="L32" s="181">
        <v>16787</v>
      </c>
      <c r="M32" s="181">
        <v>3747</v>
      </c>
      <c r="N32" s="190">
        <v>127</v>
      </c>
      <c r="O32" s="181">
        <v>3408</v>
      </c>
      <c r="P32" s="191">
        <v>591</v>
      </c>
      <c r="Q32" s="181">
        <v>519</v>
      </c>
      <c r="R32" s="181">
        <v>44954</v>
      </c>
      <c r="S32" s="224">
        <v>6493</v>
      </c>
    </row>
    <row r="33" spans="1:19">
      <c r="A33" s="799"/>
      <c r="B33" s="41">
        <v>1</v>
      </c>
      <c r="C33" s="42">
        <v>1</v>
      </c>
      <c r="D33" s="42">
        <v>1</v>
      </c>
      <c r="E33" s="43">
        <v>2.4170000000000001E-2</v>
      </c>
      <c r="F33" s="39">
        <v>3.9899999999999998E-2</v>
      </c>
      <c r="G33" s="39">
        <v>2.8850000000000001E-2</v>
      </c>
      <c r="H33" s="43">
        <v>4.7390000000000002E-2</v>
      </c>
      <c r="I33" s="39">
        <v>7.8549999999999995E-2</v>
      </c>
      <c r="J33" s="39">
        <v>3.4669999999999999E-2</v>
      </c>
      <c r="K33" s="43">
        <v>8.6980000000000002E-2</v>
      </c>
      <c r="L33" s="39">
        <v>0.10815</v>
      </c>
      <c r="M33" s="39">
        <v>7.3380000000000001E-2</v>
      </c>
      <c r="N33" s="43">
        <v>0.27789999999999998</v>
      </c>
      <c r="O33" s="39">
        <v>0.20301</v>
      </c>
      <c r="P33" s="44">
        <v>0.15773000000000001</v>
      </c>
      <c r="Q33" s="39">
        <v>9.8780000000000007E-2</v>
      </c>
      <c r="R33" s="39">
        <v>0.28960999999999998</v>
      </c>
      <c r="S33" s="47">
        <v>0.12716</v>
      </c>
    </row>
    <row r="34" spans="1:19" ht="12.75" customHeight="1">
      <c r="A34" s="799" t="s">
        <v>75</v>
      </c>
      <c r="B34" s="181">
        <v>17727</v>
      </c>
      <c r="C34" s="181">
        <v>554071</v>
      </c>
      <c r="D34" s="191">
        <v>168733</v>
      </c>
      <c r="E34" s="181">
        <v>1064</v>
      </c>
      <c r="F34" s="181">
        <v>88787</v>
      </c>
      <c r="G34" s="191">
        <v>13700</v>
      </c>
      <c r="H34" s="181">
        <v>1081</v>
      </c>
      <c r="I34" s="181">
        <v>77173</v>
      </c>
      <c r="J34" s="191">
        <v>10204</v>
      </c>
      <c r="K34" s="181">
        <v>1093</v>
      </c>
      <c r="L34" s="181">
        <v>35421</v>
      </c>
      <c r="M34" s="181">
        <v>8567</v>
      </c>
      <c r="N34" s="190">
        <v>491</v>
      </c>
      <c r="O34" s="181">
        <v>9987</v>
      </c>
      <c r="P34" s="191">
        <v>3462</v>
      </c>
      <c r="Q34" s="181">
        <v>1607</v>
      </c>
      <c r="R34" s="181">
        <v>184402</v>
      </c>
      <c r="S34" s="224">
        <v>22406</v>
      </c>
    </row>
    <row r="35" spans="1:19">
      <c r="A35" s="799"/>
      <c r="B35" s="41">
        <v>1</v>
      </c>
      <c r="C35" s="42">
        <v>1</v>
      </c>
      <c r="D35" s="42">
        <v>1</v>
      </c>
      <c r="E35" s="43">
        <v>6.0019999999999997E-2</v>
      </c>
      <c r="F35" s="39">
        <v>0.16023999999999999</v>
      </c>
      <c r="G35" s="39">
        <v>8.1189999999999998E-2</v>
      </c>
      <c r="H35" s="43">
        <v>6.0979999999999999E-2</v>
      </c>
      <c r="I35" s="39">
        <v>0.13927999999999999</v>
      </c>
      <c r="J35" s="39">
        <v>6.0470000000000003E-2</v>
      </c>
      <c r="K35" s="43">
        <v>6.166E-2</v>
      </c>
      <c r="L35" s="39">
        <v>6.3930000000000001E-2</v>
      </c>
      <c r="M35" s="39">
        <v>5.0770000000000003E-2</v>
      </c>
      <c r="N35" s="43">
        <v>0.44922000000000001</v>
      </c>
      <c r="O35" s="39">
        <v>0.28194999999999998</v>
      </c>
      <c r="P35" s="44">
        <v>0.40411000000000002</v>
      </c>
      <c r="Q35" s="39">
        <v>9.0649999999999994E-2</v>
      </c>
      <c r="R35" s="39">
        <v>0.33280999999999999</v>
      </c>
      <c r="S35" s="47">
        <v>0.13278999999999999</v>
      </c>
    </row>
    <row r="36" spans="1:19">
      <c r="A36" s="817" t="s">
        <v>76</v>
      </c>
      <c r="B36" s="199">
        <v>6004</v>
      </c>
      <c r="C36" s="199">
        <v>232518</v>
      </c>
      <c r="D36" s="187">
        <v>60881</v>
      </c>
      <c r="E36" s="199">
        <v>158</v>
      </c>
      <c r="F36" s="199">
        <v>3222</v>
      </c>
      <c r="G36" s="187">
        <v>1446</v>
      </c>
      <c r="H36" s="199">
        <v>407</v>
      </c>
      <c r="I36" s="199">
        <v>23022</v>
      </c>
      <c r="J36" s="187">
        <v>3251</v>
      </c>
      <c r="K36" s="199">
        <v>299</v>
      </c>
      <c r="L36" s="199">
        <v>11855</v>
      </c>
      <c r="M36" s="199">
        <v>2688</v>
      </c>
      <c r="N36" s="186">
        <v>89</v>
      </c>
      <c r="O36" s="199">
        <v>2276</v>
      </c>
      <c r="P36" s="187">
        <v>442</v>
      </c>
      <c r="Q36" s="199">
        <v>836</v>
      </c>
      <c r="R36" s="199">
        <v>90321</v>
      </c>
      <c r="S36" s="244">
        <v>10280</v>
      </c>
    </row>
    <row r="37" spans="1:19">
      <c r="A37" s="818"/>
      <c r="B37" s="233">
        <v>1</v>
      </c>
      <c r="C37" s="233">
        <v>1</v>
      </c>
      <c r="D37" s="233">
        <v>1</v>
      </c>
      <c r="E37" s="234">
        <v>2.632E-2</v>
      </c>
      <c r="F37" s="235">
        <v>1.3860000000000001E-2</v>
      </c>
      <c r="G37" s="235">
        <v>2.375E-2</v>
      </c>
      <c r="H37" s="234">
        <v>6.7790000000000003E-2</v>
      </c>
      <c r="I37" s="235">
        <v>9.9010000000000001E-2</v>
      </c>
      <c r="J37" s="235">
        <v>5.3400000000000003E-2</v>
      </c>
      <c r="K37" s="234">
        <v>4.9799999999999997E-2</v>
      </c>
      <c r="L37" s="235">
        <v>5.0990000000000001E-2</v>
      </c>
      <c r="M37" s="235">
        <v>4.4150000000000002E-2</v>
      </c>
      <c r="N37" s="234">
        <v>0.29765999999999998</v>
      </c>
      <c r="O37" s="235">
        <v>0.19198999999999999</v>
      </c>
      <c r="P37" s="236">
        <v>0.16442999999999999</v>
      </c>
      <c r="Q37" s="235">
        <v>0.13924</v>
      </c>
      <c r="R37" s="235">
        <v>0.38845000000000002</v>
      </c>
      <c r="S37" s="245">
        <v>0.16885</v>
      </c>
    </row>
    <row r="38" spans="1:19" ht="12.75" customHeight="1">
      <c r="A38" s="857" t="s">
        <v>85</v>
      </c>
      <c r="B38" s="183">
        <v>436386</v>
      </c>
      <c r="C38" s="184">
        <v>13382619</v>
      </c>
      <c r="D38" s="194">
        <v>4203993</v>
      </c>
      <c r="E38" s="184">
        <v>13796</v>
      </c>
      <c r="F38" s="184">
        <v>786505</v>
      </c>
      <c r="G38" s="194">
        <v>141368</v>
      </c>
      <c r="H38" s="184">
        <v>57925</v>
      </c>
      <c r="I38" s="184">
        <v>2034908</v>
      </c>
      <c r="J38" s="194">
        <v>487309</v>
      </c>
      <c r="K38" s="184">
        <v>43551</v>
      </c>
      <c r="L38" s="184">
        <v>1347881</v>
      </c>
      <c r="M38" s="184">
        <v>366740</v>
      </c>
      <c r="N38" s="183">
        <v>26302</v>
      </c>
      <c r="O38" s="184">
        <v>582831</v>
      </c>
      <c r="P38" s="194">
        <v>209982</v>
      </c>
      <c r="Q38" s="184">
        <v>67654</v>
      </c>
      <c r="R38" s="184">
        <v>4914381</v>
      </c>
      <c r="S38" s="230">
        <v>738361</v>
      </c>
    </row>
    <row r="39" spans="1:19" ht="13.5" thickBot="1">
      <c r="A39" s="858"/>
      <c r="B39" s="240">
        <v>1</v>
      </c>
      <c r="C39" s="241">
        <v>1</v>
      </c>
      <c r="D39" s="241">
        <v>1</v>
      </c>
      <c r="E39" s="242">
        <v>3.1609999999999999E-2</v>
      </c>
      <c r="F39" s="243">
        <v>5.8770000000000003E-2</v>
      </c>
      <c r="G39" s="243">
        <v>3.363E-2</v>
      </c>
      <c r="H39" s="242">
        <v>0.13274</v>
      </c>
      <c r="I39" s="243">
        <v>0.15206</v>
      </c>
      <c r="J39" s="243">
        <v>0.11592</v>
      </c>
      <c r="K39" s="242">
        <v>9.98E-2</v>
      </c>
      <c r="L39" s="243">
        <v>0.10072</v>
      </c>
      <c r="M39" s="243">
        <v>8.7239999999999998E-2</v>
      </c>
      <c r="N39" s="242">
        <v>0.60394000000000003</v>
      </c>
      <c r="O39" s="243">
        <v>0.43241000000000002</v>
      </c>
      <c r="P39" s="401">
        <v>0.57255999999999996</v>
      </c>
      <c r="Q39" s="243">
        <v>0.15503</v>
      </c>
      <c r="R39" s="243">
        <v>0.36721999999999999</v>
      </c>
      <c r="S39" s="246">
        <v>0.17563000000000001</v>
      </c>
    </row>
    <row r="40" spans="1:19" s="402" customFormat="1"/>
    <row r="41" spans="1:19" s="550" customFormat="1" ht="11.25">
      <c r="A41" s="550" t="str">
        <f>"Anmerkungen. Datengrundlage: Volkshochschul-Statistik "&amp;Hilfswerte!B1&amp;"; Basis: "&amp;Tabelle1!$C$36&amp;" vhs."</f>
        <v>Anmerkungen. Datengrundlage: Volkshochschul-Statistik 2022; Basis: 828 vhs.</v>
      </c>
      <c r="M41" s="577"/>
      <c r="N41" s="577"/>
      <c r="O41" s="577"/>
      <c r="P41" s="577"/>
    </row>
    <row r="42" spans="1:19" s="550" customFormat="1" ht="11.25">
      <c r="A42" s="550" t="s">
        <v>415</v>
      </c>
    </row>
    <row r="43" spans="1:19" s="550" customFormat="1" ht="11.25"/>
    <row r="44" spans="1:19" s="550" customFormat="1">
      <c r="A44" s="558" t="str">
        <f>Tabelle1!$A$41</f>
        <v>Datengrundlage: Deutsches Institut für Erwachsenenbildung DIE (2025). „Basisdaten Volkshochschul-Statistik (seit 2018)“</v>
      </c>
      <c r="B44" s="560"/>
      <c r="C44" s="560"/>
      <c r="D44" s="560"/>
      <c r="E44" s="402"/>
      <c r="F44" s="402"/>
      <c r="G44" s="402"/>
    </row>
    <row r="45" spans="1:19" s="550" customFormat="1">
      <c r="A45" s="558" t="str">
        <f>Tabelle1!$A$42</f>
        <v xml:space="preserve">(ZA6276; Version 2.0.0) [Data set]. GESIS, Köln. </v>
      </c>
      <c r="B45" s="556"/>
      <c r="C45" s="556"/>
      <c r="D45" s="402"/>
      <c r="E45" s="402"/>
      <c r="F45" s="796" t="s">
        <v>494</v>
      </c>
      <c r="G45" s="796"/>
      <c r="H45" s="796"/>
    </row>
    <row r="46" spans="1:19" s="550" customFormat="1">
      <c r="A46" s="560"/>
      <c r="B46" s="560"/>
      <c r="C46" s="560"/>
      <c r="D46" s="560"/>
      <c r="E46" s="402"/>
      <c r="F46" s="402"/>
      <c r="G46" s="402"/>
    </row>
    <row r="47" spans="1:19" s="550" customFormat="1">
      <c r="A47" s="694" t="str">
        <f>Tabelle1!$A$44</f>
        <v>Die Tabellen stehen unter der Lizenz CC BY-SA DEED 4.0.</v>
      </c>
      <c r="B47" s="560"/>
      <c r="C47" s="560"/>
      <c r="D47" s="560"/>
      <c r="E47" s="402"/>
      <c r="F47" s="402"/>
      <c r="G47" s="402"/>
    </row>
    <row r="50" spans="1:20" s="49" customFormat="1" ht="44.25">
      <c r="A50" s="48"/>
      <c r="T50" s="576"/>
    </row>
  </sheetData>
  <mergeCells count="27">
    <mergeCell ref="F45:H45"/>
    <mergeCell ref="A24:A25"/>
    <mergeCell ref="A26:A27"/>
    <mergeCell ref="A28:A29"/>
    <mergeCell ref="A36:A37"/>
    <mergeCell ref="A38:A39"/>
    <mergeCell ref="A30:A31"/>
    <mergeCell ref="A32:A33"/>
    <mergeCell ref="A34:A35"/>
    <mergeCell ref="A18:A19"/>
    <mergeCell ref="A20:A21"/>
    <mergeCell ref="A22:A23"/>
    <mergeCell ref="A12:A13"/>
    <mergeCell ref="A14:A15"/>
    <mergeCell ref="A16:A17"/>
    <mergeCell ref="E2:S2"/>
    <mergeCell ref="A6:A7"/>
    <mergeCell ref="A8:A9"/>
    <mergeCell ref="A10:A11"/>
    <mergeCell ref="A1:S1"/>
    <mergeCell ref="A2:A5"/>
    <mergeCell ref="B2:D3"/>
    <mergeCell ref="Q3:S3"/>
    <mergeCell ref="E3:G4"/>
    <mergeCell ref="H3:J4"/>
    <mergeCell ref="K3:M4"/>
    <mergeCell ref="N4:P4"/>
  </mergeCells>
  <conditionalFormatting sqref="A7 A9 A11 A13 A15 A17 A19 A21 A23 A25 A27 A29 A31 A33 A35 A37">
    <cfRule type="cellIs" dxfId="554" priority="256" stopIfTrue="1" operator="equal">
      <formula>1</formula>
    </cfRule>
    <cfRule type="cellIs" dxfId="553" priority="257" stopIfTrue="1" operator="lessThan">
      <formula>0.0005</formula>
    </cfRule>
  </conditionalFormatting>
  <conditionalFormatting sqref="A6:S6">
    <cfRule type="cellIs" dxfId="552" priority="232" stopIfTrue="1" operator="equal">
      <formula>0</formula>
    </cfRule>
  </conditionalFormatting>
  <conditionalFormatting sqref="A10:S10">
    <cfRule type="cellIs" dxfId="551" priority="85" stopIfTrue="1" operator="equal">
      <formula>0</formula>
    </cfRule>
  </conditionalFormatting>
  <conditionalFormatting sqref="A12:S12">
    <cfRule type="cellIs" dxfId="550" priority="79" stopIfTrue="1" operator="equal">
      <formula>0</formula>
    </cfRule>
  </conditionalFormatting>
  <conditionalFormatting sqref="A14:S14">
    <cfRule type="cellIs" dxfId="549" priority="73" stopIfTrue="1" operator="equal">
      <formula>0</formula>
    </cfRule>
  </conditionalFormatting>
  <conditionalFormatting sqref="A16:S16">
    <cfRule type="cellIs" dxfId="548" priority="67" stopIfTrue="1" operator="equal">
      <formula>0</formula>
    </cfRule>
  </conditionalFormatting>
  <conditionalFormatting sqref="A18:S18">
    <cfRule type="cellIs" dxfId="547" priority="61" stopIfTrue="1" operator="equal">
      <formula>0</formula>
    </cfRule>
  </conditionalFormatting>
  <conditionalFormatting sqref="A20:S20">
    <cfRule type="cellIs" dxfId="546" priority="55" stopIfTrue="1" operator="equal">
      <formula>0</formula>
    </cfRule>
  </conditionalFormatting>
  <conditionalFormatting sqref="A22:S22">
    <cfRule type="cellIs" dxfId="545" priority="49" stopIfTrue="1" operator="equal">
      <formula>0</formula>
    </cfRule>
  </conditionalFormatting>
  <conditionalFormatting sqref="A24:S24">
    <cfRule type="cellIs" dxfId="544" priority="43" stopIfTrue="1" operator="equal">
      <formula>0</formula>
    </cfRule>
  </conditionalFormatting>
  <conditionalFormatting sqref="A26:S26">
    <cfRule type="cellIs" dxfId="543" priority="37" stopIfTrue="1" operator="equal">
      <formula>0</formula>
    </cfRule>
  </conditionalFormatting>
  <conditionalFormatting sqref="A28:S28">
    <cfRule type="cellIs" dxfId="542" priority="31" stopIfTrue="1" operator="equal">
      <formula>0</formula>
    </cfRule>
  </conditionalFormatting>
  <conditionalFormatting sqref="A30:S30">
    <cfRule type="cellIs" dxfId="541" priority="25" stopIfTrue="1" operator="equal">
      <formula>0</formula>
    </cfRule>
  </conditionalFormatting>
  <conditionalFormatting sqref="A32:S32">
    <cfRule type="cellIs" dxfId="540" priority="19" stopIfTrue="1" operator="equal">
      <formula>0</formula>
    </cfRule>
  </conditionalFormatting>
  <conditionalFormatting sqref="A34:S34">
    <cfRule type="cellIs" dxfId="539" priority="13" stopIfTrue="1" operator="equal">
      <formula>0</formula>
    </cfRule>
  </conditionalFormatting>
  <conditionalFormatting sqref="A36:S36">
    <cfRule type="cellIs" dxfId="538" priority="7" stopIfTrue="1" operator="equal">
      <formula>0</formula>
    </cfRule>
  </conditionalFormatting>
  <conditionalFormatting sqref="B8:S8">
    <cfRule type="cellIs" dxfId="537" priority="91" stopIfTrue="1" operator="equal">
      <formula>0</formula>
    </cfRule>
  </conditionalFormatting>
  <conditionalFormatting sqref="B38:S38">
    <cfRule type="cellIs" dxfId="536" priority="1" stopIfTrue="1" operator="equal">
      <formula>0</formula>
    </cfRule>
  </conditionalFormatting>
  <hyperlinks>
    <hyperlink ref="A47" r:id="rId1" display="Publikation und Tabellen stehen unter der Lizenz CC BY-SA DEED 4.0." xr:uid="{FD111133-CBEA-4478-8F05-B8409ABE3D9B}"/>
    <hyperlink ref="F45" r:id="rId2" xr:uid="{4D4EEE47-34ED-4D7E-8D3B-F99BC26E7432}"/>
  </hyperlinks>
  <pageMargins left="0.7" right="0.7" top="0.78740157499999996" bottom="0.78740157499999996" header="0.3" footer="0.3"/>
  <pageSetup paperSize="9" scale="67" orientation="landscape"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6346-8BFC-42A0-9D7B-77DE059593F6}">
  <dimension ref="A1:AF47"/>
  <sheetViews>
    <sheetView view="pageBreakPreview" zoomScaleNormal="100" zoomScaleSheetLayoutView="100" workbookViewId="0">
      <selection activeCell="S43" sqref="S43:U43"/>
    </sheetView>
  </sheetViews>
  <sheetFormatPr baseColWidth="10" defaultRowHeight="12.75"/>
  <cols>
    <col min="1" max="1" width="13.5703125" style="20" customWidth="1"/>
    <col min="2" max="2" width="6.42578125" style="20" customWidth="1"/>
    <col min="3" max="4" width="7.85546875" style="20" customWidth="1"/>
    <col min="5" max="5" width="6.28515625" style="20" customWidth="1"/>
    <col min="6" max="6" width="7.140625" style="20" customWidth="1"/>
    <col min="7" max="7" width="7.85546875" style="20" customWidth="1"/>
    <col min="8" max="8" width="6.5703125" style="20" customWidth="1"/>
    <col min="9" max="9" width="7.85546875" style="20" customWidth="1"/>
    <col min="10" max="10" width="8" style="20" customWidth="1"/>
    <col min="11" max="11" width="6.5703125" style="20" customWidth="1"/>
    <col min="12" max="12" width="7.85546875" style="20" customWidth="1"/>
    <col min="13" max="13" width="8" style="20" customWidth="1"/>
    <col min="14" max="14" width="14.42578125" style="20" customWidth="1"/>
    <col min="15" max="15" width="6.5703125" style="20" customWidth="1"/>
    <col min="16" max="16" width="7.85546875" style="20" customWidth="1"/>
    <col min="17" max="17" width="8" style="20" customWidth="1"/>
    <col min="18" max="18" width="6.5703125" style="20" customWidth="1"/>
    <col min="19" max="19" width="7.85546875" style="20" customWidth="1"/>
    <col min="20" max="20" width="8" style="20" customWidth="1"/>
    <col min="21" max="21" width="6.5703125" style="20" customWidth="1"/>
    <col min="22" max="22" width="7.85546875" style="20" customWidth="1"/>
    <col min="23" max="26" width="8" style="20" customWidth="1"/>
    <col min="27" max="27" width="2.7109375" style="402" customWidth="1"/>
    <col min="28" max="28" width="8.7109375" style="20" customWidth="1"/>
    <col min="29" max="29" width="8" style="20" customWidth="1"/>
    <col min="30" max="16384" width="11.42578125" style="20"/>
  </cols>
  <sheetData>
    <row r="1" spans="1:32" s="19" customFormat="1" ht="43.5" customHeight="1" thickBot="1">
      <c r="A1" s="801" t="str">
        <f>"Tabelle 8.2: Kurse, Unterrichtsstunden und Belegungen nach Ländern und Programmbereichen " &amp;Hilfswerte!B1&amp; " - Auftrags- und Vertragsmaßnahmen"</f>
        <v>Tabelle 8.2: Kurse, Unterrichtsstunden und Belegungen nach Ländern und Programmbereichen 2022 - Auftrags- und Vertragsmaßnahmen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 t="str">
        <f>"noch Tabelle 8.2: Kurse, Unterrichtsstunden und  Belegungen nach Ländern und Programmbereichen " &amp;Hilfswerte!B1&amp; " - Auftrags- und Vertragsmaßnahmen"</f>
        <v>noch Tabelle 8.2: Kurse, Unterrichtsstunden und  Belegungen nach Ländern und Programmbereichen 2022 - Auftrags- und Vertragsmaßnahmen</v>
      </c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422"/>
      <c r="AB1" s="35"/>
      <c r="AC1" s="35"/>
    </row>
    <row r="2" spans="1:32" s="19" customFormat="1" ht="14.25" customHeight="1">
      <c r="A2" s="820" t="s">
        <v>12</v>
      </c>
      <c r="B2" s="811" t="s">
        <v>55</v>
      </c>
      <c r="C2" s="812"/>
      <c r="D2" s="812"/>
      <c r="E2" s="878" t="s">
        <v>54</v>
      </c>
      <c r="F2" s="809"/>
      <c r="G2" s="809"/>
      <c r="H2" s="809"/>
      <c r="I2" s="809"/>
      <c r="J2" s="809"/>
      <c r="K2" s="809"/>
      <c r="L2" s="809"/>
      <c r="M2" s="880"/>
      <c r="N2" s="881" t="s">
        <v>12</v>
      </c>
      <c r="O2" s="811" t="s">
        <v>54</v>
      </c>
      <c r="P2" s="812"/>
      <c r="Q2" s="812"/>
      <c r="R2" s="812"/>
      <c r="S2" s="812"/>
      <c r="T2" s="812"/>
      <c r="U2" s="812"/>
      <c r="V2" s="812"/>
      <c r="W2" s="812"/>
      <c r="X2" s="812"/>
      <c r="Y2" s="812"/>
      <c r="Z2" s="884"/>
      <c r="AA2" s="561"/>
    </row>
    <row r="3" spans="1:32" s="40" customFormat="1" ht="39.75" customHeight="1">
      <c r="A3" s="821"/>
      <c r="B3" s="862"/>
      <c r="C3" s="879"/>
      <c r="D3" s="879"/>
      <c r="E3" s="885" t="s">
        <v>1</v>
      </c>
      <c r="F3" s="806"/>
      <c r="G3" s="807"/>
      <c r="H3" s="885" t="s">
        <v>2</v>
      </c>
      <c r="I3" s="806"/>
      <c r="J3" s="807"/>
      <c r="K3" s="885" t="s">
        <v>19</v>
      </c>
      <c r="L3" s="806"/>
      <c r="M3" s="807"/>
      <c r="N3" s="897"/>
      <c r="O3" s="869" t="s">
        <v>20</v>
      </c>
      <c r="P3" s="869"/>
      <c r="Q3" s="869"/>
      <c r="R3" s="869" t="s">
        <v>328</v>
      </c>
      <c r="S3" s="869"/>
      <c r="T3" s="869"/>
      <c r="U3" s="869" t="s">
        <v>366</v>
      </c>
      <c r="V3" s="869"/>
      <c r="W3" s="885"/>
      <c r="X3" s="885" t="s">
        <v>39</v>
      </c>
      <c r="Y3" s="806"/>
      <c r="Z3" s="808"/>
      <c r="AA3" s="573"/>
      <c r="AB3" s="886"/>
      <c r="AC3" s="886"/>
      <c r="AD3" s="886"/>
      <c r="AE3" s="886"/>
      <c r="AF3" s="886"/>
    </row>
    <row r="4" spans="1:32" ht="33.75">
      <c r="A4" s="822"/>
      <c r="B4" s="593" t="s">
        <v>16</v>
      </c>
      <c r="C4" s="593" t="s">
        <v>17</v>
      </c>
      <c r="D4" s="593" t="s">
        <v>18</v>
      </c>
      <c r="E4" s="593" t="s">
        <v>16</v>
      </c>
      <c r="F4" s="593" t="s">
        <v>17</v>
      </c>
      <c r="G4" s="591" t="s">
        <v>18</v>
      </c>
      <c r="H4" s="593" t="s">
        <v>16</v>
      </c>
      <c r="I4" s="593" t="s">
        <v>17</v>
      </c>
      <c r="J4" s="591" t="s">
        <v>18</v>
      </c>
      <c r="K4" s="593" t="s">
        <v>16</v>
      </c>
      <c r="L4" s="593" t="s">
        <v>17</v>
      </c>
      <c r="M4" s="591" t="s">
        <v>18</v>
      </c>
      <c r="N4" s="898"/>
      <c r="O4" s="593" t="s">
        <v>16</v>
      </c>
      <c r="P4" s="593" t="s">
        <v>17</v>
      </c>
      <c r="Q4" s="591" t="s">
        <v>18</v>
      </c>
      <c r="R4" s="593" t="s">
        <v>16</v>
      </c>
      <c r="S4" s="593" t="s">
        <v>17</v>
      </c>
      <c r="T4" s="591" t="s">
        <v>18</v>
      </c>
      <c r="U4" s="593" t="s">
        <v>16</v>
      </c>
      <c r="V4" s="593" t="s">
        <v>17</v>
      </c>
      <c r="W4" s="593" t="s">
        <v>18</v>
      </c>
      <c r="X4" s="593" t="s">
        <v>16</v>
      </c>
      <c r="Y4" s="593" t="s">
        <v>17</v>
      </c>
      <c r="Z4" s="595" t="s">
        <v>18</v>
      </c>
      <c r="AB4" s="886"/>
      <c r="AC4" s="886"/>
      <c r="AD4" s="886"/>
      <c r="AE4" s="886"/>
      <c r="AF4" s="886"/>
    </row>
    <row r="5" spans="1:32" s="21" customFormat="1" ht="12.75" customHeight="1">
      <c r="A5" s="800" t="s">
        <v>61</v>
      </c>
      <c r="B5" s="181">
        <v>4184</v>
      </c>
      <c r="C5" s="181">
        <v>132245</v>
      </c>
      <c r="D5" s="191">
        <v>39414</v>
      </c>
      <c r="E5" s="181">
        <v>255</v>
      </c>
      <c r="F5" s="181">
        <v>7785</v>
      </c>
      <c r="G5" s="191">
        <v>3442</v>
      </c>
      <c r="H5" s="181">
        <v>131</v>
      </c>
      <c r="I5" s="181">
        <v>1156</v>
      </c>
      <c r="J5" s="191">
        <v>2858</v>
      </c>
      <c r="K5" s="181">
        <v>488</v>
      </c>
      <c r="L5" s="181">
        <v>4978</v>
      </c>
      <c r="M5" s="191">
        <v>4948</v>
      </c>
      <c r="N5" s="887" t="s">
        <v>61</v>
      </c>
      <c r="O5" s="181">
        <v>1053</v>
      </c>
      <c r="P5" s="181">
        <v>50813</v>
      </c>
      <c r="Q5" s="191">
        <v>9499</v>
      </c>
      <c r="R5" s="181">
        <v>1890</v>
      </c>
      <c r="S5" s="181">
        <v>37605</v>
      </c>
      <c r="T5" s="191">
        <v>15286</v>
      </c>
      <c r="U5" s="181">
        <v>319</v>
      </c>
      <c r="V5" s="181">
        <v>24606</v>
      </c>
      <c r="W5" s="191">
        <v>2825</v>
      </c>
      <c r="X5" s="181">
        <v>48</v>
      </c>
      <c r="Y5" s="181">
        <v>5302</v>
      </c>
      <c r="Z5" s="224">
        <v>556</v>
      </c>
      <c r="AA5" s="404"/>
      <c r="AB5" s="886"/>
      <c r="AC5" s="886"/>
      <c r="AD5" s="886"/>
      <c r="AE5" s="886"/>
      <c r="AF5" s="886"/>
    </row>
    <row r="6" spans="1:32" s="21" customFormat="1" ht="12.75" customHeight="1">
      <c r="A6" s="799"/>
      <c r="B6" s="41">
        <v>1</v>
      </c>
      <c r="C6" s="42">
        <v>1</v>
      </c>
      <c r="D6" s="42">
        <v>1</v>
      </c>
      <c r="E6" s="43">
        <v>6.0949999999999997E-2</v>
      </c>
      <c r="F6" s="39">
        <v>5.8869999999999999E-2</v>
      </c>
      <c r="G6" s="39">
        <v>8.7330000000000005E-2</v>
      </c>
      <c r="H6" s="43">
        <v>3.1309999999999998E-2</v>
      </c>
      <c r="I6" s="39">
        <v>8.7399999999999995E-3</v>
      </c>
      <c r="J6" s="39">
        <v>7.2510000000000005E-2</v>
      </c>
      <c r="K6" s="43">
        <v>0.11663</v>
      </c>
      <c r="L6" s="39">
        <v>3.764E-2</v>
      </c>
      <c r="M6" s="44">
        <v>0.12554000000000001</v>
      </c>
      <c r="N6" s="888"/>
      <c r="O6" s="43">
        <v>0.25167</v>
      </c>
      <c r="P6" s="39">
        <v>0.38423000000000002</v>
      </c>
      <c r="Q6" s="39">
        <v>0.24101</v>
      </c>
      <c r="R6" s="43">
        <v>0.45172000000000001</v>
      </c>
      <c r="S6" s="39">
        <v>0.28436</v>
      </c>
      <c r="T6" s="39">
        <v>0.38783000000000001</v>
      </c>
      <c r="U6" s="43">
        <v>7.6240000000000002E-2</v>
      </c>
      <c r="V6" s="39">
        <v>0.18606</v>
      </c>
      <c r="W6" s="39">
        <v>7.1679999999999994E-2</v>
      </c>
      <c r="X6" s="43">
        <v>1.1469999999999999E-2</v>
      </c>
      <c r="Y6" s="39">
        <v>4.0090000000000001E-2</v>
      </c>
      <c r="Z6" s="47">
        <v>1.4109999999999999E-2</v>
      </c>
      <c r="AA6" s="404"/>
      <c r="AB6" s="886"/>
      <c r="AC6" s="886"/>
      <c r="AD6" s="886"/>
      <c r="AE6" s="886"/>
      <c r="AF6" s="886"/>
    </row>
    <row r="7" spans="1:32" s="21" customFormat="1" ht="12.75" customHeight="1">
      <c r="A7" s="799" t="s">
        <v>62</v>
      </c>
      <c r="B7" s="181">
        <v>303</v>
      </c>
      <c r="C7" s="181">
        <v>10220</v>
      </c>
      <c r="D7" s="191">
        <v>2335</v>
      </c>
      <c r="E7" s="181">
        <v>12</v>
      </c>
      <c r="F7" s="181">
        <v>520</v>
      </c>
      <c r="G7" s="191">
        <v>207</v>
      </c>
      <c r="H7" s="181">
        <v>2</v>
      </c>
      <c r="I7" s="181">
        <v>20</v>
      </c>
      <c r="J7" s="191">
        <v>2</v>
      </c>
      <c r="K7" s="181">
        <v>37</v>
      </c>
      <c r="L7" s="181">
        <v>456</v>
      </c>
      <c r="M7" s="191">
        <v>298</v>
      </c>
      <c r="N7" s="888" t="s">
        <v>62</v>
      </c>
      <c r="O7" s="181">
        <v>134</v>
      </c>
      <c r="P7" s="181">
        <v>4220</v>
      </c>
      <c r="Q7" s="191">
        <v>1093</v>
      </c>
      <c r="R7" s="181">
        <v>106</v>
      </c>
      <c r="S7" s="181">
        <v>4772</v>
      </c>
      <c r="T7" s="191">
        <v>723</v>
      </c>
      <c r="U7" s="181">
        <v>12</v>
      </c>
      <c r="V7" s="181">
        <v>232</v>
      </c>
      <c r="W7" s="191">
        <v>12</v>
      </c>
      <c r="X7" s="181">
        <v>0</v>
      </c>
      <c r="Y7" s="181">
        <v>0</v>
      </c>
      <c r="Z7" s="224">
        <v>0</v>
      </c>
      <c r="AA7" s="404"/>
      <c r="AB7" s="886"/>
      <c r="AC7" s="886"/>
      <c r="AD7" s="886"/>
      <c r="AE7" s="886"/>
      <c r="AF7" s="886"/>
    </row>
    <row r="8" spans="1:32" s="45" customFormat="1" ht="12.75" customHeight="1">
      <c r="A8" s="799"/>
      <c r="B8" s="41">
        <v>1</v>
      </c>
      <c r="C8" s="42">
        <v>1</v>
      </c>
      <c r="D8" s="42">
        <v>1</v>
      </c>
      <c r="E8" s="43">
        <v>3.9600000000000003E-2</v>
      </c>
      <c r="F8" s="39">
        <v>5.0880000000000002E-2</v>
      </c>
      <c r="G8" s="39">
        <v>8.8650000000000007E-2</v>
      </c>
      <c r="H8" s="43">
        <v>6.6E-3</v>
      </c>
      <c r="I8" s="39">
        <v>1.9599999999999999E-3</v>
      </c>
      <c r="J8" s="39">
        <v>8.5999999999999998E-4</v>
      </c>
      <c r="K8" s="43">
        <v>0.12211</v>
      </c>
      <c r="L8" s="39">
        <v>4.462E-2</v>
      </c>
      <c r="M8" s="44">
        <v>0.12762000000000001</v>
      </c>
      <c r="N8" s="888"/>
      <c r="O8" s="43">
        <v>0.44224000000000002</v>
      </c>
      <c r="P8" s="39">
        <v>0.41292000000000001</v>
      </c>
      <c r="Q8" s="39">
        <v>0.46809000000000001</v>
      </c>
      <c r="R8" s="43">
        <v>0.34982999999999997</v>
      </c>
      <c r="S8" s="39">
        <v>0.46693000000000001</v>
      </c>
      <c r="T8" s="39">
        <v>0.30964000000000003</v>
      </c>
      <c r="U8" s="43">
        <v>3.9600000000000003E-2</v>
      </c>
      <c r="V8" s="39">
        <v>2.2700000000000001E-2</v>
      </c>
      <c r="W8" s="39">
        <v>5.1399999999999996E-3</v>
      </c>
      <c r="X8" s="43" t="s">
        <v>477</v>
      </c>
      <c r="Y8" s="39" t="s">
        <v>477</v>
      </c>
      <c r="Z8" s="47" t="s">
        <v>477</v>
      </c>
      <c r="AA8" s="574"/>
      <c r="AB8" s="886"/>
      <c r="AC8" s="886"/>
      <c r="AD8" s="886"/>
      <c r="AE8" s="886"/>
      <c r="AF8" s="886"/>
    </row>
    <row r="9" spans="1:32" s="21" customFormat="1" ht="12.75" customHeight="1">
      <c r="A9" s="799" t="s">
        <v>63</v>
      </c>
      <c r="B9" s="181">
        <v>102</v>
      </c>
      <c r="C9" s="181">
        <v>15615</v>
      </c>
      <c r="D9" s="191">
        <v>923</v>
      </c>
      <c r="E9" s="181">
        <v>12</v>
      </c>
      <c r="F9" s="181">
        <v>510</v>
      </c>
      <c r="G9" s="191">
        <v>141</v>
      </c>
      <c r="H9" s="181">
        <v>0</v>
      </c>
      <c r="I9" s="181">
        <v>0</v>
      </c>
      <c r="J9" s="191">
        <v>0</v>
      </c>
      <c r="K9" s="181">
        <v>1</v>
      </c>
      <c r="L9" s="181">
        <v>4</v>
      </c>
      <c r="M9" s="191">
        <v>8</v>
      </c>
      <c r="N9" s="888" t="s">
        <v>63</v>
      </c>
      <c r="O9" s="181">
        <v>25</v>
      </c>
      <c r="P9" s="181">
        <v>2929</v>
      </c>
      <c r="Q9" s="191">
        <v>212</v>
      </c>
      <c r="R9" s="181">
        <v>45</v>
      </c>
      <c r="S9" s="181">
        <v>11493</v>
      </c>
      <c r="T9" s="191">
        <v>425</v>
      </c>
      <c r="U9" s="181">
        <v>0</v>
      </c>
      <c r="V9" s="181">
        <v>0</v>
      </c>
      <c r="W9" s="191">
        <v>0</v>
      </c>
      <c r="X9" s="181">
        <v>19</v>
      </c>
      <c r="Y9" s="181">
        <v>679</v>
      </c>
      <c r="Z9" s="224">
        <v>137</v>
      </c>
      <c r="AA9" s="404"/>
      <c r="AB9" s="886"/>
      <c r="AC9" s="886"/>
      <c r="AD9" s="886"/>
      <c r="AE9" s="886"/>
      <c r="AF9" s="886"/>
    </row>
    <row r="10" spans="1:32" s="45" customFormat="1" ht="12.75" customHeight="1">
      <c r="A10" s="799"/>
      <c r="B10" s="41">
        <v>1</v>
      </c>
      <c r="C10" s="42">
        <v>1</v>
      </c>
      <c r="D10" s="42">
        <v>1</v>
      </c>
      <c r="E10" s="43">
        <v>0.11765</v>
      </c>
      <c r="F10" s="39">
        <v>3.2660000000000002E-2</v>
      </c>
      <c r="G10" s="39">
        <v>0.15276000000000001</v>
      </c>
      <c r="H10" s="43" t="s">
        <v>477</v>
      </c>
      <c r="I10" s="39" t="s">
        <v>477</v>
      </c>
      <c r="J10" s="39" t="s">
        <v>477</v>
      </c>
      <c r="K10" s="43">
        <v>9.7999999999999997E-3</v>
      </c>
      <c r="L10" s="39">
        <v>2.5999999999999998E-4</v>
      </c>
      <c r="M10" s="44">
        <v>8.6700000000000006E-3</v>
      </c>
      <c r="N10" s="888"/>
      <c r="O10" s="43">
        <v>0.24510000000000001</v>
      </c>
      <c r="P10" s="39">
        <v>0.18758</v>
      </c>
      <c r="Q10" s="39">
        <v>0.22969000000000001</v>
      </c>
      <c r="R10" s="43">
        <v>0.44118000000000002</v>
      </c>
      <c r="S10" s="39">
        <v>0.73602000000000001</v>
      </c>
      <c r="T10" s="39">
        <v>0.46045999999999998</v>
      </c>
      <c r="U10" s="43" t="s">
        <v>477</v>
      </c>
      <c r="V10" s="39" t="s">
        <v>477</v>
      </c>
      <c r="W10" s="39" t="s">
        <v>477</v>
      </c>
      <c r="X10" s="43">
        <v>0.18626999999999999</v>
      </c>
      <c r="Y10" s="39">
        <v>4.3479999999999998E-2</v>
      </c>
      <c r="Z10" s="47">
        <v>0.14843000000000001</v>
      </c>
      <c r="AA10" s="574"/>
      <c r="AB10" s="886"/>
      <c r="AC10" s="886"/>
      <c r="AD10" s="886"/>
      <c r="AE10" s="886"/>
      <c r="AF10" s="886"/>
    </row>
    <row r="11" spans="1:32" s="21" customFormat="1" ht="12.75" customHeight="1">
      <c r="A11" s="799" t="s">
        <v>64</v>
      </c>
      <c r="B11" s="181">
        <v>336</v>
      </c>
      <c r="C11" s="181">
        <v>9091</v>
      </c>
      <c r="D11" s="191">
        <v>2980</v>
      </c>
      <c r="E11" s="181">
        <v>19</v>
      </c>
      <c r="F11" s="181">
        <v>174</v>
      </c>
      <c r="G11" s="191">
        <v>206</v>
      </c>
      <c r="H11" s="181">
        <v>9</v>
      </c>
      <c r="I11" s="181">
        <v>301</v>
      </c>
      <c r="J11" s="191">
        <v>67</v>
      </c>
      <c r="K11" s="181">
        <v>45</v>
      </c>
      <c r="L11" s="181">
        <v>553</v>
      </c>
      <c r="M11" s="191">
        <v>339</v>
      </c>
      <c r="N11" s="888" t="s">
        <v>64</v>
      </c>
      <c r="O11" s="181">
        <v>81</v>
      </c>
      <c r="P11" s="181">
        <v>5022</v>
      </c>
      <c r="Q11" s="191">
        <v>805</v>
      </c>
      <c r="R11" s="181">
        <v>154</v>
      </c>
      <c r="S11" s="181">
        <v>1607</v>
      </c>
      <c r="T11" s="191">
        <v>1219</v>
      </c>
      <c r="U11" s="181">
        <v>10</v>
      </c>
      <c r="V11" s="181">
        <v>259</v>
      </c>
      <c r="W11" s="191">
        <v>57</v>
      </c>
      <c r="X11" s="181">
        <v>18</v>
      </c>
      <c r="Y11" s="181">
        <v>1175</v>
      </c>
      <c r="Z11" s="224">
        <v>287</v>
      </c>
      <c r="AA11" s="404"/>
      <c r="AB11" s="886"/>
      <c r="AC11" s="886"/>
      <c r="AD11" s="886"/>
      <c r="AE11" s="886"/>
      <c r="AF11" s="886"/>
    </row>
    <row r="12" spans="1:32" s="45" customFormat="1" ht="12.75" customHeight="1">
      <c r="A12" s="799"/>
      <c r="B12" s="41">
        <v>1</v>
      </c>
      <c r="C12" s="42">
        <v>1</v>
      </c>
      <c r="D12" s="42">
        <v>1</v>
      </c>
      <c r="E12" s="43">
        <v>5.6550000000000003E-2</v>
      </c>
      <c r="F12" s="39">
        <v>1.9140000000000001E-2</v>
      </c>
      <c r="G12" s="39">
        <v>6.9129999999999997E-2</v>
      </c>
      <c r="H12" s="43">
        <v>2.6790000000000001E-2</v>
      </c>
      <c r="I12" s="39">
        <v>3.3110000000000001E-2</v>
      </c>
      <c r="J12" s="39">
        <v>2.248E-2</v>
      </c>
      <c r="K12" s="43">
        <v>0.13392999999999999</v>
      </c>
      <c r="L12" s="39">
        <v>6.0830000000000002E-2</v>
      </c>
      <c r="M12" s="44">
        <v>0.11376</v>
      </c>
      <c r="N12" s="888"/>
      <c r="O12" s="43">
        <v>0.24107000000000001</v>
      </c>
      <c r="P12" s="39">
        <v>0.55240999999999996</v>
      </c>
      <c r="Q12" s="39">
        <v>0.27012999999999998</v>
      </c>
      <c r="R12" s="43">
        <v>0.45833000000000002</v>
      </c>
      <c r="S12" s="39">
        <v>0.17677000000000001</v>
      </c>
      <c r="T12" s="39">
        <v>0.40905999999999998</v>
      </c>
      <c r="U12" s="43">
        <v>2.9760000000000002E-2</v>
      </c>
      <c r="V12" s="39">
        <v>2.8490000000000001E-2</v>
      </c>
      <c r="W12" s="39">
        <v>1.9130000000000001E-2</v>
      </c>
      <c r="X12" s="43">
        <v>5.357E-2</v>
      </c>
      <c r="Y12" s="39">
        <v>0.12925</v>
      </c>
      <c r="Z12" s="47">
        <v>9.6310000000000007E-2</v>
      </c>
      <c r="AA12" s="574"/>
    </row>
    <row r="13" spans="1:32" s="21" customFormat="1" ht="12.75" customHeight="1">
      <c r="A13" s="799" t="s">
        <v>65</v>
      </c>
      <c r="B13" s="181">
        <v>93</v>
      </c>
      <c r="C13" s="181">
        <v>3082</v>
      </c>
      <c r="D13" s="191">
        <v>865</v>
      </c>
      <c r="E13" s="181">
        <v>5</v>
      </c>
      <c r="F13" s="181">
        <v>80</v>
      </c>
      <c r="G13" s="191">
        <v>70</v>
      </c>
      <c r="H13" s="181">
        <v>9</v>
      </c>
      <c r="I13" s="181">
        <v>156</v>
      </c>
      <c r="J13" s="191">
        <v>72</v>
      </c>
      <c r="K13" s="181">
        <v>1</v>
      </c>
      <c r="L13" s="181">
        <v>7</v>
      </c>
      <c r="M13" s="191">
        <v>9</v>
      </c>
      <c r="N13" s="888" t="s">
        <v>65</v>
      </c>
      <c r="O13" s="181">
        <v>1</v>
      </c>
      <c r="P13" s="181">
        <v>102</v>
      </c>
      <c r="Q13" s="191">
        <v>14</v>
      </c>
      <c r="R13" s="181">
        <v>68</v>
      </c>
      <c r="S13" s="181">
        <v>723</v>
      </c>
      <c r="T13" s="191">
        <v>619</v>
      </c>
      <c r="U13" s="181">
        <v>9</v>
      </c>
      <c r="V13" s="181">
        <v>2014</v>
      </c>
      <c r="W13" s="191">
        <v>81</v>
      </c>
      <c r="X13" s="181">
        <v>0</v>
      </c>
      <c r="Y13" s="181">
        <v>0</v>
      </c>
      <c r="Z13" s="224">
        <v>0</v>
      </c>
      <c r="AA13" s="404"/>
      <c r="AB13" s="24"/>
    </row>
    <row r="14" spans="1:32" s="45" customFormat="1" ht="12.75" customHeight="1">
      <c r="A14" s="799"/>
      <c r="B14" s="41">
        <v>1</v>
      </c>
      <c r="C14" s="42">
        <v>1</v>
      </c>
      <c r="D14" s="42">
        <v>1</v>
      </c>
      <c r="E14" s="43">
        <v>5.3760000000000002E-2</v>
      </c>
      <c r="F14" s="39">
        <v>2.596E-2</v>
      </c>
      <c r="G14" s="39">
        <v>8.0920000000000006E-2</v>
      </c>
      <c r="H14" s="43">
        <v>9.6769999999999995E-2</v>
      </c>
      <c r="I14" s="39">
        <v>5.0619999999999998E-2</v>
      </c>
      <c r="J14" s="39">
        <v>8.3239999999999995E-2</v>
      </c>
      <c r="K14" s="43">
        <v>1.0749999999999999E-2</v>
      </c>
      <c r="L14" s="39">
        <v>2.2699999999999999E-3</v>
      </c>
      <c r="M14" s="44">
        <v>1.04E-2</v>
      </c>
      <c r="N14" s="888"/>
      <c r="O14" s="43">
        <v>1.0749999999999999E-2</v>
      </c>
      <c r="P14" s="39">
        <v>3.3099999999999997E-2</v>
      </c>
      <c r="Q14" s="39">
        <v>1.618E-2</v>
      </c>
      <c r="R14" s="43">
        <v>0.73118000000000005</v>
      </c>
      <c r="S14" s="39">
        <v>0.23458999999999999</v>
      </c>
      <c r="T14" s="39">
        <v>0.71560999999999997</v>
      </c>
      <c r="U14" s="43">
        <v>9.6769999999999995E-2</v>
      </c>
      <c r="V14" s="39">
        <v>0.65347</v>
      </c>
      <c r="W14" s="39">
        <v>9.3640000000000001E-2</v>
      </c>
      <c r="X14" s="43" t="s">
        <v>477</v>
      </c>
      <c r="Y14" s="39" t="s">
        <v>477</v>
      </c>
      <c r="Z14" s="47" t="s">
        <v>477</v>
      </c>
      <c r="AA14" s="574"/>
      <c r="AB14" s="24"/>
    </row>
    <row r="15" spans="1:32" s="21" customFormat="1" ht="12" customHeight="1">
      <c r="A15" s="799" t="s">
        <v>66</v>
      </c>
      <c r="B15" s="181">
        <v>644</v>
      </c>
      <c r="C15" s="181">
        <v>25096</v>
      </c>
      <c r="D15" s="191">
        <v>8594</v>
      </c>
      <c r="E15" s="181">
        <v>29</v>
      </c>
      <c r="F15" s="181">
        <v>321</v>
      </c>
      <c r="G15" s="191">
        <v>458</v>
      </c>
      <c r="H15" s="181">
        <v>100</v>
      </c>
      <c r="I15" s="181">
        <v>4040</v>
      </c>
      <c r="J15" s="191">
        <v>1114</v>
      </c>
      <c r="K15" s="181">
        <v>9</v>
      </c>
      <c r="L15" s="181">
        <v>172</v>
      </c>
      <c r="M15" s="191">
        <v>77</v>
      </c>
      <c r="N15" s="888" t="s">
        <v>66</v>
      </c>
      <c r="O15" s="181">
        <v>446</v>
      </c>
      <c r="P15" s="181">
        <v>19403</v>
      </c>
      <c r="Q15" s="191">
        <v>6262</v>
      </c>
      <c r="R15" s="181">
        <v>27</v>
      </c>
      <c r="S15" s="181">
        <v>508</v>
      </c>
      <c r="T15" s="191">
        <v>252</v>
      </c>
      <c r="U15" s="181">
        <v>0</v>
      </c>
      <c r="V15" s="181">
        <v>0</v>
      </c>
      <c r="W15" s="191">
        <v>0</v>
      </c>
      <c r="X15" s="181">
        <v>33</v>
      </c>
      <c r="Y15" s="181">
        <v>652</v>
      </c>
      <c r="Z15" s="224">
        <v>431</v>
      </c>
      <c r="AA15" s="404"/>
      <c r="AB15" s="24"/>
    </row>
    <row r="16" spans="1:32" s="45" customFormat="1" ht="12" customHeight="1">
      <c r="A16" s="799"/>
      <c r="B16" s="41">
        <v>1</v>
      </c>
      <c r="C16" s="42">
        <v>1</v>
      </c>
      <c r="D16" s="42">
        <v>1</v>
      </c>
      <c r="E16" s="43">
        <v>4.5030000000000001E-2</v>
      </c>
      <c r="F16" s="39">
        <v>1.2789999999999999E-2</v>
      </c>
      <c r="G16" s="39">
        <v>5.3289999999999997E-2</v>
      </c>
      <c r="H16" s="43">
        <v>0.15528</v>
      </c>
      <c r="I16" s="39">
        <v>0.16098000000000001</v>
      </c>
      <c r="J16" s="39">
        <v>0.12963</v>
      </c>
      <c r="K16" s="43">
        <v>1.3979999999999999E-2</v>
      </c>
      <c r="L16" s="39">
        <v>6.8500000000000002E-3</v>
      </c>
      <c r="M16" s="44">
        <v>8.9599999999999992E-3</v>
      </c>
      <c r="N16" s="888"/>
      <c r="O16" s="43">
        <v>0.69255</v>
      </c>
      <c r="P16" s="39">
        <v>0.77315</v>
      </c>
      <c r="Q16" s="39">
        <v>0.72865000000000002</v>
      </c>
      <c r="R16" s="43">
        <v>4.1930000000000002E-2</v>
      </c>
      <c r="S16" s="39">
        <v>2.0240000000000001E-2</v>
      </c>
      <c r="T16" s="39">
        <v>2.9319999999999999E-2</v>
      </c>
      <c r="U16" s="43" t="s">
        <v>477</v>
      </c>
      <c r="V16" s="39" t="s">
        <v>477</v>
      </c>
      <c r="W16" s="39" t="s">
        <v>477</v>
      </c>
      <c r="X16" s="43">
        <v>5.1240000000000001E-2</v>
      </c>
      <c r="Y16" s="39">
        <v>2.598E-2</v>
      </c>
      <c r="Z16" s="47">
        <v>5.015E-2</v>
      </c>
      <c r="AA16" s="574"/>
      <c r="AB16" s="24"/>
    </row>
    <row r="17" spans="1:27" s="21" customFormat="1" ht="12.75" customHeight="1">
      <c r="A17" s="799" t="s">
        <v>67</v>
      </c>
      <c r="B17" s="181">
        <v>1428</v>
      </c>
      <c r="C17" s="181">
        <v>84629</v>
      </c>
      <c r="D17" s="191">
        <v>14698</v>
      </c>
      <c r="E17" s="181">
        <v>216</v>
      </c>
      <c r="F17" s="181">
        <v>4110</v>
      </c>
      <c r="G17" s="191">
        <v>1912</v>
      </c>
      <c r="H17" s="181">
        <v>35</v>
      </c>
      <c r="I17" s="181">
        <v>741</v>
      </c>
      <c r="J17" s="191">
        <v>394</v>
      </c>
      <c r="K17" s="181">
        <v>168</v>
      </c>
      <c r="L17" s="181">
        <v>2239</v>
      </c>
      <c r="M17" s="191">
        <v>2789</v>
      </c>
      <c r="N17" s="888" t="s">
        <v>67</v>
      </c>
      <c r="O17" s="181">
        <v>272</v>
      </c>
      <c r="P17" s="181">
        <v>32243</v>
      </c>
      <c r="Q17" s="191">
        <v>3266</v>
      </c>
      <c r="R17" s="181">
        <v>549</v>
      </c>
      <c r="S17" s="181">
        <v>11141</v>
      </c>
      <c r="T17" s="191">
        <v>4855</v>
      </c>
      <c r="U17" s="181">
        <v>5</v>
      </c>
      <c r="V17" s="181">
        <v>485</v>
      </c>
      <c r="W17" s="191">
        <v>39</v>
      </c>
      <c r="X17" s="181">
        <v>183</v>
      </c>
      <c r="Y17" s="181">
        <v>33670</v>
      </c>
      <c r="Z17" s="224">
        <v>1443</v>
      </c>
      <c r="AA17" s="404"/>
    </row>
    <row r="18" spans="1:27" s="45" customFormat="1" ht="12.75" customHeight="1">
      <c r="A18" s="799"/>
      <c r="B18" s="41">
        <v>1</v>
      </c>
      <c r="C18" s="42">
        <v>1</v>
      </c>
      <c r="D18" s="42">
        <v>1</v>
      </c>
      <c r="E18" s="43">
        <v>0.15126000000000001</v>
      </c>
      <c r="F18" s="39">
        <v>4.8559999999999999E-2</v>
      </c>
      <c r="G18" s="39">
        <v>0.13009000000000001</v>
      </c>
      <c r="H18" s="43">
        <v>2.4510000000000001E-2</v>
      </c>
      <c r="I18" s="39">
        <v>8.7600000000000004E-3</v>
      </c>
      <c r="J18" s="39">
        <v>2.681E-2</v>
      </c>
      <c r="K18" s="43">
        <v>0.11765</v>
      </c>
      <c r="L18" s="39">
        <v>2.6460000000000001E-2</v>
      </c>
      <c r="M18" s="44">
        <v>0.18975</v>
      </c>
      <c r="N18" s="888"/>
      <c r="O18" s="43">
        <v>0.19048000000000001</v>
      </c>
      <c r="P18" s="39">
        <v>0.38099</v>
      </c>
      <c r="Q18" s="39">
        <v>0.22220999999999999</v>
      </c>
      <c r="R18" s="43">
        <v>0.38445000000000001</v>
      </c>
      <c r="S18" s="39">
        <v>0.13164999999999999</v>
      </c>
      <c r="T18" s="39">
        <v>0.33032</v>
      </c>
      <c r="U18" s="43">
        <v>3.5000000000000001E-3</v>
      </c>
      <c r="V18" s="39">
        <v>5.7299999999999999E-3</v>
      </c>
      <c r="W18" s="39">
        <v>2.65E-3</v>
      </c>
      <c r="X18" s="43">
        <v>0.12814999999999999</v>
      </c>
      <c r="Y18" s="39">
        <v>0.39784999999999998</v>
      </c>
      <c r="Z18" s="47">
        <v>9.8180000000000003E-2</v>
      </c>
      <c r="AA18" s="574"/>
    </row>
    <row r="19" spans="1:27" s="21" customFormat="1" ht="12.75" customHeight="1">
      <c r="A19" s="799" t="s">
        <v>68</v>
      </c>
      <c r="B19" s="181">
        <v>198</v>
      </c>
      <c r="C19" s="181">
        <v>5480</v>
      </c>
      <c r="D19" s="191">
        <v>2125</v>
      </c>
      <c r="E19" s="181">
        <v>7</v>
      </c>
      <c r="F19" s="181">
        <v>336</v>
      </c>
      <c r="G19" s="191">
        <v>79</v>
      </c>
      <c r="H19" s="181">
        <v>101</v>
      </c>
      <c r="I19" s="181">
        <v>2293</v>
      </c>
      <c r="J19" s="191">
        <v>1188</v>
      </c>
      <c r="K19" s="181">
        <v>3</v>
      </c>
      <c r="L19" s="181">
        <v>21</v>
      </c>
      <c r="M19" s="191">
        <v>35</v>
      </c>
      <c r="N19" s="888" t="s">
        <v>68</v>
      </c>
      <c r="O19" s="181">
        <v>22</v>
      </c>
      <c r="P19" s="181">
        <v>1572</v>
      </c>
      <c r="Q19" s="191">
        <v>332</v>
      </c>
      <c r="R19" s="181">
        <v>47</v>
      </c>
      <c r="S19" s="181">
        <v>388</v>
      </c>
      <c r="T19" s="191">
        <v>367</v>
      </c>
      <c r="U19" s="181">
        <v>0</v>
      </c>
      <c r="V19" s="181">
        <v>0</v>
      </c>
      <c r="W19" s="191">
        <v>0</v>
      </c>
      <c r="X19" s="181">
        <v>18</v>
      </c>
      <c r="Y19" s="181">
        <v>870</v>
      </c>
      <c r="Z19" s="224">
        <v>124</v>
      </c>
      <c r="AA19" s="404"/>
    </row>
    <row r="20" spans="1:27" s="45" customFormat="1" ht="12.75" customHeight="1">
      <c r="A20" s="799"/>
      <c r="B20" s="41">
        <v>1</v>
      </c>
      <c r="C20" s="42">
        <v>1</v>
      </c>
      <c r="D20" s="42">
        <v>1</v>
      </c>
      <c r="E20" s="43">
        <v>3.5349999999999999E-2</v>
      </c>
      <c r="F20" s="39">
        <v>6.1310000000000003E-2</v>
      </c>
      <c r="G20" s="39">
        <v>3.7179999999999998E-2</v>
      </c>
      <c r="H20" s="43">
        <v>0.5101</v>
      </c>
      <c r="I20" s="39">
        <v>0.41843000000000002</v>
      </c>
      <c r="J20" s="39">
        <v>0.55906</v>
      </c>
      <c r="K20" s="43">
        <v>1.515E-2</v>
      </c>
      <c r="L20" s="39">
        <v>3.8300000000000001E-3</v>
      </c>
      <c r="M20" s="44">
        <v>1.6469999999999999E-2</v>
      </c>
      <c r="N20" s="888"/>
      <c r="O20" s="43">
        <v>0.11111</v>
      </c>
      <c r="P20" s="39">
        <v>0.28686</v>
      </c>
      <c r="Q20" s="39">
        <v>0.15623999999999999</v>
      </c>
      <c r="R20" s="43">
        <v>0.23737</v>
      </c>
      <c r="S20" s="39">
        <v>7.0800000000000002E-2</v>
      </c>
      <c r="T20" s="39">
        <v>0.17271</v>
      </c>
      <c r="U20" s="43" t="s">
        <v>477</v>
      </c>
      <c r="V20" s="39" t="s">
        <v>477</v>
      </c>
      <c r="W20" s="39" t="s">
        <v>477</v>
      </c>
      <c r="X20" s="43">
        <v>9.0910000000000005E-2</v>
      </c>
      <c r="Y20" s="39">
        <v>0.15876000000000001</v>
      </c>
      <c r="Z20" s="47">
        <v>5.8349999999999999E-2</v>
      </c>
      <c r="AA20" s="574"/>
    </row>
    <row r="21" spans="1:27" s="21" customFormat="1" ht="12.75" customHeight="1">
      <c r="A21" s="799" t="s">
        <v>69</v>
      </c>
      <c r="B21" s="181">
        <v>1692</v>
      </c>
      <c r="C21" s="181">
        <v>220051</v>
      </c>
      <c r="D21" s="191">
        <v>17944</v>
      </c>
      <c r="E21" s="181">
        <v>233</v>
      </c>
      <c r="F21" s="181">
        <v>6711</v>
      </c>
      <c r="G21" s="191">
        <v>2705</v>
      </c>
      <c r="H21" s="181">
        <v>90</v>
      </c>
      <c r="I21" s="181">
        <v>1352</v>
      </c>
      <c r="J21" s="191">
        <v>902</v>
      </c>
      <c r="K21" s="181">
        <v>182</v>
      </c>
      <c r="L21" s="181">
        <v>2402</v>
      </c>
      <c r="M21" s="191">
        <v>1924</v>
      </c>
      <c r="N21" s="888" t="s">
        <v>69</v>
      </c>
      <c r="O21" s="181">
        <v>455</v>
      </c>
      <c r="P21" s="181">
        <v>56592</v>
      </c>
      <c r="Q21" s="191">
        <v>5548</v>
      </c>
      <c r="R21" s="181">
        <v>563</v>
      </c>
      <c r="S21" s="181">
        <v>79083</v>
      </c>
      <c r="T21" s="191">
        <v>5691</v>
      </c>
      <c r="U21" s="181">
        <v>80</v>
      </c>
      <c r="V21" s="181">
        <v>12330</v>
      </c>
      <c r="W21" s="191">
        <v>236</v>
      </c>
      <c r="X21" s="181">
        <v>89</v>
      </c>
      <c r="Y21" s="181">
        <v>61581</v>
      </c>
      <c r="Z21" s="224">
        <v>938</v>
      </c>
      <c r="AA21" s="404"/>
    </row>
    <row r="22" spans="1:27" s="45" customFormat="1" ht="12.75" customHeight="1">
      <c r="A22" s="799"/>
      <c r="B22" s="41">
        <v>1</v>
      </c>
      <c r="C22" s="42">
        <v>1</v>
      </c>
      <c r="D22" s="42">
        <v>1</v>
      </c>
      <c r="E22" s="43">
        <v>0.13771</v>
      </c>
      <c r="F22" s="39">
        <v>3.0499999999999999E-2</v>
      </c>
      <c r="G22" s="39">
        <v>0.15075</v>
      </c>
      <c r="H22" s="43">
        <v>5.3190000000000001E-2</v>
      </c>
      <c r="I22" s="39">
        <v>6.1399999999999996E-3</v>
      </c>
      <c r="J22" s="39">
        <v>5.0270000000000002E-2</v>
      </c>
      <c r="K22" s="43">
        <v>0.10757</v>
      </c>
      <c r="L22" s="39">
        <v>1.0919999999999999E-2</v>
      </c>
      <c r="M22" s="44">
        <v>0.10722</v>
      </c>
      <c r="N22" s="888"/>
      <c r="O22" s="43">
        <v>0.26890999999999998</v>
      </c>
      <c r="P22" s="39">
        <v>0.25718000000000002</v>
      </c>
      <c r="Q22" s="39">
        <v>0.30918000000000001</v>
      </c>
      <c r="R22" s="43">
        <v>0.33273999999999998</v>
      </c>
      <c r="S22" s="39">
        <v>0.35937999999999998</v>
      </c>
      <c r="T22" s="39">
        <v>0.31714999999999999</v>
      </c>
      <c r="U22" s="43">
        <v>4.7280000000000003E-2</v>
      </c>
      <c r="V22" s="39">
        <v>5.6030000000000003E-2</v>
      </c>
      <c r="W22" s="39">
        <v>1.315E-2</v>
      </c>
      <c r="X22" s="43">
        <v>5.2600000000000001E-2</v>
      </c>
      <c r="Y22" s="39">
        <v>0.27984999999999999</v>
      </c>
      <c r="Z22" s="47">
        <v>5.2269999999999997E-2</v>
      </c>
      <c r="AA22" s="574"/>
    </row>
    <row r="23" spans="1:27" s="21" customFormat="1" ht="12.75" customHeight="1">
      <c r="A23" s="799" t="s">
        <v>70</v>
      </c>
      <c r="B23" s="181">
        <v>2193</v>
      </c>
      <c r="C23" s="181">
        <v>132703</v>
      </c>
      <c r="D23" s="191">
        <v>21428</v>
      </c>
      <c r="E23" s="181">
        <v>151</v>
      </c>
      <c r="F23" s="181">
        <v>2208</v>
      </c>
      <c r="G23" s="191">
        <v>1865</v>
      </c>
      <c r="H23" s="181">
        <v>57</v>
      </c>
      <c r="I23" s="181">
        <v>1027</v>
      </c>
      <c r="J23" s="191">
        <v>636</v>
      </c>
      <c r="K23" s="181">
        <v>245</v>
      </c>
      <c r="L23" s="181">
        <v>3193</v>
      </c>
      <c r="M23" s="191">
        <v>2361</v>
      </c>
      <c r="N23" s="888" t="s">
        <v>70</v>
      </c>
      <c r="O23" s="181">
        <v>648</v>
      </c>
      <c r="P23" s="181">
        <v>50535</v>
      </c>
      <c r="Q23" s="191">
        <v>6640</v>
      </c>
      <c r="R23" s="181">
        <v>820</v>
      </c>
      <c r="S23" s="181">
        <v>55712</v>
      </c>
      <c r="T23" s="191">
        <v>6923</v>
      </c>
      <c r="U23" s="181">
        <v>161</v>
      </c>
      <c r="V23" s="181">
        <v>15645</v>
      </c>
      <c r="W23" s="191">
        <v>1805</v>
      </c>
      <c r="X23" s="181">
        <v>111</v>
      </c>
      <c r="Y23" s="181">
        <v>4383</v>
      </c>
      <c r="Z23" s="224">
        <v>1198</v>
      </c>
      <c r="AA23" s="404"/>
    </row>
    <row r="24" spans="1:27" s="45" customFormat="1" ht="12.75" customHeight="1">
      <c r="A24" s="799"/>
      <c r="B24" s="41">
        <v>1</v>
      </c>
      <c r="C24" s="42">
        <v>1</v>
      </c>
      <c r="D24" s="42">
        <v>1</v>
      </c>
      <c r="E24" s="43">
        <v>6.8860000000000005E-2</v>
      </c>
      <c r="F24" s="39">
        <v>1.6639999999999999E-2</v>
      </c>
      <c r="G24" s="39">
        <v>8.7040000000000006E-2</v>
      </c>
      <c r="H24" s="43">
        <v>2.5989999999999999E-2</v>
      </c>
      <c r="I24" s="39">
        <v>7.7400000000000004E-3</v>
      </c>
      <c r="J24" s="39">
        <v>2.9680000000000002E-2</v>
      </c>
      <c r="K24" s="43">
        <v>0.11172</v>
      </c>
      <c r="L24" s="39">
        <v>2.4060000000000002E-2</v>
      </c>
      <c r="M24" s="44">
        <v>0.11018</v>
      </c>
      <c r="N24" s="888"/>
      <c r="O24" s="43">
        <v>0.29548999999999997</v>
      </c>
      <c r="P24" s="39">
        <v>0.38080999999999998</v>
      </c>
      <c r="Q24" s="39">
        <v>0.30986999999999998</v>
      </c>
      <c r="R24" s="43">
        <v>0.37391999999999997</v>
      </c>
      <c r="S24" s="39">
        <v>0.41982000000000003</v>
      </c>
      <c r="T24" s="39">
        <v>0.32307999999999998</v>
      </c>
      <c r="U24" s="43">
        <v>7.3419999999999999E-2</v>
      </c>
      <c r="V24" s="39">
        <v>0.11788999999999999</v>
      </c>
      <c r="W24" s="39">
        <v>8.4239999999999995E-2</v>
      </c>
      <c r="X24" s="43">
        <v>5.0619999999999998E-2</v>
      </c>
      <c r="Y24" s="39">
        <v>3.3029999999999997E-2</v>
      </c>
      <c r="Z24" s="47">
        <v>5.5910000000000001E-2</v>
      </c>
      <c r="AA24" s="574"/>
    </row>
    <row r="25" spans="1:27" s="21" customFormat="1" ht="12.75" customHeight="1">
      <c r="A25" s="799" t="s">
        <v>71</v>
      </c>
      <c r="B25" s="181">
        <v>783</v>
      </c>
      <c r="C25" s="181">
        <v>32248</v>
      </c>
      <c r="D25" s="191">
        <v>8178</v>
      </c>
      <c r="E25" s="181">
        <v>20</v>
      </c>
      <c r="F25" s="181">
        <v>413</v>
      </c>
      <c r="G25" s="191">
        <v>431</v>
      </c>
      <c r="H25" s="181">
        <v>16</v>
      </c>
      <c r="I25" s="181">
        <v>179</v>
      </c>
      <c r="J25" s="191">
        <v>154</v>
      </c>
      <c r="K25" s="181">
        <v>69</v>
      </c>
      <c r="L25" s="181">
        <v>866</v>
      </c>
      <c r="M25" s="191">
        <v>842</v>
      </c>
      <c r="N25" s="888" t="s">
        <v>71</v>
      </c>
      <c r="O25" s="181">
        <v>334</v>
      </c>
      <c r="P25" s="181">
        <v>19577</v>
      </c>
      <c r="Q25" s="191">
        <v>3466</v>
      </c>
      <c r="R25" s="181">
        <v>167</v>
      </c>
      <c r="S25" s="181">
        <v>5361</v>
      </c>
      <c r="T25" s="191">
        <v>1845</v>
      </c>
      <c r="U25" s="181">
        <v>125</v>
      </c>
      <c r="V25" s="181">
        <v>2654</v>
      </c>
      <c r="W25" s="191">
        <v>972</v>
      </c>
      <c r="X25" s="181">
        <v>52</v>
      </c>
      <c r="Y25" s="181">
        <v>3198</v>
      </c>
      <c r="Z25" s="224">
        <v>468</v>
      </c>
      <c r="AA25" s="404"/>
    </row>
    <row r="26" spans="1:27" s="45" customFormat="1" ht="12.75" customHeight="1">
      <c r="A26" s="799"/>
      <c r="B26" s="41">
        <v>1</v>
      </c>
      <c r="C26" s="42">
        <v>1</v>
      </c>
      <c r="D26" s="42">
        <v>1</v>
      </c>
      <c r="E26" s="43">
        <v>2.554E-2</v>
      </c>
      <c r="F26" s="39">
        <v>1.281E-2</v>
      </c>
      <c r="G26" s="39">
        <v>5.2699999999999997E-2</v>
      </c>
      <c r="H26" s="43">
        <v>2.043E-2</v>
      </c>
      <c r="I26" s="39">
        <v>5.5500000000000002E-3</v>
      </c>
      <c r="J26" s="39">
        <v>1.883E-2</v>
      </c>
      <c r="K26" s="43">
        <v>8.8120000000000004E-2</v>
      </c>
      <c r="L26" s="39">
        <v>2.6849999999999999E-2</v>
      </c>
      <c r="M26" s="44">
        <v>0.10296</v>
      </c>
      <c r="N26" s="888"/>
      <c r="O26" s="43">
        <v>0.42655999999999999</v>
      </c>
      <c r="P26" s="39">
        <v>0.60707999999999995</v>
      </c>
      <c r="Q26" s="39">
        <v>0.42381999999999997</v>
      </c>
      <c r="R26" s="43">
        <v>0.21328</v>
      </c>
      <c r="S26" s="39">
        <v>0.16624</v>
      </c>
      <c r="T26" s="39">
        <v>0.22561</v>
      </c>
      <c r="U26" s="43">
        <v>0.15964</v>
      </c>
      <c r="V26" s="39">
        <v>8.2299999999999998E-2</v>
      </c>
      <c r="W26" s="39">
        <v>0.11885999999999999</v>
      </c>
      <c r="X26" s="43">
        <v>6.6409999999999997E-2</v>
      </c>
      <c r="Y26" s="39">
        <v>9.9169999999999994E-2</v>
      </c>
      <c r="Z26" s="47">
        <v>5.7230000000000003E-2</v>
      </c>
      <c r="AA26" s="574"/>
    </row>
    <row r="27" spans="1:27" s="21" customFormat="1" ht="12.75" customHeight="1">
      <c r="A27" s="799" t="s">
        <v>72</v>
      </c>
      <c r="B27" s="181">
        <v>178</v>
      </c>
      <c r="C27" s="181">
        <v>13812</v>
      </c>
      <c r="D27" s="191">
        <v>2313</v>
      </c>
      <c r="E27" s="181">
        <v>1</v>
      </c>
      <c r="F27" s="181">
        <v>88</v>
      </c>
      <c r="G27" s="191">
        <v>24</v>
      </c>
      <c r="H27" s="181">
        <v>0</v>
      </c>
      <c r="I27" s="181">
        <v>0</v>
      </c>
      <c r="J27" s="191">
        <v>0</v>
      </c>
      <c r="K27" s="181">
        <v>0</v>
      </c>
      <c r="L27" s="181">
        <v>0</v>
      </c>
      <c r="M27" s="191">
        <v>0</v>
      </c>
      <c r="N27" s="888" t="s">
        <v>72</v>
      </c>
      <c r="O27" s="181">
        <v>91</v>
      </c>
      <c r="P27" s="181">
        <v>8166</v>
      </c>
      <c r="Q27" s="191">
        <v>1328</v>
      </c>
      <c r="R27" s="181">
        <v>15</v>
      </c>
      <c r="S27" s="181">
        <v>543</v>
      </c>
      <c r="T27" s="191">
        <v>44</v>
      </c>
      <c r="U27" s="181">
        <v>67</v>
      </c>
      <c r="V27" s="181">
        <v>4926</v>
      </c>
      <c r="W27" s="191">
        <v>893</v>
      </c>
      <c r="X27" s="181">
        <v>4</v>
      </c>
      <c r="Y27" s="181">
        <v>89</v>
      </c>
      <c r="Z27" s="224">
        <v>24</v>
      </c>
      <c r="AA27" s="404"/>
    </row>
    <row r="28" spans="1:27" s="45" customFormat="1" ht="12.75" customHeight="1">
      <c r="A28" s="799"/>
      <c r="B28" s="41">
        <v>1</v>
      </c>
      <c r="C28" s="42">
        <v>1</v>
      </c>
      <c r="D28" s="42">
        <v>1</v>
      </c>
      <c r="E28" s="43">
        <v>5.62E-3</v>
      </c>
      <c r="F28" s="39">
        <v>6.3699999999999998E-3</v>
      </c>
      <c r="G28" s="39">
        <v>1.038E-2</v>
      </c>
      <c r="H28" s="43" t="s">
        <v>477</v>
      </c>
      <c r="I28" s="39" t="s">
        <v>477</v>
      </c>
      <c r="J28" s="39" t="s">
        <v>477</v>
      </c>
      <c r="K28" s="43" t="s">
        <v>477</v>
      </c>
      <c r="L28" s="39" t="s">
        <v>477</v>
      </c>
      <c r="M28" s="44" t="s">
        <v>477</v>
      </c>
      <c r="N28" s="888"/>
      <c r="O28" s="43">
        <v>0.51124000000000003</v>
      </c>
      <c r="P28" s="39">
        <v>0.59123000000000003</v>
      </c>
      <c r="Q28" s="39">
        <v>0.57415000000000005</v>
      </c>
      <c r="R28" s="43">
        <v>8.4269999999999998E-2</v>
      </c>
      <c r="S28" s="39">
        <v>3.9309999999999998E-2</v>
      </c>
      <c r="T28" s="39">
        <v>1.9019999999999999E-2</v>
      </c>
      <c r="U28" s="43">
        <v>0.37640000000000001</v>
      </c>
      <c r="V28" s="39">
        <v>0.35665000000000002</v>
      </c>
      <c r="W28" s="39">
        <v>0.38607999999999998</v>
      </c>
      <c r="X28" s="43">
        <v>2.247E-2</v>
      </c>
      <c r="Y28" s="39">
        <v>6.4400000000000004E-3</v>
      </c>
      <c r="Z28" s="47">
        <v>1.038E-2</v>
      </c>
      <c r="AA28" s="574"/>
    </row>
    <row r="29" spans="1:27" s="21" customFormat="1" ht="12.75" customHeight="1">
      <c r="A29" s="799" t="s">
        <v>73</v>
      </c>
      <c r="B29" s="181">
        <v>313</v>
      </c>
      <c r="C29" s="181">
        <v>4030</v>
      </c>
      <c r="D29" s="191">
        <v>2952</v>
      </c>
      <c r="E29" s="181">
        <v>48</v>
      </c>
      <c r="F29" s="181">
        <v>411</v>
      </c>
      <c r="G29" s="191">
        <v>586</v>
      </c>
      <c r="H29" s="181">
        <v>0</v>
      </c>
      <c r="I29" s="181">
        <v>0</v>
      </c>
      <c r="J29" s="191">
        <v>0</v>
      </c>
      <c r="K29" s="181">
        <v>45</v>
      </c>
      <c r="L29" s="181">
        <v>330</v>
      </c>
      <c r="M29" s="191">
        <v>508</v>
      </c>
      <c r="N29" s="888" t="s">
        <v>73</v>
      </c>
      <c r="O29" s="181">
        <v>28</v>
      </c>
      <c r="P29" s="181">
        <v>1374</v>
      </c>
      <c r="Q29" s="191">
        <v>140</v>
      </c>
      <c r="R29" s="181">
        <v>166</v>
      </c>
      <c r="S29" s="181">
        <v>1078</v>
      </c>
      <c r="T29" s="191">
        <v>1519</v>
      </c>
      <c r="U29" s="181">
        <v>0</v>
      </c>
      <c r="V29" s="181">
        <v>0</v>
      </c>
      <c r="W29" s="191">
        <v>0</v>
      </c>
      <c r="X29" s="181">
        <v>26</v>
      </c>
      <c r="Y29" s="181">
        <v>837</v>
      </c>
      <c r="Z29" s="224">
        <v>199</v>
      </c>
      <c r="AA29" s="404"/>
    </row>
    <row r="30" spans="1:27" s="45" customFormat="1" ht="12.75" customHeight="1">
      <c r="A30" s="799"/>
      <c r="B30" s="41">
        <v>1</v>
      </c>
      <c r="C30" s="42">
        <v>1</v>
      </c>
      <c r="D30" s="42">
        <v>1</v>
      </c>
      <c r="E30" s="43">
        <v>0.15334999999999999</v>
      </c>
      <c r="F30" s="39">
        <v>0.10199</v>
      </c>
      <c r="G30" s="39">
        <v>0.19850999999999999</v>
      </c>
      <c r="H30" s="43" t="s">
        <v>477</v>
      </c>
      <c r="I30" s="39" t="s">
        <v>477</v>
      </c>
      <c r="J30" s="39" t="s">
        <v>477</v>
      </c>
      <c r="K30" s="43">
        <v>0.14377000000000001</v>
      </c>
      <c r="L30" s="39">
        <v>8.1890000000000004E-2</v>
      </c>
      <c r="M30" s="44">
        <v>0.17208999999999999</v>
      </c>
      <c r="N30" s="888"/>
      <c r="O30" s="43">
        <v>8.9459999999999998E-2</v>
      </c>
      <c r="P30" s="39">
        <v>0.34094000000000002</v>
      </c>
      <c r="Q30" s="39">
        <v>4.743E-2</v>
      </c>
      <c r="R30" s="43">
        <v>0.53034999999999999</v>
      </c>
      <c r="S30" s="39">
        <v>0.26749000000000001</v>
      </c>
      <c r="T30" s="39">
        <v>0.51456999999999997</v>
      </c>
      <c r="U30" s="43" t="s">
        <v>477</v>
      </c>
      <c r="V30" s="39" t="s">
        <v>477</v>
      </c>
      <c r="W30" s="39" t="s">
        <v>477</v>
      </c>
      <c r="X30" s="43">
        <v>8.3070000000000005E-2</v>
      </c>
      <c r="Y30" s="39">
        <v>0.20769000000000001</v>
      </c>
      <c r="Z30" s="47">
        <v>6.7409999999999998E-2</v>
      </c>
      <c r="AA30" s="574"/>
    </row>
    <row r="31" spans="1:27" s="21" customFormat="1" ht="12.75" customHeight="1">
      <c r="A31" s="799" t="s">
        <v>74</v>
      </c>
      <c r="B31" s="181">
        <v>127</v>
      </c>
      <c r="C31" s="181">
        <v>6194</v>
      </c>
      <c r="D31" s="191">
        <v>1473</v>
      </c>
      <c r="E31" s="181">
        <v>41</v>
      </c>
      <c r="F31" s="181">
        <v>756</v>
      </c>
      <c r="G31" s="191">
        <v>544</v>
      </c>
      <c r="H31" s="181">
        <v>2</v>
      </c>
      <c r="I31" s="181">
        <v>24</v>
      </c>
      <c r="J31" s="191">
        <v>18</v>
      </c>
      <c r="K31" s="181">
        <v>5</v>
      </c>
      <c r="L31" s="181">
        <v>76</v>
      </c>
      <c r="M31" s="191">
        <v>37</v>
      </c>
      <c r="N31" s="888" t="s">
        <v>74</v>
      </c>
      <c r="O31" s="181">
        <v>36</v>
      </c>
      <c r="P31" s="181">
        <v>3218</v>
      </c>
      <c r="Q31" s="191">
        <v>513</v>
      </c>
      <c r="R31" s="181">
        <v>33</v>
      </c>
      <c r="S31" s="181">
        <v>339</v>
      </c>
      <c r="T31" s="191">
        <v>255</v>
      </c>
      <c r="U31" s="181">
        <v>6</v>
      </c>
      <c r="V31" s="181">
        <v>889</v>
      </c>
      <c r="W31" s="191">
        <v>78</v>
      </c>
      <c r="X31" s="181">
        <v>4</v>
      </c>
      <c r="Y31" s="181">
        <v>892</v>
      </c>
      <c r="Z31" s="224">
        <v>28</v>
      </c>
      <c r="AA31" s="404"/>
    </row>
    <row r="32" spans="1:27" s="45" customFormat="1" ht="12.75" customHeight="1">
      <c r="A32" s="799"/>
      <c r="B32" s="41">
        <v>1</v>
      </c>
      <c r="C32" s="42">
        <v>1</v>
      </c>
      <c r="D32" s="42">
        <v>1</v>
      </c>
      <c r="E32" s="43">
        <v>0.32283000000000001</v>
      </c>
      <c r="F32" s="39">
        <v>0.12205000000000001</v>
      </c>
      <c r="G32" s="39">
        <v>0.36931000000000003</v>
      </c>
      <c r="H32" s="43">
        <v>1.575E-2</v>
      </c>
      <c r="I32" s="39">
        <v>3.8700000000000002E-3</v>
      </c>
      <c r="J32" s="39">
        <v>1.222E-2</v>
      </c>
      <c r="K32" s="43">
        <v>3.9370000000000002E-2</v>
      </c>
      <c r="L32" s="39">
        <v>1.227E-2</v>
      </c>
      <c r="M32" s="44">
        <v>2.512E-2</v>
      </c>
      <c r="N32" s="888"/>
      <c r="O32" s="43">
        <v>0.28345999999999999</v>
      </c>
      <c r="P32" s="39">
        <v>0.51954</v>
      </c>
      <c r="Q32" s="39">
        <v>0.34827000000000002</v>
      </c>
      <c r="R32" s="43">
        <v>0.25984000000000002</v>
      </c>
      <c r="S32" s="39">
        <v>5.4730000000000001E-2</v>
      </c>
      <c r="T32" s="39">
        <v>0.17312</v>
      </c>
      <c r="U32" s="43">
        <v>4.7239999999999997E-2</v>
      </c>
      <c r="V32" s="39">
        <v>0.14352999999999999</v>
      </c>
      <c r="W32" s="39">
        <v>5.2949999999999997E-2</v>
      </c>
      <c r="X32" s="43">
        <v>3.15E-2</v>
      </c>
      <c r="Y32" s="39">
        <v>0.14401</v>
      </c>
      <c r="Z32" s="47">
        <v>1.9009999999999999E-2</v>
      </c>
      <c r="AA32" s="574"/>
    </row>
    <row r="33" spans="1:27" s="21" customFormat="1" ht="12.75" customHeight="1">
      <c r="A33" s="799" t="s">
        <v>75</v>
      </c>
      <c r="B33" s="181">
        <v>1064</v>
      </c>
      <c r="C33" s="181">
        <v>88787</v>
      </c>
      <c r="D33" s="191">
        <v>13700</v>
      </c>
      <c r="E33" s="181">
        <v>29</v>
      </c>
      <c r="F33" s="181">
        <v>205</v>
      </c>
      <c r="G33" s="191">
        <v>235</v>
      </c>
      <c r="H33" s="181">
        <v>20</v>
      </c>
      <c r="I33" s="181">
        <v>415</v>
      </c>
      <c r="J33" s="191">
        <v>230</v>
      </c>
      <c r="K33" s="181">
        <v>61</v>
      </c>
      <c r="L33" s="181">
        <v>657</v>
      </c>
      <c r="M33" s="191">
        <v>548</v>
      </c>
      <c r="N33" s="888" t="s">
        <v>75</v>
      </c>
      <c r="O33" s="181">
        <v>680</v>
      </c>
      <c r="P33" s="181">
        <v>80645</v>
      </c>
      <c r="Q33" s="191">
        <v>9685</v>
      </c>
      <c r="R33" s="181">
        <v>206</v>
      </c>
      <c r="S33" s="181">
        <v>3537</v>
      </c>
      <c r="T33" s="191">
        <v>2348</v>
      </c>
      <c r="U33" s="181">
        <v>13</v>
      </c>
      <c r="V33" s="181">
        <v>312</v>
      </c>
      <c r="W33" s="191">
        <v>268</v>
      </c>
      <c r="X33" s="181">
        <v>55</v>
      </c>
      <c r="Y33" s="181">
        <v>3016</v>
      </c>
      <c r="Z33" s="224">
        <v>386</v>
      </c>
      <c r="AA33" s="404"/>
    </row>
    <row r="34" spans="1:27" s="45" customFormat="1" ht="12.75" customHeight="1">
      <c r="A34" s="799"/>
      <c r="B34" s="41">
        <v>1</v>
      </c>
      <c r="C34" s="42">
        <v>1</v>
      </c>
      <c r="D34" s="42">
        <v>1</v>
      </c>
      <c r="E34" s="43">
        <v>2.726E-2</v>
      </c>
      <c r="F34" s="39">
        <v>2.31E-3</v>
      </c>
      <c r="G34" s="39">
        <v>1.7149999999999999E-2</v>
      </c>
      <c r="H34" s="43">
        <v>1.8800000000000001E-2</v>
      </c>
      <c r="I34" s="39">
        <v>4.6699999999999997E-3</v>
      </c>
      <c r="J34" s="39">
        <v>1.6789999999999999E-2</v>
      </c>
      <c r="K34" s="43">
        <v>5.7329999999999999E-2</v>
      </c>
      <c r="L34" s="39">
        <v>7.4000000000000003E-3</v>
      </c>
      <c r="M34" s="44">
        <v>0.04</v>
      </c>
      <c r="N34" s="888"/>
      <c r="O34" s="43">
        <v>0.6391</v>
      </c>
      <c r="P34" s="39">
        <v>0.9083</v>
      </c>
      <c r="Q34" s="39">
        <v>0.70692999999999995</v>
      </c>
      <c r="R34" s="43">
        <v>0.19361</v>
      </c>
      <c r="S34" s="39">
        <v>3.984E-2</v>
      </c>
      <c r="T34" s="39">
        <v>0.17138999999999999</v>
      </c>
      <c r="U34" s="43">
        <v>1.222E-2</v>
      </c>
      <c r="V34" s="39">
        <v>3.5100000000000001E-3</v>
      </c>
      <c r="W34" s="39">
        <v>1.9560000000000001E-2</v>
      </c>
      <c r="X34" s="43">
        <v>5.169E-2</v>
      </c>
      <c r="Y34" s="39">
        <v>3.397E-2</v>
      </c>
      <c r="Z34" s="47">
        <v>2.818E-2</v>
      </c>
      <c r="AA34" s="574"/>
    </row>
    <row r="35" spans="1:27" s="21" customFormat="1" ht="12.75" customHeight="1">
      <c r="A35" s="817" t="s">
        <v>76</v>
      </c>
      <c r="B35" s="181">
        <v>158</v>
      </c>
      <c r="C35" s="181">
        <v>3222</v>
      </c>
      <c r="D35" s="191">
        <v>1446</v>
      </c>
      <c r="E35" s="181">
        <v>5</v>
      </c>
      <c r="F35" s="181">
        <v>38</v>
      </c>
      <c r="G35" s="191">
        <v>53</v>
      </c>
      <c r="H35" s="181">
        <v>0</v>
      </c>
      <c r="I35" s="181">
        <v>0</v>
      </c>
      <c r="J35" s="191">
        <v>0</v>
      </c>
      <c r="K35" s="181">
        <v>12</v>
      </c>
      <c r="L35" s="181">
        <v>133</v>
      </c>
      <c r="M35" s="191">
        <v>167</v>
      </c>
      <c r="N35" s="890" t="s">
        <v>76</v>
      </c>
      <c r="O35" s="181">
        <v>92</v>
      </c>
      <c r="P35" s="181">
        <v>2342</v>
      </c>
      <c r="Q35" s="191">
        <v>847</v>
      </c>
      <c r="R35" s="181">
        <v>45</v>
      </c>
      <c r="S35" s="181">
        <v>602</v>
      </c>
      <c r="T35" s="191">
        <v>355</v>
      </c>
      <c r="U35" s="181">
        <v>0</v>
      </c>
      <c r="V35" s="181">
        <v>0</v>
      </c>
      <c r="W35" s="191">
        <v>0</v>
      </c>
      <c r="X35" s="181">
        <v>4</v>
      </c>
      <c r="Y35" s="181">
        <v>107</v>
      </c>
      <c r="Z35" s="224">
        <v>24</v>
      </c>
      <c r="AA35" s="404"/>
    </row>
    <row r="36" spans="1:27" s="45" customFormat="1" ht="12.75" customHeight="1">
      <c r="A36" s="818"/>
      <c r="B36" s="232">
        <v>1</v>
      </c>
      <c r="C36" s="233">
        <v>1</v>
      </c>
      <c r="D36" s="233">
        <v>1</v>
      </c>
      <c r="E36" s="234">
        <v>3.1649999999999998E-2</v>
      </c>
      <c r="F36" s="235">
        <v>1.179E-2</v>
      </c>
      <c r="G36" s="235">
        <v>3.6650000000000002E-2</v>
      </c>
      <c r="H36" s="234" t="s">
        <v>477</v>
      </c>
      <c r="I36" s="235" t="s">
        <v>477</v>
      </c>
      <c r="J36" s="235" t="s">
        <v>477</v>
      </c>
      <c r="K36" s="234">
        <v>7.5950000000000004E-2</v>
      </c>
      <c r="L36" s="235">
        <v>4.1279999999999997E-2</v>
      </c>
      <c r="M36" s="236">
        <v>0.11549</v>
      </c>
      <c r="N36" s="891"/>
      <c r="O36" s="235">
        <v>0.58228000000000002</v>
      </c>
      <c r="P36" s="235">
        <v>0.72687999999999997</v>
      </c>
      <c r="Q36" s="235">
        <v>0.58574999999999999</v>
      </c>
      <c r="R36" s="234">
        <v>0.28481000000000001</v>
      </c>
      <c r="S36" s="235">
        <v>0.18684000000000001</v>
      </c>
      <c r="T36" s="235">
        <v>0.2455</v>
      </c>
      <c r="U36" s="234" t="s">
        <v>477</v>
      </c>
      <c r="V36" s="235" t="s">
        <v>477</v>
      </c>
      <c r="W36" s="235" t="s">
        <v>477</v>
      </c>
      <c r="X36" s="234">
        <v>2.5319999999999999E-2</v>
      </c>
      <c r="Y36" s="235">
        <v>3.3210000000000003E-2</v>
      </c>
      <c r="Z36" s="245">
        <v>1.66E-2</v>
      </c>
      <c r="AA36" s="574"/>
    </row>
    <row r="37" spans="1:27" s="24" customFormat="1" ht="12.75" customHeight="1">
      <c r="A37" s="857" t="s">
        <v>85</v>
      </c>
      <c r="B37" s="180">
        <v>13796</v>
      </c>
      <c r="C37" s="180">
        <v>786505</v>
      </c>
      <c r="D37" s="237">
        <v>141368</v>
      </c>
      <c r="E37" s="180">
        <v>1083</v>
      </c>
      <c r="F37" s="180">
        <v>24666</v>
      </c>
      <c r="G37" s="237">
        <v>12958</v>
      </c>
      <c r="H37" s="180">
        <v>572</v>
      </c>
      <c r="I37" s="180">
        <v>11704</v>
      </c>
      <c r="J37" s="237">
        <v>7635</v>
      </c>
      <c r="K37" s="180">
        <v>1371</v>
      </c>
      <c r="L37" s="180">
        <v>16087</v>
      </c>
      <c r="M37" s="237">
        <v>14890</v>
      </c>
      <c r="N37" s="899" t="s">
        <v>85</v>
      </c>
      <c r="O37" s="180">
        <v>4398</v>
      </c>
      <c r="P37" s="180">
        <v>338753</v>
      </c>
      <c r="Q37" s="237">
        <v>49650</v>
      </c>
      <c r="R37" s="180">
        <v>4901</v>
      </c>
      <c r="S37" s="180">
        <v>214492</v>
      </c>
      <c r="T37" s="237">
        <v>42726</v>
      </c>
      <c r="U37" s="180">
        <v>807</v>
      </c>
      <c r="V37" s="180">
        <v>64352</v>
      </c>
      <c r="W37" s="237">
        <v>7266</v>
      </c>
      <c r="X37" s="180">
        <v>664</v>
      </c>
      <c r="Y37" s="180">
        <v>116451</v>
      </c>
      <c r="Z37" s="228">
        <v>6243</v>
      </c>
      <c r="AA37" s="563"/>
    </row>
    <row r="38" spans="1:27" s="46" customFormat="1" ht="12.75" customHeight="1" thickBot="1">
      <c r="A38" s="858"/>
      <c r="B38" s="240">
        <v>1</v>
      </c>
      <c r="C38" s="241">
        <v>1</v>
      </c>
      <c r="D38" s="241">
        <v>1</v>
      </c>
      <c r="E38" s="242">
        <v>7.85E-2</v>
      </c>
      <c r="F38" s="243">
        <v>3.1359999999999999E-2</v>
      </c>
      <c r="G38" s="243">
        <v>9.1660000000000005E-2</v>
      </c>
      <c r="H38" s="242">
        <v>4.1459999999999997E-2</v>
      </c>
      <c r="I38" s="243">
        <v>1.4880000000000001E-2</v>
      </c>
      <c r="J38" s="243">
        <v>5.4010000000000002E-2</v>
      </c>
      <c r="K38" s="242">
        <v>9.9379999999999996E-2</v>
      </c>
      <c r="L38" s="243">
        <v>2.0449999999999999E-2</v>
      </c>
      <c r="M38" s="401">
        <v>0.10532999999999999</v>
      </c>
      <c r="N38" s="893"/>
      <c r="O38" s="242">
        <v>0.31879000000000002</v>
      </c>
      <c r="P38" s="243">
        <v>0.43070999999999998</v>
      </c>
      <c r="Q38" s="243">
        <v>0.35121000000000002</v>
      </c>
      <c r="R38" s="242">
        <v>0.35525000000000001</v>
      </c>
      <c r="S38" s="243">
        <v>0.27272000000000002</v>
      </c>
      <c r="T38" s="243">
        <v>0.30223</v>
      </c>
      <c r="U38" s="242">
        <v>5.8500000000000003E-2</v>
      </c>
      <c r="V38" s="243">
        <v>8.1820000000000004E-2</v>
      </c>
      <c r="W38" s="243">
        <v>5.1400000000000001E-2</v>
      </c>
      <c r="X38" s="242">
        <v>4.8129999999999999E-2</v>
      </c>
      <c r="Y38" s="243">
        <v>0.14806</v>
      </c>
      <c r="Z38" s="246">
        <v>4.4159999999999998E-2</v>
      </c>
      <c r="AA38" s="575"/>
    </row>
    <row r="39" spans="1:27" s="402" customFormat="1">
      <c r="A39" s="572"/>
      <c r="E39" s="572"/>
      <c r="F39" s="572"/>
      <c r="G39" s="572"/>
      <c r="H39" s="572"/>
      <c r="I39" s="572"/>
      <c r="J39" s="572"/>
      <c r="K39" s="572"/>
      <c r="L39" s="572"/>
      <c r="M39" s="572"/>
      <c r="N39" s="423"/>
    </row>
    <row r="40" spans="1:27" s="550" customFormat="1" ht="11.25">
      <c r="A40" s="550" t="str">
        <f>"Anmerkungen. Datengrundlage: Volkshochschul-Statistik "&amp;Hilfswerte!B1&amp;"; Basis: "&amp;Tabelle1!$C$36&amp;" vhs."</f>
        <v>Anmerkungen. Datengrundlage: Volkshochschul-Statistik 2022; Basis: 828 vhs.</v>
      </c>
      <c r="N40" s="550" t="str">
        <f>"Anmerkungen. Datengrundlage: Volkshochschul-Statistik "&amp;Hilfswerte!B1&amp;"; Basis: "&amp;Tabelle1!$C$36&amp;" vhs."</f>
        <v>Anmerkungen. Datengrundlage: Volkshochschul-Statistik 2022; Basis: 828 vhs.</v>
      </c>
    </row>
    <row r="41" spans="1:27" s="550" customFormat="1" ht="11.25"/>
    <row r="42" spans="1:27" s="402" customFormat="1">
      <c r="A42" s="558" t="str">
        <f>Tabelle1!$A$41</f>
        <v>Datengrundlage: Deutsches Institut für Erwachsenenbildung DIE (2025). „Basisdaten Volkshochschul-Statistik (seit 2018)“</v>
      </c>
      <c r="B42" s="560"/>
      <c r="C42" s="560"/>
      <c r="D42" s="560"/>
      <c r="N42" s="558" t="str">
        <f>Tabelle1!$A$41</f>
        <v>Datengrundlage: Deutsches Institut für Erwachsenenbildung DIE (2025). „Basisdaten Volkshochschul-Statistik (seit 2018)“</v>
      </c>
      <c r="O42" s="560"/>
      <c r="P42" s="560"/>
      <c r="Q42" s="560"/>
    </row>
    <row r="43" spans="1:27" s="402" customFormat="1">
      <c r="A43" s="558" t="str">
        <f>Tabelle1!$A$42</f>
        <v xml:space="preserve">(ZA6276; Version 2.0.0) [Data set]. GESIS, Köln. </v>
      </c>
      <c r="B43" s="556"/>
      <c r="C43" s="556"/>
      <c r="F43" s="796" t="s">
        <v>494</v>
      </c>
      <c r="G43" s="796"/>
      <c r="H43" s="796"/>
      <c r="N43" s="558" t="str">
        <f>Tabelle1!$A$42</f>
        <v xml:space="preserve">(ZA6276; Version 2.0.0) [Data set]. GESIS, Köln. </v>
      </c>
      <c r="O43" s="556"/>
      <c r="P43" s="556"/>
      <c r="S43" s="796" t="s">
        <v>494</v>
      </c>
      <c r="T43" s="796"/>
      <c r="U43" s="796"/>
    </row>
    <row r="44" spans="1:27" s="402" customFormat="1">
      <c r="A44" s="560"/>
      <c r="B44" s="560"/>
      <c r="C44" s="560"/>
      <c r="D44" s="560"/>
      <c r="N44" s="560"/>
      <c r="O44" s="560"/>
      <c r="P44" s="560"/>
      <c r="Q44" s="560"/>
    </row>
    <row r="45" spans="1:27" s="402" customFormat="1">
      <c r="A45" s="694" t="str">
        <f>Tabelle1!$A$44</f>
        <v>Die Tabellen stehen unter der Lizenz CC BY-SA DEED 4.0.</v>
      </c>
      <c r="B45" s="560"/>
      <c r="C45" s="560"/>
      <c r="D45" s="560"/>
      <c r="N45" s="694" t="str">
        <f>Tabelle1!$A$44</f>
        <v>Die Tabellen stehen unter der Lizenz CC BY-SA DEED 4.0.</v>
      </c>
      <c r="O45" s="560"/>
      <c r="P45" s="560"/>
      <c r="Q45" s="560"/>
    </row>
    <row r="47" spans="1:27" s="49" customFormat="1" ht="44.25">
      <c r="A47" s="48"/>
      <c r="AA47" s="576"/>
    </row>
  </sheetData>
  <mergeCells count="51">
    <mergeCell ref="F43:H43"/>
    <mergeCell ref="S43:U43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  <mergeCell ref="A23:A24"/>
    <mergeCell ref="N23:N24"/>
    <mergeCell ref="A25:A26"/>
    <mergeCell ref="N25:N26"/>
    <mergeCell ref="A27:A28"/>
    <mergeCell ref="N27:N28"/>
    <mergeCell ref="A17:A18"/>
    <mergeCell ref="N17:N18"/>
    <mergeCell ref="A19:A20"/>
    <mergeCell ref="N19:N20"/>
    <mergeCell ref="A21:A22"/>
    <mergeCell ref="N21:N22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B3:AF11"/>
    <mergeCell ref="A5:A6"/>
    <mergeCell ref="N5:N6"/>
    <mergeCell ref="A7:A8"/>
    <mergeCell ref="N7:N8"/>
    <mergeCell ref="A9:A10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</mergeCells>
  <conditionalFormatting sqref="A6 A8 A10 A12 A14 A16 A18 A20 A22 A24 A26 A28 A30 A32 A34 A36">
    <cfRule type="cellIs" dxfId="535" priority="412" stopIfTrue="1" operator="equal">
      <formula>1</formula>
    </cfRule>
    <cfRule type="cellIs" dxfId="534" priority="413" stopIfTrue="1" operator="lessThan">
      <formula>0.0005</formula>
    </cfRule>
  </conditionalFormatting>
  <conditionalFormatting sqref="A5:Z5">
    <cfRule type="cellIs" dxfId="533" priority="193" stopIfTrue="1" operator="equal">
      <formula>0</formula>
    </cfRule>
  </conditionalFormatting>
  <conditionalFormatting sqref="A9:Z9">
    <cfRule type="cellIs" dxfId="532" priority="169" stopIfTrue="1" operator="equal">
      <formula>0</formula>
    </cfRule>
  </conditionalFormatting>
  <conditionalFormatting sqref="A11:Z11">
    <cfRule type="cellIs" dxfId="531" priority="157" stopIfTrue="1" operator="equal">
      <formula>0</formula>
    </cfRule>
  </conditionalFormatting>
  <conditionalFormatting sqref="A13:Z13">
    <cfRule type="cellIs" dxfId="530" priority="145" stopIfTrue="1" operator="equal">
      <formula>0</formula>
    </cfRule>
  </conditionalFormatting>
  <conditionalFormatting sqref="A15:Z15">
    <cfRule type="cellIs" dxfId="529" priority="133" stopIfTrue="1" operator="equal">
      <formula>0</formula>
    </cfRule>
  </conditionalFormatting>
  <conditionalFormatting sqref="A17:Z17">
    <cfRule type="cellIs" dxfId="528" priority="121" stopIfTrue="1" operator="equal">
      <formula>0</formula>
    </cfRule>
  </conditionalFormatting>
  <conditionalFormatting sqref="A19:Z19">
    <cfRule type="cellIs" dxfId="527" priority="109" stopIfTrue="1" operator="equal">
      <formula>0</formula>
    </cfRule>
  </conditionalFormatting>
  <conditionalFormatting sqref="A21:Z21">
    <cfRule type="cellIs" dxfId="526" priority="97" stopIfTrue="1" operator="equal">
      <formula>0</formula>
    </cfRule>
  </conditionalFormatting>
  <conditionalFormatting sqref="A23:Z23">
    <cfRule type="cellIs" dxfId="525" priority="85" stopIfTrue="1" operator="equal">
      <formula>0</formula>
    </cfRule>
  </conditionalFormatting>
  <conditionalFormatting sqref="A25:Z25">
    <cfRule type="cellIs" dxfId="524" priority="73" stopIfTrue="1" operator="equal">
      <formula>0</formula>
    </cfRule>
  </conditionalFormatting>
  <conditionalFormatting sqref="A27:Z27">
    <cfRule type="cellIs" dxfId="523" priority="61" stopIfTrue="1" operator="equal">
      <formula>0</formula>
    </cfRule>
  </conditionalFormatting>
  <conditionalFormatting sqref="A29:Z29">
    <cfRule type="cellIs" dxfId="522" priority="49" stopIfTrue="1" operator="equal">
      <formula>0</formula>
    </cfRule>
  </conditionalFormatting>
  <conditionalFormatting sqref="A31:Z31">
    <cfRule type="cellIs" dxfId="521" priority="37" stopIfTrue="1" operator="equal">
      <formula>0</formula>
    </cfRule>
  </conditionalFormatting>
  <conditionalFormatting sqref="A33:Z33">
    <cfRule type="cellIs" dxfId="520" priority="25" stopIfTrue="1" operator="equal">
      <formula>0</formula>
    </cfRule>
  </conditionalFormatting>
  <conditionalFormatting sqref="A35:Z35">
    <cfRule type="cellIs" dxfId="519" priority="13" stopIfTrue="1" operator="equal">
      <formula>0</formula>
    </cfRule>
  </conditionalFormatting>
  <conditionalFormatting sqref="B7:M7">
    <cfRule type="cellIs" dxfId="518" priority="385" stopIfTrue="1" operator="equal">
      <formula>0</formula>
    </cfRule>
  </conditionalFormatting>
  <conditionalFormatting sqref="B37:M37">
    <cfRule type="cellIs" dxfId="517" priority="205" stopIfTrue="1" operator="equal">
      <formula>0</formula>
    </cfRule>
  </conditionalFormatting>
  <conditionalFormatting sqref="N6 N8 N10 N12 N14 N16 N18 N20 N22 N24 N26 N28 N30 N32 N34 N36">
    <cfRule type="cellIs" dxfId="516" priority="409" stopIfTrue="1" operator="equal">
      <formula>1</formula>
    </cfRule>
    <cfRule type="cellIs" dxfId="515" priority="410" stopIfTrue="1" operator="lessThan">
      <formula>0.0005</formula>
    </cfRule>
  </conditionalFormatting>
  <conditionalFormatting sqref="O7:Z7">
    <cfRule type="cellIs" dxfId="514" priority="181" stopIfTrue="1" operator="equal">
      <formula>0</formula>
    </cfRule>
  </conditionalFormatting>
  <conditionalFormatting sqref="O37:Z37">
    <cfRule type="cellIs" dxfId="513" priority="1" stopIfTrue="1" operator="equal">
      <formula>0</formula>
    </cfRule>
  </conditionalFormatting>
  <hyperlinks>
    <hyperlink ref="A45" r:id="rId1" display="Publikation und Tabellen stehen unter der Lizenz CC BY-SA DEED 4.0." xr:uid="{5CCA3198-6BDA-4F95-8DE8-2EF45F8FD0DC}"/>
    <hyperlink ref="N45" r:id="rId2" display="Publikation und Tabellen stehen unter der Lizenz CC BY-SA DEED 4.0." xr:uid="{831A8685-2FBB-498B-B065-AEA0FAD48685}"/>
    <hyperlink ref="F43" r:id="rId3" xr:uid="{EB8ED497-A400-49DA-9BD9-7E7ADA3B3248}"/>
    <hyperlink ref="S43" r:id="rId4" xr:uid="{96EDB798-38CA-4D0C-BDBF-4D7278FECDBA}"/>
  </hyperlinks>
  <pageMargins left="0.78740157480314965" right="0.78740157480314965" top="0.98425196850393704" bottom="0.98425196850393704" header="0.51181102362204722" footer="0.51181102362204722"/>
  <pageSetup paperSize="9" scale="78" orientation="portrait" r:id="rId5"/>
  <headerFooter scaleWithDoc="0" alignWithMargins="0"/>
  <colBreaks count="1" manualBreakCount="1">
    <brk id="13" max="44" man="1"/>
  </colBreaks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3ECCE-AB33-4055-AD92-D4543A6FFFE9}">
  <dimension ref="A5:H26"/>
  <sheetViews>
    <sheetView tabSelected="1" view="pageBreakPreview" zoomScaleNormal="100" zoomScaleSheetLayoutView="100" workbookViewId="0">
      <selection activeCell="A9" sqref="A9:G9"/>
    </sheetView>
  </sheetViews>
  <sheetFormatPr baseColWidth="10" defaultRowHeight="12.75"/>
  <cols>
    <col min="1" max="2" width="11.42578125" style="560"/>
    <col min="3" max="3" width="8.42578125" style="560" customWidth="1"/>
    <col min="4" max="16384" width="11.42578125" style="560"/>
  </cols>
  <sheetData>
    <row r="5" spans="1:7" ht="33.75">
      <c r="A5" s="764" t="s">
        <v>474</v>
      </c>
      <c r="B5" s="764"/>
      <c r="C5" s="764"/>
      <c r="D5" s="764" t="s">
        <v>474</v>
      </c>
      <c r="E5" s="764"/>
      <c r="F5" s="764"/>
      <c r="G5" s="764"/>
    </row>
    <row r="6" spans="1:7">
      <c r="A6" s="703"/>
    </row>
    <row r="7" spans="1:7" ht="45.75">
      <c r="A7" s="765" t="s">
        <v>473</v>
      </c>
      <c r="B7" s="765"/>
      <c r="C7" s="765"/>
      <c r="D7" s="765"/>
      <c r="E7" s="765"/>
      <c r="F7" s="765"/>
      <c r="G7" s="765"/>
    </row>
    <row r="9" spans="1:7" ht="33.75">
      <c r="A9" s="764" t="str">
        <f>"Berichtsjahr " &amp; 2022</f>
        <v>Berichtsjahr 2022</v>
      </c>
      <c r="B9" s="764"/>
      <c r="C9" s="764"/>
      <c r="D9" s="764"/>
      <c r="E9" s="764"/>
      <c r="F9" s="764"/>
      <c r="G9" s="764"/>
    </row>
    <row r="10" spans="1:7" ht="33.75">
      <c r="A10" s="708"/>
      <c r="B10" s="708"/>
      <c r="C10" s="708"/>
      <c r="D10" s="708"/>
      <c r="E10" s="708"/>
      <c r="F10" s="708"/>
      <c r="G10" s="708"/>
    </row>
    <row r="11" spans="1:7" ht="12.75" customHeight="1">
      <c r="A11" s="766" t="s">
        <v>492</v>
      </c>
      <c r="B11" s="766"/>
      <c r="C11" s="766"/>
      <c r="D11" s="766"/>
      <c r="E11" s="766"/>
      <c r="F11" s="766"/>
      <c r="G11" s="766"/>
    </row>
    <row r="12" spans="1:7" customFormat="1">
      <c r="A12" s="766"/>
      <c r="B12" s="766"/>
      <c r="C12" s="766"/>
      <c r="D12" s="766"/>
      <c r="E12" s="766"/>
      <c r="F12" s="766"/>
      <c r="G12" s="766"/>
    </row>
    <row r="13" spans="1:7" customFormat="1" ht="25.5">
      <c r="A13" s="716"/>
      <c r="B13" s="560"/>
      <c r="C13" s="716"/>
      <c r="D13" s="560"/>
      <c r="E13" s="717"/>
      <c r="F13" s="560"/>
      <c r="G13" s="717"/>
    </row>
    <row r="14" spans="1:7" customFormat="1" ht="25.5">
      <c r="A14" s="716"/>
      <c r="B14" s="560"/>
      <c r="C14" s="716"/>
      <c r="D14" s="560"/>
      <c r="E14" s="717"/>
      <c r="F14" s="560"/>
      <c r="G14" s="717"/>
    </row>
    <row r="15" spans="1:7" customFormat="1" ht="16.5" customHeight="1">
      <c r="A15" s="716"/>
      <c r="B15" s="560"/>
      <c r="C15" s="716"/>
      <c r="D15" s="560"/>
      <c r="E15" s="717"/>
      <c r="F15" s="560"/>
      <c r="G15" s="717"/>
    </row>
    <row r="16" spans="1:7" customFormat="1" ht="47.25" customHeight="1">
      <c r="A16" s="767" t="s">
        <v>493</v>
      </c>
      <c r="B16" s="768"/>
      <c r="C16" s="768"/>
      <c r="D16" s="768"/>
      <c r="E16" s="768"/>
      <c r="F16" s="768"/>
      <c r="G16" s="769"/>
    </row>
    <row r="17" spans="1:8" customFormat="1" ht="42" customHeight="1">
      <c r="A17" s="770" t="s">
        <v>494</v>
      </c>
      <c r="B17" s="771"/>
      <c r="C17" s="771"/>
      <c r="D17" s="771"/>
      <c r="E17" s="718"/>
      <c r="F17" s="718"/>
      <c r="G17" s="719"/>
    </row>
    <row r="18" spans="1:8" ht="15.75">
      <c r="A18" s="720" t="s">
        <v>495</v>
      </c>
      <c r="B18" s="721"/>
      <c r="C18" s="721"/>
      <c r="D18" s="721"/>
      <c r="E18" s="721"/>
      <c r="F18" s="721"/>
      <c r="G18" s="722"/>
    </row>
    <row r="19" spans="1:8" s="728" customFormat="1" ht="15.75">
      <c r="A19" s="723" t="s">
        <v>496</v>
      </c>
      <c r="B19" s="724"/>
      <c r="C19" s="724"/>
      <c r="D19" s="725" t="s">
        <v>497</v>
      </c>
      <c r="E19" s="726"/>
      <c r="F19" s="726"/>
      <c r="G19" s="727"/>
    </row>
    <row r="20" spans="1:8" customFormat="1">
      <c r="A20" s="772"/>
      <c r="B20" s="772"/>
      <c r="C20" s="773"/>
      <c r="D20" s="774"/>
      <c r="E20" s="774"/>
      <c r="F20" s="774"/>
      <c r="G20" s="774"/>
      <c r="H20" s="775"/>
    </row>
    <row r="21" spans="1:8" ht="13.5" customHeight="1">
      <c r="A21" s="772"/>
      <c r="B21" s="772"/>
      <c r="C21" s="774"/>
      <c r="D21" s="774"/>
      <c r="E21" s="774"/>
      <c r="F21" s="774"/>
      <c r="G21" s="774"/>
      <c r="H21" s="775"/>
    </row>
    <row r="22" spans="1:8" ht="15.75" customHeight="1">
      <c r="A22" s="772"/>
      <c r="B22" s="772"/>
      <c r="C22" s="773"/>
      <c r="D22" s="773"/>
      <c r="E22" s="773"/>
      <c r="F22" s="773"/>
      <c r="G22" s="773"/>
      <c r="H22" s="775"/>
    </row>
    <row r="23" spans="1:8" ht="13.5" customHeight="1">
      <c r="A23" s="772"/>
      <c r="B23" s="772"/>
      <c r="C23" s="773"/>
      <c r="D23" s="773"/>
      <c r="E23" s="773"/>
      <c r="F23" s="773"/>
      <c r="G23" s="773"/>
      <c r="H23" s="775"/>
    </row>
    <row r="24" spans="1:8" ht="24.75" customHeight="1">
      <c r="A24" s="772"/>
      <c r="B24" s="772"/>
      <c r="C24" s="773"/>
      <c r="D24" s="774"/>
      <c r="E24" s="774"/>
      <c r="F24" s="774"/>
      <c r="G24" s="774"/>
      <c r="H24" s="729"/>
    </row>
    <row r="25" spans="1:8" ht="24" customHeight="1">
      <c r="A25" s="772"/>
      <c r="B25" s="772"/>
      <c r="C25" s="773"/>
      <c r="D25" s="774"/>
      <c r="E25" s="774"/>
      <c r="F25" s="774"/>
      <c r="G25" s="774"/>
      <c r="H25" s="729"/>
    </row>
    <row r="26" spans="1:8" ht="16.5">
      <c r="A26" s="772"/>
      <c r="B26" s="772"/>
      <c r="C26" s="773"/>
      <c r="D26" s="774"/>
      <c r="E26" s="774"/>
      <c r="F26" s="774"/>
      <c r="G26" s="774"/>
      <c r="H26"/>
    </row>
  </sheetData>
  <mergeCells count="18">
    <mergeCell ref="A24:B24"/>
    <mergeCell ref="C24:G24"/>
    <mergeCell ref="A25:B25"/>
    <mergeCell ref="C25:G25"/>
    <mergeCell ref="A26:B26"/>
    <mergeCell ref="C26:G26"/>
    <mergeCell ref="A17:D17"/>
    <mergeCell ref="A20:B21"/>
    <mergeCell ref="C20:G21"/>
    <mergeCell ref="H20:H21"/>
    <mergeCell ref="A22:B23"/>
    <mergeCell ref="C22:G23"/>
    <mergeCell ref="H22:H23"/>
    <mergeCell ref="A9:G9"/>
    <mergeCell ref="A5:G5"/>
    <mergeCell ref="A7:G7"/>
    <mergeCell ref="A11:G12"/>
    <mergeCell ref="A16:G16"/>
  </mergeCells>
  <hyperlinks>
    <hyperlink ref="D19" r:id="rId1" xr:uid="{7781D358-B8BB-40B0-A6B7-4D9B4FE8DCE9}"/>
    <hyperlink ref="A17" r:id="rId2" xr:uid="{BDF950CF-B6F6-4AD6-8E41-F0C25DC4CAF4}"/>
  </hyperlinks>
  <pageMargins left="0.7" right="0.7" top="0.78740157499999996" bottom="0.78740157499999996" header="0.3" footer="0.3"/>
  <pageSetup paperSize="9" orientation="portrait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7DBD0-138D-4431-8387-9F2BE9119200}">
  <dimension ref="A1:AF48"/>
  <sheetViews>
    <sheetView view="pageBreakPreview" zoomScaleNormal="100" zoomScaleSheetLayoutView="100" workbookViewId="0">
      <selection activeCell="S43" sqref="S43:U43"/>
    </sheetView>
  </sheetViews>
  <sheetFormatPr baseColWidth="10" defaultRowHeight="12.75"/>
  <cols>
    <col min="1" max="1" width="13.5703125" style="20" customWidth="1"/>
    <col min="2" max="2" width="6.42578125" style="20" customWidth="1"/>
    <col min="3" max="3" width="7.7109375" style="20" customWidth="1"/>
    <col min="4" max="4" width="8" style="20" customWidth="1"/>
    <col min="5" max="5" width="6.28515625" style="20" customWidth="1"/>
    <col min="6" max="6" width="7.140625" style="20" customWidth="1"/>
    <col min="7" max="7" width="7.7109375" style="20" customWidth="1"/>
    <col min="8" max="8" width="6.5703125" style="20" customWidth="1"/>
    <col min="9" max="9" width="7.85546875" style="20" customWidth="1"/>
    <col min="10" max="10" width="8" style="20" customWidth="1"/>
    <col min="11" max="11" width="6.5703125" style="20" customWidth="1"/>
    <col min="12" max="12" width="7.85546875" style="20" customWidth="1"/>
    <col min="13" max="13" width="8" style="20" customWidth="1"/>
    <col min="14" max="14" width="14.42578125" style="20" customWidth="1"/>
    <col min="15" max="15" width="6.5703125" style="20" customWidth="1"/>
    <col min="16" max="16" width="7.85546875" style="20" customWidth="1"/>
    <col min="17" max="17" width="8" style="20" customWidth="1"/>
    <col min="18" max="18" width="6.5703125" style="20" customWidth="1"/>
    <col min="19" max="19" width="7.85546875" style="20" customWidth="1"/>
    <col min="20" max="20" width="8" style="20" customWidth="1"/>
    <col min="21" max="21" width="6.5703125" style="20" customWidth="1"/>
    <col min="22" max="22" width="7.85546875" style="20" customWidth="1"/>
    <col min="23" max="26" width="8" style="20" customWidth="1"/>
    <col min="27" max="27" width="2.7109375" style="402" customWidth="1"/>
    <col min="28" max="28" width="8.7109375" style="20" customWidth="1"/>
    <col min="29" max="29" width="8" style="20" customWidth="1"/>
    <col min="30" max="16384" width="11.42578125" style="20"/>
  </cols>
  <sheetData>
    <row r="1" spans="1:32" s="19" customFormat="1" ht="44.25" customHeight="1" thickBot="1">
      <c r="A1" s="801" t="str">
        <f>"Tabelle 8.3: Kurse, Unterrichtsstunden und Belegungen nach Ländern und Programmbereichen " &amp;Hilfswerte!B1&amp; " - Berufsbezogene Kurse"</f>
        <v>Tabelle 8.3: Kurse, Unterrichtsstunden und Belegungen nach Ländern und Programmbereichen 2022 - Berufsbezogene Kurse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 t="str">
        <f>"noch Tabelle 8.3: Kurse, Unterrichtsstunden und  Belegungen nach Ländern und Programmbereichen " &amp;Hilfswerte!B1&amp; " - Berufsbezogene Kurse"</f>
        <v>noch Tabelle 8.3: Kurse, Unterrichtsstunden und  Belegungen nach Ländern und Programmbereichen 2022 - Berufsbezogene Kurse</v>
      </c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422"/>
      <c r="AB1" s="35"/>
      <c r="AC1" s="35"/>
    </row>
    <row r="2" spans="1:32" s="19" customFormat="1" ht="14.25" customHeight="1">
      <c r="A2" s="820" t="s">
        <v>12</v>
      </c>
      <c r="B2" s="811" t="s">
        <v>56</v>
      </c>
      <c r="C2" s="812"/>
      <c r="D2" s="894"/>
      <c r="E2" s="809" t="s">
        <v>54</v>
      </c>
      <c r="F2" s="809"/>
      <c r="G2" s="809"/>
      <c r="H2" s="809"/>
      <c r="I2" s="809"/>
      <c r="J2" s="809"/>
      <c r="K2" s="809"/>
      <c r="L2" s="809"/>
      <c r="M2" s="880"/>
      <c r="N2" s="881" t="s">
        <v>12</v>
      </c>
      <c r="O2" s="811" t="s">
        <v>54</v>
      </c>
      <c r="P2" s="812"/>
      <c r="Q2" s="812"/>
      <c r="R2" s="812"/>
      <c r="S2" s="812"/>
      <c r="T2" s="812"/>
      <c r="U2" s="812"/>
      <c r="V2" s="812"/>
      <c r="W2" s="812"/>
      <c r="X2" s="812"/>
      <c r="Y2" s="812"/>
      <c r="Z2" s="884"/>
      <c r="AA2" s="561"/>
    </row>
    <row r="3" spans="1:32" s="40" customFormat="1" ht="39.75" customHeight="1">
      <c r="A3" s="821"/>
      <c r="B3" s="862"/>
      <c r="C3" s="879"/>
      <c r="D3" s="895"/>
      <c r="E3" s="806" t="s">
        <v>1</v>
      </c>
      <c r="F3" s="806"/>
      <c r="G3" s="807"/>
      <c r="H3" s="885" t="s">
        <v>2</v>
      </c>
      <c r="I3" s="806"/>
      <c r="J3" s="807"/>
      <c r="K3" s="885" t="s">
        <v>19</v>
      </c>
      <c r="L3" s="806"/>
      <c r="M3" s="807"/>
      <c r="N3" s="897"/>
      <c r="O3" s="869" t="s">
        <v>20</v>
      </c>
      <c r="P3" s="869"/>
      <c r="Q3" s="869"/>
      <c r="R3" s="869" t="s">
        <v>328</v>
      </c>
      <c r="S3" s="869"/>
      <c r="T3" s="869"/>
      <c r="U3" s="869" t="s">
        <v>366</v>
      </c>
      <c r="V3" s="869"/>
      <c r="W3" s="885"/>
      <c r="X3" s="885" t="s">
        <v>39</v>
      </c>
      <c r="Y3" s="806"/>
      <c r="Z3" s="808"/>
      <c r="AA3" s="573"/>
      <c r="AB3" s="886"/>
      <c r="AC3" s="886"/>
      <c r="AD3" s="886"/>
      <c r="AE3" s="886"/>
      <c r="AF3" s="886"/>
    </row>
    <row r="4" spans="1:32" ht="33.75">
      <c r="A4" s="822"/>
      <c r="B4" s="591" t="s">
        <v>16</v>
      </c>
      <c r="C4" s="593" t="s">
        <v>17</v>
      </c>
      <c r="D4" s="591" t="s">
        <v>18</v>
      </c>
      <c r="E4" s="622" t="s">
        <v>16</v>
      </c>
      <c r="F4" s="593" t="s">
        <v>17</v>
      </c>
      <c r="G4" s="591" t="s">
        <v>18</v>
      </c>
      <c r="H4" s="593" t="s">
        <v>16</v>
      </c>
      <c r="I4" s="593" t="s">
        <v>17</v>
      </c>
      <c r="J4" s="591" t="s">
        <v>18</v>
      </c>
      <c r="K4" s="593" t="s">
        <v>16</v>
      </c>
      <c r="L4" s="593" t="s">
        <v>17</v>
      </c>
      <c r="M4" s="591" t="s">
        <v>18</v>
      </c>
      <c r="N4" s="898"/>
      <c r="O4" s="593" t="s">
        <v>16</v>
      </c>
      <c r="P4" s="593" t="s">
        <v>17</v>
      </c>
      <c r="Q4" s="591" t="s">
        <v>18</v>
      </c>
      <c r="R4" s="593" t="s">
        <v>16</v>
      </c>
      <c r="S4" s="593" t="s">
        <v>17</v>
      </c>
      <c r="T4" s="591" t="s">
        <v>18</v>
      </c>
      <c r="U4" s="593" t="s">
        <v>16</v>
      </c>
      <c r="V4" s="593" t="s">
        <v>17</v>
      </c>
      <c r="W4" s="593" t="s">
        <v>18</v>
      </c>
      <c r="X4" s="593" t="s">
        <v>16</v>
      </c>
      <c r="Y4" s="593" t="s">
        <v>17</v>
      </c>
      <c r="Z4" s="595" t="s">
        <v>18</v>
      </c>
      <c r="AB4" s="886"/>
      <c r="AC4" s="886"/>
      <c r="AD4" s="886"/>
      <c r="AE4" s="886"/>
      <c r="AF4" s="886"/>
    </row>
    <row r="5" spans="1:32" s="21" customFormat="1" ht="12.75" customHeight="1">
      <c r="A5" s="800" t="s">
        <v>61</v>
      </c>
      <c r="B5" s="181">
        <v>28766</v>
      </c>
      <c r="C5" s="181">
        <v>689357</v>
      </c>
      <c r="D5" s="191">
        <v>250215</v>
      </c>
      <c r="E5" s="181">
        <v>621</v>
      </c>
      <c r="F5" s="181">
        <v>8571</v>
      </c>
      <c r="G5" s="191">
        <v>6250</v>
      </c>
      <c r="H5" s="181">
        <v>621</v>
      </c>
      <c r="I5" s="181">
        <v>12865</v>
      </c>
      <c r="J5" s="191">
        <v>4746</v>
      </c>
      <c r="K5" s="181">
        <v>16979</v>
      </c>
      <c r="L5" s="181">
        <v>257830</v>
      </c>
      <c r="M5" s="191">
        <v>161115</v>
      </c>
      <c r="N5" s="887" t="s">
        <v>61</v>
      </c>
      <c r="O5" s="181">
        <v>5407</v>
      </c>
      <c r="P5" s="181">
        <v>280881</v>
      </c>
      <c r="Q5" s="191">
        <v>45176</v>
      </c>
      <c r="R5" s="181">
        <v>4616</v>
      </c>
      <c r="S5" s="181">
        <v>83620</v>
      </c>
      <c r="T5" s="191">
        <v>29085</v>
      </c>
      <c r="U5" s="181">
        <v>275</v>
      </c>
      <c r="V5" s="181">
        <v>32605</v>
      </c>
      <c r="W5" s="191">
        <v>2212</v>
      </c>
      <c r="X5" s="181">
        <v>247</v>
      </c>
      <c r="Y5" s="181">
        <v>12985</v>
      </c>
      <c r="Z5" s="224">
        <v>1631</v>
      </c>
      <c r="AA5" s="404"/>
      <c r="AB5" s="886"/>
      <c r="AC5" s="886"/>
      <c r="AD5" s="886"/>
      <c r="AE5" s="886"/>
      <c r="AF5" s="886"/>
    </row>
    <row r="6" spans="1:32" s="21" customFormat="1" ht="12.75" customHeight="1">
      <c r="A6" s="799"/>
      <c r="B6" s="41">
        <v>1</v>
      </c>
      <c r="C6" s="42">
        <v>1</v>
      </c>
      <c r="D6" s="42">
        <v>1</v>
      </c>
      <c r="E6" s="43">
        <v>2.1590000000000002E-2</v>
      </c>
      <c r="F6" s="39">
        <v>1.243E-2</v>
      </c>
      <c r="G6" s="39">
        <v>2.4979999999999999E-2</v>
      </c>
      <c r="H6" s="43">
        <v>2.1590000000000002E-2</v>
      </c>
      <c r="I6" s="39">
        <v>1.866E-2</v>
      </c>
      <c r="J6" s="39">
        <v>1.8970000000000001E-2</v>
      </c>
      <c r="K6" s="43">
        <v>0.59025000000000005</v>
      </c>
      <c r="L6" s="39">
        <v>0.37402000000000002</v>
      </c>
      <c r="M6" s="44">
        <v>0.64390999999999998</v>
      </c>
      <c r="N6" s="888"/>
      <c r="O6" s="43">
        <v>0.18795999999999999</v>
      </c>
      <c r="P6" s="39">
        <v>0.40744999999999998</v>
      </c>
      <c r="Q6" s="39">
        <v>0.18054999999999999</v>
      </c>
      <c r="R6" s="43">
        <v>0.16047</v>
      </c>
      <c r="S6" s="39">
        <v>0.12130000000000001</v>
      </c>
      <c r="T6" s="39">
        <v>0.11624</v>
      </c>
      <c r="U6" s="43">
        <v>9.5600000000000008E-3</v>
      </c>
      <c r="V6" s="39">
        <v>4.7300000000000002E-2</v>
      </c>
      <c r="W6" s="39">
        <v>8.8400000000000006E-3</v>
      </c>
      <c r="X6" s="43">
        <v>8.5900000000000004E-3</v>
      </c>
      <c r="Y6" s="39">
        <v>1.8839999999999999E-2</v>
      </c>
      <c r="Z6" s="47">
        <v>6.5199999999999998E-3</v>
      </c>
      <c r="AA6" s="404"/>
      <c r="AB6" s="886"/>
      <c r="AC6" s="886"/>
      <c r="AD6" s="886"/>
      <c r="AE6" s="886"/>
      <c r="AF6" s="886"/>
    </row>
    <row r="7" spans="1:32" s="21" customFormat="1" ht="12.75" customHeight="1">
      <c r="A7" s="799" t="s">
        <v>62</v>
      </c>
      <c r="B7" s="181">
        <v>5688</v>
      </c>
      <c r="C7" s="181">
        <v>216430</v>
      </c>
      <c r="D7" s="191">
        <v>37930</v>
      </c>
      <c r="E7" s="181">
        <v>168</v>
      </c>
      <c r="F7" s="181">
        <v>2076</v>
      </c>
      <c r="G7" s="191">
        <v>1625</v>
      </c>
      <c r="H7" s="181">
        <v>51</v>
      </c>
      <c r="I7" s="181">
        <v>536</v>
      </c>
      <c r="J7" s="191">
        <v>288</v>
      </c>
      <c r="K7" s="181">
        <v>75</v>
      </c>
      <c r="L7" s="181">
        <v>1596</v>
      </c>
      <c r="M7" s="191">
        <v>1064</v>
      </c>
      <c r="N7" s="888" t="s">
        <v>62</v>
      </c>
      <c r="O7" s="181">
        <v>884</v>
      </c>
      <c r="P7" s="181">
        <v>80916</v>
      </c>
      <c r="Q7" s="191">
        <v>7992</v>
      </c>
      <c r="R7" s="181">
        <v>4449</v>
      </c>
      <c r="S7" s="181">
        <v>111118</v>
      </c>
      <c r="T7" s="191">
        <v>26135</v>
      </c>
      <c r="U7" s="181">
        <v>24</v>
      </c>
      <c r="V7" s="181">
        <v>14658</v>
      </c>
      <c r="W7" s="191">
        <v>423</v>
      </c>
      <c r="X7" s="181">
        <v>37</v>
      </c>
      <c r="Y7" s="181">
        <v>5530</v>
      </c>
      <c r="Z7" s="224">
        <v>403</v>
      </c>
      <c r="AA7" s="404"/>
      <c r="AB7" s="886"/>
      <c r="AC7" s="886"/>
      <c r="AD7" s="886"/>
      <c r="AE7" s="886"/>
      <c r="AF7" s="886"/>
    </row>
    <row r="8" spans="1:32" s="45" customFormat="1" ht="12.75" customHeight="1">
      <c r="A8" s="799"/>
      <c r="B8" s="41">
        <v>1</v>
      </c>
      <c r="C8" s="42">
        <v>1</v>
      </c>
      <c r="D8" s="42">
        <v>1</v>
      </c>
      <c r="E8" s="43">
        <v>2.954E-2</v>
      </c>
      <c r="F8" s="39">
        <v>9.5899999999999996E-3</v>
      </c>
      <c r="G8" s="39">
        <v>4.2840000000000003E-2</v>
      </c>
      <c r="H8" s="43">
        <v>8.9700000000000005E-3</v>
      </c>
      <c r="I8" s="39">
        <v>2.48E-3</v>
      </c>
      <c r="J8" s="39">
        <v>7.5900000000000004E-3</v>
      </c>
      <c r="K8" s="43">
        <v>1.319E-2</v>
      </c>
      <c r="L8" s="39">
        <v>7.3699999999999998E-3</v>
      </c>
      <c r="M8" s="44">
        <v>2.8049999999999999E-2</v>
      </c>
      <c r="N8" s="888"/>
      <c r="O8" s="43">
        <v>0.15540999999999999</v>
      </c>
      <c r="P8" s="39">
        <v>0.37386999999999998</v>
      </c>
      <c r="Q8" s="39">
        <v>0.2107</v>
      </c>
      <c r="R8" s="43">
        <v>0.78217000000000003</v>
      </c>
      <c r="S8" s="39">
        <v>0.51341000000000003</v>
      </c>
      <c r="T8" s="39">
        <v>0.68903000000000003</v>
      </c>
      <c r="U8" s="43">
        <v>4.2199999999999998E-3</v>
      </c>
      <c r="V8" s="39">
        <v>6.7729999999999999E-2</v>
      </c>
      <c r="W8" s="39">
        <v>1.115E-2</v>
      </c>
      <c r="X8" s="43">
        <v>6.4999999999999997E-3</v>
      </c>
      <c r="Y8" s="39">
        <v>2.555E-2</v>
      </c>
      <c r="Z8" s="47">
        <v>1.0619999999999999E-2</v>
      </c>
      <c r="AA8" s="574"/>
      <c r="AB8" s="886"/>
      <c r="AC8" s="886"/>
      <c r="AD8" s="886"/>
      <c r="AE8" s="886"/>
      <c r="AF8" s="886"/>
    </row>
    <row r="9" spans="1:32" s="21" customFormat="1" ht="12.75" customHeight="1">
      <c r="A9" s="799" t="s">
        <v>63</v>
      </c>
      <c r="B9" s="181">
        <v>3373</v>
      </c>
      <c r="C9" s="181">
        <v>128912</v>
      </c>
      <c r="D9" s="191">
        <v>24666</v>
      </c>
      <c r="E9" s="181">
        <v>33</v>
      </c>
      <c r="F9" s="181">
        <v>525</v>
      </c>
      <c r="G9" s="191">
        <v>268</v>
      </c>
      <c r="H9" s="181">
        <v>90</v>
      </c>
      <c r="I9" s="181">
        <v>2770</v>
      </c>
      <c r="J9" s="191">
        <v>739</v>
      </c>
      <c r="K9" s="181">
        <v>65</v>
      </c>
      <c r="L9" s="181">
        <v>1352</v>
      </c>
      <c r="M9" s="191">
        <v>399</v>
      </c>
      <c r="N9" s="888" t="s">
        <v>63</v>
      </c>
      <c r="O9" s="181">
        <v>1864</v>
      </c>
      <c r="P9" s="181">
        <v>85307</v>
      </c>
      <c r="Q9" s="191">
        <v>15262</v>
      </c>
      <c r="R9" s="181">
        <v>1249</v>
      </c>
      <c r="S9" s="181">
        <v>30049</v>
      </c>
      <c r="T9" s="191">
        <v>7517</v>
      </c>
      <c r="U9" s="181">
        <v>0</v>
      </c>
      <c r="V9" s="181">
        <v>0</v>
      </c>
      <c r="W9" s="191">
        <v>0</v>
      </c>
      <c r="X9" s="181">
        <v>72</v>
      </c>
      <c r="Y9" s="181">
        <v>8909</v>
      </c>
      <c r="Z9" s="224">
        <v>481</v>
      </c>
      <c r="AA9" s="404"/>
      <c r="AB9" s="886"/>
      <c r="AC9" s="886"/>
      <c r="AD9" s="886"/>
      <c r="AE9" s="886"/>
      <c r="AF9" s="886"/>
    </row>
    <row r="10" spans="1:32" s="45" customFormat="1" ht="12.75" customHeight="1">
      <c r="A10" s="799"/>
      <c r="B10" s="41">
        <v>1</v>
      </c>
      <c r="C10" s="42">
        <v>1</v>
      </c>
      <c r="D10" s="42">
        <v>1</v>
      </c>
      <c r="E10" s="43">
        <v>9.7800000000000005E-3</v>
      </c>
      <c r="F10" s="39">
        <v>4.0699999999999998E-3</v>
      </c>
      <c r="G10" s="39">
        <v>1.0869999999999999E-2</v>
      </c>
      <c r="H10" s="43">
        <v>2.6679999999999999E-2</v>
      </c>
      <c r="I10" s="39">
        <v>2.1489999999999999E-2</v>
      </c>
      <c r="J10" s="39">
        <v>2.9960000000000001E-2</v>
      </c>
      <c r="K10" s="43">
        <v>1.9269999999999999E-2</v>
      </c>
      <c r="L10" s="39">
        <v>1.0489999999999999E-2</v>
      </c>
      <c r="M10" s="44">
        <v>1.618E-2</v>
      </c>
      <c r="N10" s="888"/>
      <c r="O10" s="43">
        <v>0.55262</v>
      </c>
      <c r="P10" s="39">
        <v>0.66174999999999995</v>
      </c>
      <c r="Q10" s="39">
        <v>0.61875000000000002</v>
      </c>
      <c r="R10" s="43">
        <v>0.37029000000000001</v>
      </c>
      <c r="S10" s="39">
        <v>0.2331</v>
      </c>
      <c r="T10" s="39">
        <v>0.30475000000000002</v>
      </c>
      <c r="U10" s="43" t="s">
        <v>477</v>
      </c>
      <c r="V10" s="39" t="s">
        <v>477</v>
      </c>
      <c r="W10" s="39" t="s">
        <v>477</v>
      </c>
      <c r="X10" s="43">
        <v>2.1350000000000001E-2</v>
      </c>
      <c r="Y10" s="39">
        <v>6.9110000000000005E-2</v>
      </c>
      <c r="Z10" s="47">
        <v>1.95E-2</v>
      </c>
      <c r="AA10" s="574"/>
      <c r="AB10" s="886"/>
      <c r="AC10" s="886"/>
      <c r="AD10" s="886"/>
      <c r="AE10" s="886"/>
      <c r="AF10" s="886"/>
    </row>
    <row r="11" spans="1:32" s="21" customFormat="1" ht="12.75" customHeight="1">
      <c r="A11" s="799" t="s">
        <v>64</v>
      </c>
      <c r="B11" s="181">
        <v>964</v>
      </c>
      <c r="C11" s="181">
        <v>29845</v>
      </c>
      <c r="D11" s="191">
        <v>7333</v>
      </c>
      <c r="E11" s="181">
        <v>49</v>
      </c>
      <c r="F11" s="181">
        <v>385</v>
      </c>
      <c r="G11" s="191">
        <v>430</v>
      </c>
      <c r="H11" s="181">
        <v>3</v>
      </c>
      <c r="I11" s="181">
        <v>20</v>
      </c>
      <c r="J11" s="191">
        <v>11</v>
      </c>
      <c r="K11" s="181">
        <v>109</v>
      </c>
      <c r="L11" s="181">
        <v>2030</v>
      </c>
      <c r="M11" s="191">
        <v>965</v>
      </c>
      <c r="N11" s="888" t="s">
        <v>64</v>
      </c>
      <c r="O11" s="181">
        <v>407</v>
      </c>
      <c r="P11" s="181">
        <v>19380</v>
      </c>
      <c r="Q11" s="191">
        <v>3172</v>
      </c>
      <c r="R11" s="181">
        <v>377</v>
      </c>
      <c r="S11" s="181">
        <v>5796</v>
      </c>
      <c r="T11" s="191">
        <v>2529</v>
      </c>
      <c r="U11" s="181">
        <v>3</v>
      </c>
      <c r="V11" s="181">
        <v>1323</v>
      </c>
      <c r="W11" s="191">
        <v>57</v>
      </c>
      <c r="X11" s="181">
        <v>16</v>
      </c>
      <c r="Y11" s="181">
        <v>911</v>
      </c>
      <c r="Z11" s="224">
        <v>169</v>
      </c>
      <c r="AA11" s="404"/>
      <c r="AB11" s="886"/>
      <c r="AC11" s="886"/>
      <c r="AD11" s="886"/>
      <c r="AE11" s="886"/>
      <c r="AF11" s="886"/>
    </row>
    <row r="12" spans="1:32" s="45" customFormat="1" ht="12.75" customHeight="1">
      <c r="A12" s="799"/>
      <c r="B12" s="41">
        <v>1</v>
      </c>
      <c r="C12" s="42">
        <v>1</v>
      </c>
      <c r="D12" s="42">
        <v>1</v>
      </c>
      <c r="E12" s="43">
        <v>5.083E-2</v>
      </c>
      <c r="F12" s="39">
        <v>1.29E-2</v>
      </c>
      <c r="G12" s="39">
        <v>5.8639999999999998E-2</v>
      </c>
      <c r="H12" s="43">
        <v>3.1099999999999999E-3</v>
      </c>
      <c r="I12" s="39">
        <v>6.7000000000000002E-4</v>
      </c>
      <c r="J12" s="39">
        <v>1.5E-3</v>
      </c>
      <c r="K12" s="43">
        <v>0.11307</v>
      </c>
      <c r="L12" s="39">
        <v>6.8019999999999997E-2</v>
      </c>
      <c r="M12" s="44">
        <v>0.13159999999999999</v>
      </c>
      <c r="N12" s="888"/>
      <c r="O12" s="43">
        <v>0.42220000000000002</v>
      </c>
      <c r="P12" s="39">
        <v>0.64936000000000005</v>
      </c>
      <c r="Q12" s="39">
        <v>0.43257000000000001</v>
      </c>
      <c r="R12" s="43">
        <v>0.39107999999999998</v>
      </c>
      <c r="S12" s="39">
        <v>0.19420000000000001</v>
      </c>
      <c r="T12" s="39">
        <v>0.34488000000000002</v>
      </c>
      <c r="U12" s="43">
        <v>3.1099999999999999E-3</v>
      </c>
      <c r="V12" s="39">
        <v>4.4330000000000001E-2</v>
      </c>
      <c r="W12" s="39">
        <v>7.77E-3</v>
      </c>
      <c r="X12" s="43">
        <v>1.66E-2</v>
      </c>
      <c r="Y12" s="39">
        <v>3.0519999999999999E-2</v>
      </c>
      <c r="Z12" s="47">
        <v>2.3050000000000001E-2</v>
      </c>
      <c r="AA12" s="574"/>
    </row>
    <row r="13" spans="1:32" s="21" customFormat="1" ht="12.75" customHeight="1">
      <c r="A13" s="799" t="s">
        <v>65</v>
      </c>
      <c r="B13" s="181">
        <v>217</v>
      </c>
      <c r="C13" s="181">
        <v>13335</v>
      </c>
      <c r="D13" s="191">
        <v>1864</v>
      </c>
      <c r="E13" s="181">
        <v>28</v>
      </c>
      <c r="F13" s="181">
        <v>1879</v>
      </c>
      <c r="G13" s="191">
        <v>328</v>
      </c>
      <c r="H13" s="181">
        <v>2</v>
      </c>
      <c r="I13" s="181">
        <v>22</v>
      </c>
      <c r="J13" s="191">
        <v>10</v>
      </c>
      <c r="K13" s="181">
        <v>0</v>
      </c>
      <c r="L13" s="181">
        <v>0</v>
      </c>
      <c r="M13" s="191">
        <v>0</v>
      </c>
      <c r="N13" s="888" t="s">
        <v>65</v>
      </c>
      <c r="O13" s="181">
        <v>18</v>
      </c>
      <c r="P13" s="181">
        <v>7902</v>
      </c>
      <c r="Q13" s="191">
        <v>293</v>
      </c>
      <c r="R13" s="181">
        <v>168</v>
      </c>
      <c r="S13" s="181">
        <v>3348</v>
      </c>
      <c r="T13" s="191">
        <v>1212</v>
      </c>
      <c r="U13" s="181">
        <v>0</v>
      </c>
      <c r="V13" s="181">
        <v>0</v>
      </c>
      <c r="W13" s="191">
        <v>0</v>
      </c>
      <c r="X13" s="181">
        <v>1</v>
      </c>
      <c r="Y13" s="181">
        <v>184</v>
      </c>
      <c r="Z13" s="224">
        <v>21</v>
      </c>
      <c r="AA13" s="404"/>
      <c r="AB13" s="24"/>
    </row>
    <row r="14" spans="1:32" s="45" customFormat="1" ht="12.75" customHeight="1">
      <c r="A14" s="799"/>
      <c r="B14" s="41">
        <v>1</v>
      </c>
      <c r="C14" s="42">
        <v>1</v>
      </c>
      <c r="D14" s="42">
        <v>1</v>
      </c>
      <c r="E14" s="43">
        <v>0.12903000000000001</v>
      </c>
      <c r="F14" s="39">
        <v>0.14091000000000001</v>
      </c>
      <c r="G14" s="39">
        <v>0.17596999999999999</v>
      </c>
      <c r="H14" s="43">
        <v>9.2200000000000008E-3</v>
      </c>
      <c r="I14" s="39">
        <v>1.65E-3</v>
      </c>
      <c r="J14" s="39">
        <v>5.3600000000000002E-3</v>
      </c>
      <c r="K14" s="43" t="s">
        <v>477</v>
      </c>
      <c r="L14" s="39" t="s">
        <v>477</v>
      </c>
      <c r="M14" s="44" t="s">
        <v>477</v>
      </c>
      <c r="N14" s="888"/>
      <c r="O14" s="43">
        <v>8.2949999999999996E-2</v>
      </c>
      <c r="P14" s="39">
        <v>0.59258</v>
      </c>
      <c r="Q14" s="39">
        <v>0.15719</v>
      </c>
      <c r="R14" s="43">
        <v>0.77419000000000004</v>
      </c>
      <c r="S14" s="39">
        <v>0.25107000000000002</v>
      </c>
      <c r="T14" s="39">
        <v>0.65020999999999995</v>
      </c>
      <c r="U14" s="43" t="s">
        <v>477</v>
      </c>
      <c r="V14" s="39" t="s">
        <v>477</v>
      </c>
      <c r="W14" s="39" t="s">
        <v>477</v>
      </c>
      <c r="X14" s="43">
        <v>4.6100000000000004E-3</v>
      </c>
      <c r="Y14" s="39">
        <v>1.38E-2</v>
      </c>
      <c r="Z14" s="47">
        <v>1.1270000000000001E-2</v>
      </c>
      <c r="AA14" s="574"/>
      <c r="AB14" s="24"/>
    </row>
    <row r="15" spans="1:32" s="21" customFormat="1" ht="12" customHeight="1">
      <c r="A15" s="799" t="s">
        <v>66</v>
      </c>
      <c r="B15" s="181">
        <v>2921</v>
      </c>
      <c r="C15" s="181">
        <v>79196</v>
      </c>
      <c r="D15" s="191">
        <v>29211</v>
      </c>
      <c r="E15" s="181">
        <v>27</v>
      </c>
      <c r="F15" s="181">
        <v>97</v>
      </c>
      <c r="G15" s="191">
        <v>360</v>
      </c>
      <c r="H15" s="181">
        <v>38</v>
      </c>
      <c r="I15" s="181">
        <v>243</v>
      </c>
      <c r="J15" s="191">
        <v>391</v>
      </c>
      <c r="K15" s="181">
        <v>0</v>
      </c>
      <c r="L15" s="181">
        <v>0</v>
      </c>
      <c r="M15" s="191">
        <v>0</v>
      </c>
      <c r="N15" s="888" t="s">
        <v>66</v>
      </c>
      <c r="O15" s="181">
        <v>2205</v>
      </c>
      <c r="P15" s="181">
        <v>59773</v>
      </c>
      <c r="Q15" s="191">
        <v>23524</v>
      </c>
      <c r="R15" s="181">
        <v>629</v>
      </c>
      <c r="S15" s="181">
        <v>9843</v>
      </c>
      <c r="T15" s="191">
        <v>4540</v>
      </c>
      <c r="U15" s="181">
        <v>0</v>
      </c>
      <c r="V15" s="181">
        <v>0</v>
      </c>
      <c r="W15" s="191">
        <v>0</v>
      </c>
      <c r="X15" s="181">
        <v>22</v>
      </c>
      <c r="Y15" s="181">
        <v>9240</v>
      </c>
      <c r="Z15" s="224">
        <v>396</v>
      </c>
      <c r="AA15" s="404"/>
      <c r="AB15" s="24"/>
    </row>
    <row r="16" spans="1:32" s="45" customFormat="1" ht="12" customHeight="1">
      <c r="A16" s="799"/>
      <c r="B16" s="41">
        <v>1</v>
      </c>
      <c r="C16" s="42">
        <v>1</v>
      </c>
      <c r="D16" s="42">
        <v>1</v>
      </c>
      <c r="E16" s="43">
        <v>9.2399999999999999E-3</v>
      </c>
      <c r="F16" s="39">
        <v>1.2199999999999999E-3</v>
      </c>
      <c r="G16" s="39">
        <v>1.2319999999999999E-2</v>
      </c>
      <c r="H16" s="43">
        <v>1.3010000000000001E-2</v>
      </c>
      <c r="I16" s="39">
        <v>3.0699999999999998E-3</v>
      </c>
      <c r="J16" s="39">
        <v>1.3390000000000001E-2</v>
      </c>
      <c r="K16" s="43" t="s">
        <v>477</v>
      </c>
      <c r="L16" s="39" t="s">
        <v>477</v>
      </c>
      <c r="M16" s="44" t="s">
        <v>477</v>
      </c>
      <c r="N16" s="888"/>
      <c r="O16" s="43">
        <v>0.75488</v>
      </c>
      <c r="P16" s="39">
        <v>0.75475000000000003</v>
      </c>
      <c r="Q16" s="39">
        <v>0.80530999999999997</v>
      </c>
      <c r="R16" s="43">
        <v>0.21534</v>
      </c>
      <c r="S16" s="39">
        <v>0.12429</v>
      </c>
      <c r="T16" s="39">
        <v>0.15542</v>
      </c>
      <c r="U16" s="43" t="s">
        <v>477</v>
      </c>
      <c r="V16" s="39" t="s">
        <v>477</v>
      </c>
      <c r="W16" s="39" t="s">
        <v>477</v>
      </c>
      <c r="X16" s="43">
        <v>7.5300000000000002E-3</v>
      </c>
      <c r="Y16" s="39">
        <v>0.11667</v>
      </c>
      <c r="Z16" s="47">
        <v>1.3559999999999999E-2</v>
      </c>
      <c r="AA16" s="574"/>
      <c r="AB16" s="24"/>
    </row>
    <row r="17" spans="1:27" s="21" customFormat="1" ht="12.75" customHeight="1">
      <c r="A17" s="799" t="s">
        <v>67</v>
      </c>
      <c r="B17" s="181">
        <v>5167</v>
      </c>
      <c r="C17" s="181">
        <v>235172</v>
      </c>
      <c r="D17" s="191">
        <v>42253</v>
      </c>
      <c r="E17" s="181">
        <v>457</v>
      </c>
      <c r="F17" s="181">
        <v>5675</v>
      </c>
      <c r="G17" s="191">
        <v>4179</v>
      </c>
      <c r="H17" s="181">
        <v>41</v>
      </c>
      <c r="I17" s="181">
        <v>761</v>
      </c>
      <c r="J17" s="191">
        <v>291</v>
      </c>
      <c r="K17" s="181">
        <v>175</v>
      </c>
      <c r="L17" s="181">
        <v>5450</v>
      </c>
      <c r="M17" s="191">
        <v>1566</v>
      </c>
      <c r="N17" s="888" t="s">
        <v>67</v>
      </c>
      <c r="O17" s="181">
        <v>2511</v>
      </c>
      <c r="P17" s="181">
        <v>161388</v>
      </c>
      <c r="Q17" s="191">
        <v>22686</v>
      </c>
      <c r="R17" s="181">
        <v>1793</v>
      </c>
      <c r="S17" s="181">
        <v>37805</v>
      </c>
      <c r="T17" s="191">
        <v>12477</v>
      </c>
      <c r="U17" s="181">
        <v>7</v>
      </c>
      <c r="V17" s="181">
        <v>1615</v>
      </c>
      <c r="W17" s="191">
        <v>58</v>
      </c>
      <c r="X17" s="181">
        <v>183</v>
      </c>
      <c r="Y17" s="181">
        <v>22478</v>
      </c>
      <c r="Z17" s="224">
        <v>996</v>
      </c>
      <c r="AA17" s="404"/>
    </row>
    <row r="18" spans="1:27" s="45" customFormat="1" ht="12.75" customHeight="1">
      <c r="A18" s="799"/>
      <c r="B18" s="41">
        <v>1</v>
      </c>
      <c r="C18" s="42">
        <v>1</v>
      </c>
      <c r="D18" s="42">
        <v>1</v>
      </c>
      <c r="E18" s="43">
        <v>8.8450000000000001E-2</v>
      </c>
      <c r="F18" s="39">
        <v>2.4129999999999999E-2</v>
      </c>
      <c r="G18" s="39">
        <v>9.8900000000000002E-2</v>
      </c>
      <c r="H18" s="43">
        <v>7.9299999999999995E-3</v>
      </c>
      <c r="I18" s="39">
        <v>3.2399999999999998E-3</v>
      </c>
      <c r="J18" s="39">
        <v>6.8900000000000003E-3</v>
      </c>
      <c r="K18" s="43">
        <v>3.3869999999999997E-2</v>
      </c>
      <c r="L18" s="39">
        <v>2.317E-2</v>
      </c>
      <c r="M18" s="44">
        <v>3.7060000000000003E-2</v>
      </c>
      <c r="N18" s="888"/>
      <c r="O18" s="43">
        <v>0.48597000000000001</v>
      </c>
      <c r="P18" s="39">
        <v>0.68625999999999998</v>
      </c>
      <c r="Q18" s="39">
        <v>0.53691</v>
      </c>
      <c r="R18" s="43">
        <v>0.34700999999999999</v>
      </c>
      <c r="S18" s="39">
        <v>0.16075</v>
      </c>
      <c r="T18" s="39">
        <v>0.29529</v>
      </c>
      <c r="U18" s="43">
        <v>1.3500000000000001E-3</v>
      </c>
      <c r="V18" s="39">
        <v>6.8700000000000002E-3</v>
      </c>
      <c r="W18" s="39">
        <v>1.3699999999999999E-3</v>
      </c>
      <c r="X18" s="43">
        <v>3.542E-2</v>
      </c>
      <c r="Y18" s="39">
        <v>9.5579999999999998E-2</v>
      </c>
      <c r="Z18" s="47">
        <v>2.3570000000000001E-2</v>
      </c>
      <c r="AA18" s="574"/>
    </row>
    <row r="19" spans="1:27" s="21" customFormat="1" ht="12.75" customHeight="1">
      <c r="A19" s="799" t="s">
        <v>68</v>
      </c>
      <c r="B19" s="181">
        <v>160</v>
      </c>
      <c r="C19" s="181">
        <v>2504</v>
      </c>
      <c r="D19" s="191">
        <v>1498</v>
      </c>
      <c r="E19" s="181">
        <v>72</v>
      </c>
      <c r="F19" s="181">
        <v>719</v>
      </c>
      <c r="G19" s="191">
        <v>783</v>
      </c>
      <c r="H19" s="181">
        <v>3</v>
      </c>
      <c r="I19" s="181">
        <v>64</v>
      </c>
      <c r="J19" s="191">
        <v>18</v>
      </c>
      <c r="K19" s="181">
        <v>0</v>
      </c>
      <c r="L19" s="181">
        <v>0</v>
      </c>
      <c r="M19" s="191">
        <v>0</v>
      </c>
      <c r="N19" s="888" t="s">
        <v>68</v>
      </c>
      <c r="O19" s="181">
        <v>14</v>
      </c>
      <c r="P19" s="181">
        <v>669</v>
      </c>
      <c r="Q19" s="191">
        <v>139</v>
      </c>
      <c r="R19" s="181">
        <v>71</v>
      </c>
      <c r="S19" s="181">
        <v>1052</v>
      </c>
      <c r="T19" s="191">
        <v>558</v>
      </c>
      <c r="U19" s="181">
        <v>0</v>
      </c>
      <c r="V19" s="181">
        <v>0</v>
      </c>
      <c r="W19" s="191">
        <v>0</v>
      </c>
      <c r="X19" s="181">
        <v>0</v>
      </c>
      <c r="Y19" s="181">
        <v>0</v>
      </c>
      <c r="Z19" s="224">
        <v>0</v>
      </c>
      <c r="AA19" s="404"/>
    </row>
    <row r="20" spans="1:27" s="45" customFormat="1" ht="12.75" customHeight="1">
      <c r="A20" s="799"/>
      <c r="B20" s="41">
        <v>1</v>
      </c>
      <c r="C20" s="42">
        <v>1</v>
      </c>
      <c r="D20" s="42">
        <v>1</v>
      </c>
      <c r="E20" s="43">
        <v>0.45</v>
      </c>
      <c r="F20" s="39">
        <v>0.28714000000000001</v>
      </c>
      <c r="G20" s="39">
        <v>0.52270000000000005</v>
      </c>
      <c r="H20" s="43">
        <v>1.8749999999999999E-2</v>
      </c>
      <c r="I20" s="39">
        <v>2.5559999999999999E-2</v>
      </c>
      <c r="J20" s="39">
        <v>1.2019999999999999E-2</v>
      </c>
      <c r="K20" s="43" t="s">
        <v>477</v>
      </c>
      <c r="L20" s="39" t="s">
        <v>477</v>
      </c>
      <c r="M20" s="44" t="s">
        <v>477</v>
      </c>
      <c r="N20" s="888"/>
      <c r="O20" s="43">
        <v>8.7499999999999994E-2</v>
      </c>
      <c r="P20" s="39">
        <v>0.26717000000000002</v>
      </c>
      <c r="Q20" s="39">
        <v>9.2789999999999997E-2</v>
      </c>
      <c r="R20" s="43">
        <v>0.44374999999999998</v>
      </c>
      <c r="S20" s="39">
        <v>0.42013</v>
      </c>
      <c r="T20" s="39">
        <v>0.3725</v>
      </c>
      <c r="U20" s="43" t="s">
        <v>477</v>
      </c>
      <c r="V20" s="39" t="s">
        <v>477</v>
      </c>
      <c r="W20" s="39" t="s">
        <v>477</v>
      </c>
      <c r="X20" s="43" t="s">
        <v>477</v>
      </c>
      <c r="Y20" s="39" t="s">
        <v>477</v>
      </c>
      <c r="Z20" s="47" t="s">
        <v>477</v>
      </c>
      <c r="AA20" s="574"/>
    </row>
    <row r="21" spans="1:27" s="21" customFormat="1" ht="12.75" customHeight="1">
      <c r="A21" s="799" t="s">
        <v>69</v>
      </c>
      <c r="B21" s="181">
        <v>2504</v>
      </c>
      <c r="C21" s="181">
        <v>207516</v>
      </c>
      <c r="D21" s="191">
        <v>24253</v>
      </c>
      <c r="E21" s="181">
        <v>619</v>
      </c>
      <c r="F21" s="181">
        <v>22814</v>
      </c>
      <c r="G21" s="191">
        <v>6792</v>
      </c>
      <c r="H21" s="181">
        <v>32</v>
      </c>
      <c r="I21" s="181">
        <v>573</v>
      </c>
      <c r="J21" s="191">
        <v>181</v>
      </c>
      <c r="K21" s="181">
        <v>203</v>
      </c>
      <c r="L21" s="181">
        <v>7064</v>
      </c>
      <c r="M21" s="191">
        <v>2178</v>
      </c>
      <c r="N21" s="888" t="s">
        <v>69</v>
      </c>
      <c r="O21" s="181">
        <v>603</v>
      </c>
      <c r="P21" s="181">
        <v>89049</v>
      </c>
      <c r="Q21" s="191">
        <v>6362</v>
      </c>
      <c r="R21" s="181">
        <v>919</v>
      </c>
      <c r="S21" s="181">
        <v>66320</v>
      </c>
      <c r="T21" s="191">
        <v>7271</v>
      </c>
      <c r="U21" s="181">
        <v>27</v>
      </c>
      <c r="V21" s="181">
        <v>4387</v>
      </c>
      <c r="W21" s="191">
        <v>314</v>
      </c>
      <c r="X21" s="181">
        <v>101</v>
      </c>
      <c r="Y21" s="181">
        <v>17309</v>
      </c>
      <c r="Z21" s="224">
        <v>1155</v>
      </c>
      <c r="AA21" s="404"/>
    </row>
    <row r="22" spans="1:27" s="45" customFormat="1" ht="12.75" customHeight="1">
      <c r="A22" s="799"/>
      <c r="B22" s="41">
        <v>1</v>
      </c>
      <c r="C22" s="42">
        <v>1</v>
      </c>
      <c r="D22" s="42">
        <v>1</v>
      </c>
      <c r="E22" s="43">
        <v>0.2472</v>
      </c>
      <c r="F22" s="39">
        <v>0.10994</v>
      </c>
      <c r="G22" s="39">
        <v>0.28005000000000002</v>
      </c>
      <c r="H22" s="43">
        <v>1.278E-2</v>
      </c>
      <c r="I22" s="39">
        <v>2.7599999999999999E-3</v>
      </c>
      <c r="J22" s="39">
        <v>7.4599999999999996E-3</v>
      </c>
      <c r="K22" s="43">
        <v>8.1070000000000003E-2</v>
      </c>
      <c r="L22" s="39">
        <v>3.4040000000000001E-2</v>
      </c>
      <c r="M22" s="44">
        <v>8.9800000000000005E-2</v>
      </c>
      <c r="N22" s="888"/>
      <c r="O22" s="43">
        <v>0.24081</v>
      </c>
      <c r="P22" s="39">
        <v>0.42912</v>
      </c>
      <c r="Q22" s="39">
        <v>0.26232</v>
      </c>
      <c r="R22" s="43">
        <v>0.36701</v>
      </c>
      <c r="S22" s="39">
        <v>0.31958999999999999</v>
      </c>
      <c r="T22" s="39">
        <v>0.29980000000000001</v>
      </c>
      <c r="U22" s="43">
        <v>1.078E-2</v>
      </c>
      <c r="V22" s="39">
        <v>2.1139999999999999E-2</v>
      </c>
      <c r="W22" s="39">
        <v>1.295E-2</v>
      </c>
      <c r="X22" s="43">
        <v>4.0340000000000001E-2</v>
      </c>
      <c r="Y22" s="39">
        <v>8.3409999999999998E-2</v>
      </c>
      <c r="Z22" s="47">
        <v>4.7620000000000003E-2</v>
      </c>
      <c r="AA22" s="574"/>
    </row>
    <row r="23" spans="1:27" s="21" customFormat="1" ht="12.75" customHeight="1">
      <c r="A23" s="799" t="s">
        <v>70</v>
      </c>
      <c r="B23" s="181">
        <v>4328</v>
      </c>
      <c r="C23" s="181">
        <v>215201</v>
      </c>
      <c r="D23" s="191">
        <v>34587</v>
      </c>
      <c r="E23" s="181">
        <v>181</v>
      </c>
      <c r="F23" s="181">
        <v>4328</v>
      </c>
      <c r="G23" s="191">
        <v>1813</v>
      </c>
      <c r="H23" s="181">
        <v>33</v>
      </c>
      <c r="I23" s="181">
        <v>434</v>
      </c>
      <c r="J23" s="191">
        <v>182</v>
      </c>
      <c r="K23" s="181">
        <v>132</v>
      </c>
      <c r="L23" s="181">
        <v>2749</v>
      </c>
      <c r="M23" s="191">
        <v>1291</v>
      </c>
      <c r="N23" s="888" t="s">
        <v>70</v>
      </c>
      <c r="O23" s="181">
        <v>2024</v>
      </c>
      <c r="P23" s="181">
        <v>146405</v>
      </c>
      <c r="Q23" s="191">
        <v>18474</v>
      </c>
      <c r="R23" s="181">
        <v>1874</v>
      </c>
      <c r="S23" s="181">
        <v>49153</v>
      </c>
      <c r="T23" s="191">
        <v>12100</v>
      </c>
      <c r="U23" s="181">
        <v>44</v>
      </c>
      <c r="V23" s="181">
        <v>10475</v>
      </c>
      <c r="W23" s="191">
        <v>442</v>
      </c>
      <c r="X23" s="181">
        <v>40</v>
      </c>
      <c r="Y23" s="181">
        <v>1657</v>
      </c>
      <c r="Z23" s="224">
        <v>285</v>
      </c>
      <c r="AA23" s="404"/>
    </row>
    <row r="24" spans="1:27" s="45" customFormat="1" ht="12.75" customHeight="1">
      <c r="A24" s="799"/>
      <c r="B24" s="41">
        <v>1</v>
      </c>
      <c r="C24" s="42">
        <v>1</v>
      </c>
      <c r="D24" s="42">
        <v>1</v>
      </c>
      <c r="E24" s="43">
        <v>4.1820000000000003E-2</v>
      </c>
      <c r="F24" s="39">
        <v>2.0109999999999999E-2</v>
      </c>
      <c r="G24" s="39">
        <v>5.2420000000000001E-2</v>
      </c>
      <c r="H24" s="43">
        <v>7.62E-3</v>
      </c>
      <c r="I24" s="39">
        <v>2.0200000000000001E-3</v>
      </c>
      <c r="J24" s="39">
        <v>5.2599999999999999E-3</v>
      </c>
      <c r="K24" s="43">
        <v>3.0499999999999999E-2</v>
      </c>
      <c r="L24" s="39">
        <v>1.277E-2</v>
      </c>
      <c r="M24" s="44">
        <v>3.7330000000000002E-2</v>
      </c>
      <c r="N24" s="888"/>
      <c r="O24" s="43">
        <v>0.46765000000000001</v>
      </c>
      <c r="P24" s="39">
        <v>0.68032000000000004</v>
      </c>
      <c r="Q24" s="39">
        <v>0.53412999999999999</v>
      </c>
      <c r="R24" s="43">
        <v>0.43298999999999999</v>
      </c>
      <c r="S24" s="39">
        <v>0.22841</v>
      </c>
      <c r="T24" s="39">
        <v>0.34983999999999998</v>
      </c>
      <c r="U24" s="43">
        <v>1.017E-2</v>
      </c>
      <c r="V24" s="39">
        <v>4.8680000000000001E-2</v>
      </c>
      <c r="W24" s="39">
        <v>1.278E-2</v>
      </c>
      <c r="X24" s="43">
        <v>9.2399999999999999E-3</v>
      </c>
      <c r="Y24" s="39">
        <v>7.7000000000000002E-3</v>
      </c>
      <c r="Z24" s="47">
        <v>8.2400000000000008E-3</v>
      </c>
      <c r="AA24" s="574"/>
    </row>
    <row r="25" spans="1:27" s="21" customFormat="1" ht="12.75" customHeight="1">
      <c r="A25" s="799" t="s">
        <v>71</v>
      </c>
      <c r="B25" s="181">
        <v>981</v>
      </c>
      <c r="C25" s="181">
        <v>55646</v>
      </c>
      <c r="D25" s="191">
        <v>8744</v>
      </c>
      <c r="E25" s="181">
        <v>87</v>
      </c>
      <c r="F25" s="181">
        <v>2456</v>
      </c>
      <c r="G25" s="191">
        <v>802</v>
      </c>
      <c r="H25" s="181">
        <v>4</v>
      </c>
      <c r="I25" s="181">
        <v>80</v>
      </c>
      <c r="J25" s="191">
        <v>31</v>
      </c>
      <c r="K25" s="181">
        <v>7</v>
      </c>
      <c r="L25" s="181">
        <v>170</v>
      </c>
      <c r="M25" s="191">
        <v>52</v>
      </c>
      <c r="N25" s="888" t="s">
        <v>71</v>
      </c>
      <c r="O25" s="181">
        <v>284</v>
      </c>
      <c r="P25" s="181">
        <v>33271</v>
      </c>
      <c r="Q25" s="191">
        <v>2801</v>
      </c>
      <c r="R25" s="181">
        <v>540</v>
      </c>
      <c r="S25" s="181">
        <v>17118</v>
      </c>
      <c r="T25" s="191">
        <v>4554</v>
      </c>
      <c r="U25" s="181">
        <v>29</v>
      </c>
      <c r="V25" s="181">
        <v>1733</v>
      </c>
      <c r="W25" s="191">
        <v>246</v>
      </c>
      <c r="X25" s="181">
        <v>30</v>
      </c>
      <c r="Y25" s="181">
        <v>818</v>
      </c>
      <c r="Z25" s="224">
        <v>258</v>
      </c>
      <c r="AA25" s="404"/>
    </row>
    <row r="26" spans="1:27" s="45" customFormat="1" ht="12.75" customHeight="1">
      <c r="A26" s="799"/>
      <c r="B26" s="41">
        <v>1</v>
      </c>
      <c r="C26" s="42">
        <v>1</v>
      </c>
      <c r="D26" s="42">
        <v>1</v>
      </c>
      <c r="E26" s="43">
        <v>8.8690000000000005E-2</v>
      </c>
      <c r="F26" s="39">
        <v>4.4139999999999999E-2</v>
      </c>
      <c r="G26" s="39">
        <v>9.1719999999999996E-2</v>
      </c>
      <c r="H26" s="43">
        <v>4.0800000000000003E-3</v>
      </c>
      <c r="I26" s="39">
        <v>1.4400000000000001E-3</v>
      </c>
      <c r="J26" s="39">
        <v>3.5500000000000002E-3</v>
      </c>
      <c r="K26" s="43">
        <v>7.1399999999999996E-3</v>
      </c>
      <c r="L26" s="39">
        <v>3.0599999999999998E-3</v>
      </c>
      <c r="M26" s="44">
        <v>5.9500000000000004E-3</v>
      </c>
      <c r="N26" s="888"/>
      <c r="O26" s="43">
        <v>0.28949999999999998</v>
      </c>
      <c r="P26" s="39">
        <v>0.59789999999999999</v>
      </c>
      <c r="Q26" s="39">
        <v>0.32033</v>
      </c>
      <c r="R26" s="43">
        <v>0.55045999999999995</v>
      </c>
      <c r="S26" s="39">
        <v>0.30762</v>
      </c>
      <c r="T26" s="39">
        <v>0.52081</v>
      </c>
      <c r="U26" s="43">
        <v>2.9559999999999999E-2</v>
      </c>
      <c r="V26" s="39">
        <v>3.1140000000000001E-2</v>
      </c>
      <c r="W26" s="39">
        <v>2.8129999999999999E-2</v>
      </c>
      <c r="X26" s="43">
        <v>3.058E-2</v>
      </c>
      <c r="Y26" s="39">
        <v>1.47E-2</v>
      </c>
      <c r="Z26" s="47">
        <v>2.9510000000000002E-2</v>
      </c>
      <c r="AA26" s="574"/>
    </row>
    <row r="27" spans="1:27" s="21" customFormat="1" ht="12.75" customHeight="1">
      <c r="A27" s="799" t="s">
        <v>72</v>
      </c>
      <c r="B27" s="181">
        <v>280</v>
      </c>
      <c r="C27" s="181">
        <v>17149</v>
      </c>
      <c r="D27" s="191">
        <v>2107</v>
      </c>
      <c r="E27" s="181">
        <v>10</v>
      </c>
      <c r="F27" s="181">
        <v>155</v>
      </c>
      <c r="G27" s="191">
        <v>282</v>
      </c>
      <c r="H27" s="181">
        <v>3</v>
      </c>
      <c r="I27" s="181">
        <v>21</v>
      </c>
      <c r="J27" s="191">
        <v>7</v>
      </c>
      <c r="K27" s="181">
        <v>1</v>
      </c>
      <c r="L27" s="181">
        <v>5</v>
      </c>
      <c r="M27" s="191">
        <v>12</v>
      </c>
      <c r="N27" s="888" t="s">
        <v>72</v>
      </c>
      <c r="O27" s="181">
        <v>189</v>
      </c>
      <c r="P27" s="181">
        <v>14580</v>
      </c>
      <c r="Q27" s="191">
        <v>1400</v>
      </c>
      <c r="R27" s="181">
        <v>53</v>
      </c>
      <c r="S27" s="181">
        <v>1109</v>
      </c>
      <c r="T27" s="191">
        <v>280</v>
      </c>
      <c r="U27" s="181">
        <v>12</v>
      </c>
      <c r="V27" s="181">
        <v>419</v>
      </c>
      <c r="W27" s="191">
        <v>60</v>
      </c>
      <c r="X27" s="181">
        <v>12</v>
      </c>
      <c r="Y27" s="181">
        <v>860</v>
      </c>
      <c r="Z27" s="224">
        <v>66</v>
      </c>
      <c r="AA27" s="404"/>
    </row>
    <row r="28" spans="1:27" s="45" customFormat="1" ht="12.75" customHeight="1">
      <c r="A28" s="799"/>
      <c r="B28" s="41">
        <v>1</v>
      </c>
      <c r="C28" s="42">
        <v>1</v>
      </c>
      <c r="D28" s="42">
        <v>1</v>
      </c>
      <c r="E28" s="43">
        <v>3.5709999999999999E-2</v>
      </c>
      <c r="F28" s="39">
        <v>9.0399999999999994E-3</v>
      </c>
      <c r="G28" s="39">
        <v>0.13383999999999999</v>
      </c>
      <c r="H28" s="43">
        <v>1.0710000000000001E-2</v>
      </c>
      <c r="I28" s="39">
        <v>1.2199999999999999E-3</v>
      </c>
      <c r="J28" s="39">
        <v>3.32E-3</v>
      </c>
      <c r="K28" s="43">
        <v>3.5699999999999998E-3</v>
      </c>
      <c r="L28" s="39">
        <v>2.9E-4</v>
      </c>
      <c r="M28" s="44">
        <v>5.7000000000000002E-3</v>
      </c>
      <c r="N28" s="888"/>
      <c r="O28" s="43">
        <v>0.67500000000000004</v>
      </c>
      <c r="P28" s="39">
        <v>0.85019999999999996</v>
      </c>
      <c r="Q28" s="39">
        <v>0.66444999999999999</v>
      </c>
      <c r="R28" s="43">
        <v>0.18929000000000001</v>
      </c>
      <c r="S28" s="39">
        <v>6.4670000000000005E-2</v>
      </c>
      <c r="T28" s="39">
        <v>0.13289000000000001</v>
      </c>
      <c r="U28" s="43">
        <v>4.2860000000000002E-2</v>
      </c>
      <c r="V28" s="39">
        <v>2.443E-2</v>
      </c>
      <c r="W28" s="39">
        <v>2.8479999999999998E-2</v>
      </c>
      <c r="X28" s="43">
        <v>4.2860000000000002E-2</v>
      </c>
      <c r="Y28" s="39">
        <v>5.015E-2</v>
      </c>
      <c r="Z28" s="47">
        <v>3.1320000000000001E-2</v>
      </c>
      <c r="AA28" s="574"/>
    </row>
    <row r="29" spans="1:27" s="21" customFormat="1" ht="12.75" customHeight="1">
      <c r="A29" s="799" t="s">
        <v>73</v>
      </c>
      <c r="B29" s="181">
        <v>839</v>
      </c>
      <c r="C29" s="181">
        <v>32257</v>
      </c>
      <c r="D29" s="191">
        <v>7423</v>
      </c>
      <c r="E29" s="181">
        <v>36</v>
      </c>
      <c r="F29" s="181">
        <v>721</v>
      </c>
      <c r="G29" s="191">
        <v>408</v>
      </c>
      <c r="H29" s="181">
        <v>5</v>
      </c>
      <c r="I29" s="181">
        <v>122</v>
      </c>
      <c r="J29" s="191">
        <v>47</v>
      </c>
      <c r="K29" s="181">
        <v>11</v>
      </c>
      <c r="L29" s="181">
        <v>74</v>
      </c>
      <c r="M29" s="191">
        <v>118</v>
      </c>
      <c r="N29" s="888" t="s">
        <v>73</v>
      </c>
      <c r="O29" s="181">
        <v>324</v>
      </c>
      <c r="P29" s="181">
        <v>20449</v>
      </c>
      <c r="Q29" s="191">
        <v>3249</v>
      </c>
      <c r="R29" s="181">
        <v>424</v>
      </c>
      <c r="S29" s="181">
        <v>6997</v>
      </c>
      <c r="T29" s="191">
        <v>3186</v>
      </c>
      <c r="U29" s="181">
        <v>0</v>
      </c>
      <c r="V29" s="181">
        <v>0</v>
      </c>
      <c r="W29" s="191">
        <v>0</v>
      </c>
      <c r="X29" s="181">
        <v>39</v>
      </c>
      <c r="Y29" s="181">
        <v>3894</v>
      </c>
      <c r="Z29" s="224">
        <v>415</v>
      </c>
      <c r="AA29" s="404"/>
    </row>
    <row r="30" spans="1:27" s="45" customFormat="1" ht="12.75" customHeight="1">
      <c r="A30" s="799"/>
      <c r="B30" s="41">
        <v>1</v>
      </c>
      <c r="C30" s="42">
        <v>1</v>
      </c>
      <c r="D30" s="42">
        <v>1</v>
      </c>
      <c r="E30" s="43">
        <v>4.2909999999999997E-2</v>
      </c>
      <c r="F30" s="39">
        <v>2.2349999999999998E-2</v>
      </c>
      <c r="G30" s="39">
        <v>5.4960000000000002E-2</v>
      </c>
      <c r="H30" s="43">
        <v>5.96E-3</v>
      </c>
      <c r="I30" s="39">
        <v>3.7799999999999999E-3</v>
      </c>
      <c r="J30" s="39">
        <v>6.3299999999999997E-3</v>
      </c>
      <c r="K30" s="43">
        <v>1.311E-2</v>
      </c>
      <c r="L30" s="39">
        <v>2.2899999999999999E-3</v>
      </c>
      <c r="M30" s="44">
        <v>1.5900000000000001E-2</v>
      </c>
      <c r="N30" s="888"/>
      <c r="O30" s="43">
        <v>0.38617000000000001</v>
      </c>
      <c r="P30" s="39">
        <v>0.63393999999999995</v>
      </c>
      <c r="Q30" s="39">
        <v>0.43769000000000002</v>
      </c>
      <c r="R30" s="43">
        <v>0.50536000000000003</v>
      </c>
      <c r="S30" s="39">
        <v>0.21690999999999999</v>
      </c>
      <c r="T30" s="39">
        <v>0.42920999999999998</v>
      </c>
      <c r="U30" s="43" t="s">
        <v>477</v>
      </c>
      <c r="V30" s="39" t="s">
        <v>477</v>
      </c>
      <c r="W30" s="39" t="s">
        <v>477</v>
      </c>
      <c r="X30" s="43">
        <v>4.648E-2</v>
      </c>
      <c r="Y30" s="39">
        <v>0.12071999999999999</v>
      </c>
      <c r="Z30" s="47">
        <v>5.5910000000000001E-2</v>
      </c>
      <c r="AA30" s="574"/>
    </row>
    <row r="31" spans="1:27" s="21" customFormat="1" ht="12.75" customHeight="1">
      <c r="A31" s="799" t="s">
        <v>74</v>
      </c>
      <c r="B31" s="181">
        <v>249</v>
      </c>
      <c r="C31" s="181">
        <v>12193</v>
      </c>
      <c r="D31" s="191">
        <v>1770</v>
      </c>
      <c r="E31" s="181">
        <v>33</v>
      </c>
      <c r="F31" s="181">
        <v>532</v>
      </c>
      <c r="G31" s="191">
        <v>330</v>
      </c>
      <c r="H31" s="181">
        <v>3</v>
      </c>
      <c r="I31" s="181">
        <v>63</v>
      </c>
      <c r="J31" s="191">
        <v>28</v>
      </c>
      <c r="K31" s="181">
        <v>17</v>
      </c>
      <c r="L31" s="181">
        <v>549</v>
      </c>
      <c r="M31" s="191">
        <v>140</v>
      </c>
      <c r="N31" s="888" t="s">
        <v>74</v>
      </c>
      <c r="O31" s="181">
        <v>34</v>
      </c>
      <c r="P31" s="181">
        <v>5110</v>
      </c>
      <c r="Q31" s="191">
        <v>322</v>
      </c>
      <c r="R31" s="181">
        <v>146</v>
      </c>
      <c r="S31" s="181">
        <v>3774</v>
      </c>
      <c r="T31" s="191">
        <v>804</v>
      </c>
      <c r="U31" s="181">
        <v>3</v>
      </c>
      <c r="V31" s="181">
        <v>560</v>
      </c>
      <c r="W31" s="191">
        <v>18</v>
      </c>
      <c r="X31" s="181">
        <v>13</v>
      </c>
      <c r="Y31" s="181">
        <v>1605</v>
      </c>
      <c r="Z31" s="224">
        <v>128</v>
      </c>
      <c r="AA31" s="404"/>
    </row>
    <row r="32" spans="1:27" s="45" customFormat="1" ht="12.75" customHeight="1">
      <c r="A32" s="799"/>
      <c r="B32" s="41">
        <v>1</v>
      </c>
      <c r="C32" s="42">
        <v>1</v>
      </c>
      <c r="D32" s="42">
        <v>1</v>
      </c>
      <c r="E32" s="43">
        <v>0.13253000000000001</v>
      </c>
      <c r="F32" s="39">
        <v>4.3630000000000002E-2</v>
      </c>
      <c r="G32" s="39">
        <v>0.18643999999999999</v>
      </c>
      <c r="H32" s="43">
        <v>1.205E-2</v>
      </c>
      <c r="I32" s="39">
        <v>5.1700000000000001E-3</v>
      </c>
      <c r="J32" s="39">
        <v>1.5820000000000001E-2</v>
      </c>
      <c r="K32" s="43">
        <v>6.8269999999999997E-2</v>
      </c>
      <c r="L32" s="39">
        <v>4.5030000000000001E-2</v>
      </c>
      <c r="M32" s="44">
        <v>7.9100000000000004E-2</v>
      </c>
      <c r="N32" s="888"/>
      <c r="O32" s="43">
        <v>0.13655</v>
      </c>
      <c r="P32" s="39">
        <v>0.41909000000000002</v>
      </c>
      <c r="Q32" s="39">
        <v>0.18192</v>
      </c>
      <c r="R32" s="43">
        <v>0.58635000000000004</v>
      </c>
      <c r="S32" s="39">
        <v>0.30952000000000002</v>
      </c>
      <c r="T32" s="39">
        <v>0.45423999999999998</v>
      </c>
      <c r="U32" s="43">
        <v>1.205E-2</v>
      </c>
      <c r="V32" s="39">
        <v>4.5929999999999999E-2</v>
      </c>
      <c r="W32" s="39">
        <v>1.017E-2</v>
      </c>
      <c r="X32" s="43">
        <v>5.2209999999999999E-2</v>
      </c>
      <c r="Y32" s="39">
        <v>0.13163</v>
      </c>
      <c r="Z32" s="47">
        <v>7.2319999999999995E-2</v>
      </c>
      <c r="AA32" s="574"/>
    </row>
    <row r="33" spans="1:27" s="21" customFormat="1" ht="12.75" customHeight="1">
      <c r="A33" s="799" t="s">
        <v>75</v>
      </c>
      <c r="B33" s="181">
        <v>1081</v>
      </c>
      <c r="C33" s="181">
        <v>77173</v>
      </c>
      <c r="D33" s="191">
        <v>10204</v>
      </c>
      <c r="E33" s="181">
        <v>38</v>
      </c>
      <c r="F33" s="181">
        <v>1183</v>
      </c>
      <c r="G33" s="191">
        <v>300</v>
      </c>
      <c r="H33" s="181">
        <v>9</v>
      </c>
      <c r="I33" s="181">
        <v>328</v>
      </c>
      <c r="J33" s="191">
        <v>75</v>
      </c>
      <c r="K33" s="181">
        <v>65</v>
      </c>
      <c r="L33" s="181">
        <v>2868</v>
      </c>
      <c r="M33" s="191">
        <v>561</v>
      </c>
      <c r="N33" s="888" t="s">
        <v>75</v>
      </c>
      <c r="O33" s="181">
        <v>524</v>
      </c>
      <c r="P33" s="181">
        <v>59734</v>
      </c>
      <c r="Q33" s="191">
        <v>5356</v>
      </c>
      <c r="R33" s="181">
        <v>431</v>
      </c>
      <c r="S33" s="181">
        <v>12749</v>
      </c>
      <c r="T33" s="191">
        <v>3715</v>
      </c>
      <c r="U33" s="181">
        <v>5</v>
      </c>
      <c r="V33" s="181">
        <v>104</v>
      </c>
      <c r="W33" s="191">
        <v>124</v>
      </c>
      <c r="X33" s="181">
        <v>9</v>
      </c>
      <c r="Y33" s="181">
        <v>207</v>
      </c>
      <c r="Z33" s="224">
        <v>73</v>
      </c>
      <c r="AA33" s="404"/>
    </row>
    <row r="34" spans="1:27" s="45" customFormat="1" ht="12.75" customHeight="1">
      <c r="A34" s="799"/>
      <c r="B34" s="41">
        <v>1</v>
      </c>
      <c r="C34" s="42">
        <v>1</v>
      </c>
      <c r="D34" s="42">
        <v>1</v>
      </c>
      <c r="E34" s="43">
        <v>3.5150000000000001E-2</v>
      </c>
      <c r="F34" s="39">
        <v>1.533E-2</v>
      </c>
      <c r="G34" s="39">
        <v>2.9399999999999999E-2</v>
      </c>
      <c r="H34" s="43">
        <v>8.3300000000000006E-3</v>
      </c>
      <c r="I34" s="39">
        <v>4.2500000000000003E-3</v>
      </c>
      <c r="J34" s="39">
        <v>7.3499999999999998E-3</v>
      </c>
      <c r="K34" s="43">
        <v>6.0130000000000003E-2</v>
      </c>
      <c r="L34" s="39">
        <v>3.7159999999999999E-2</v>
      </c>
      <c r="M34" s="44">
        <v>5.4980000000000001E-2</v>
      </c>
      <c r="N34" s="888"/>
      <c r="O34" s="41">
        <v>0.48474</v>
      </c>
      <c r="P34" s="39">
        <v>0.77403</v>
      </c>
      <c r="Q34" s="39">
        <v>0.52488999999999997</v>
      </c>
      <c r="R34" s="43">
        <v>0.3987</v>
      </c>
      <c r="S34" s="39">
        <v>0.16520000000000001</v>
      </c>
      <c r="T34" s="39">
        <v>0.36407</v>
      </c>
      <c r="U34" s="43">
        <v>4.6299999999999996E-3</v>
      </c>
      <c r="V34" s="39">
        <v>1.3500000000000001E-3</v>
      </c>
      <c r="W34" s="39">
        <v>1.2149999999999999E-2</v>
      </c>
      <c r="X34" s="43">
        <v>8.3300000000000006E-3</v>
      </c>
      <c r="Y34" s="39">
        <v>2.6800000000000001E-3</v>
      </c>
      <c r="Z34" s="47">
        <v>7.1500000000000001E-3</v>
      </c>
      <c r="AA34" s="574"/>
    </row>
    <row r="35" spans="1:27" s="21" customFormat="1" ht="12.75" customHeight="1">
      <c r="A35" s="817" t="s">
        <v>76</v>
      </c>
      <c r="B35" s="181">
        <v>407</v>
      </c>
      <c r="C35" s="181">
        <v>23022</v>
      </c>
      <c r="D35" s="191">
        <v>3251</v>
      </c>
      <c r="E35" s="181">
        <v>47</v>
      </c>
      <c r="F35" s="181">
        <v>345</v>
      </c>
      <c r="G35" s="191">
        <v>351</v>
      </c>
      <c r="H35" s="181">
        <v>4</v>
      </c>
      <c r="I35" s="181">
        <v>78</v>
      </c>
      <c r="J35" s="191">
        <v>25</v>
      </c>
      <c r="K35" s="181">
        <v>3</v>
      </c>
      <c r="L35" s="181">
        <v>41</v>
      </c>
      <c r="M35" s="191">
        <v>26</v>
      </c>
      <c r="N35" s="890" t="s">
        <v>76</v>
      </c>
      <c r="O35" s="181">
        <v>208</v>
      </c>
      <c r="P35" s="181">
        <v>17600</v>
      </c>
      <c r="Q35" s="191">
        <v>1709</v>
      </c>
      <c r="R35" s="181">
        <v>131</v>
      </c>
      <c r="S35" s="181">
        <v>2559</v>
      </c>
      <c r="T35" s="191">
        <v>1018</v>
      </c>
      <c r="U35" s="181">
        <v>1</v>
      </c>
      <c r="V35" s="181">
        <v>231</v>
      </c>
      <c r="W35" s="191">
        <v>11</v>
      </c>
      <c r="X35" s="181">
        <v>13</v>
      </c>
      <c r="Y35" s="181">
        <v>2168</v>
      </c>
      <c r="Z35" s="224">
        <v>111</v>
      </c>
      <c r="AA35" s="404"/>
    </row>
    <row r="36" spans="1:27" s="45" customFormat="1" ht="12.75" customHeight="1">
      <c r="A36" s="818"/>
      <c r="B36" s="232">
        <v>1</v>
      </c>
      <c r="C36" s="233">
        <v>1</v>
      </c>
      <c r="D36" s="233">
        <v>1</v>
      </c>
      <c r="E36" s="234">
        <v>0.11548</v>
      </c>
      <c r="F36" s="235">
        <v>1.499E-2</v>
      </c>
      <c r="G36" s="235">
        <v>0.10797</v>
      </c>
      <c r="H36" s="234">
        <v>9.8300000000000002E-3</v>
      </c>
      <c r="I36" s="235">
        <v>3.3899999999999998E-3</v>
      </c>
      <c r="J36" s="235">
        <v>7.6899999999999998E-3</v>
      </c>
      <c r="K36" s="234">
        <v>7.3699999999999998E-3</v>
      </c>
      <c r="L36" s="235">
        <v>1.7799999999999999E-3</v>
      </c>
      <c r="M36" s="236">
        <v>8.0000000000000002E-3</v>
      </c>
      <c r="N36" s="891"/>
      <c r="O36" s="234">
        <v>0.51105999999999996</v>
      </c>
      <c r="P36" s="235">
        <v>0.76449</v>
      </c>
      <c r="Q36" s="235">
        <v>0.52568000000000004</v>
      </c>
      <c r="R36" s="234">
        <v>0.32186999999999999</v>
      </c>
      <c r="S36" s="235">
        <v>0.11115</v>
      </c>
      <c r="T36" s="235">
        <v>0.31313000000000002</v>
      </c>
      <c r="U36" s="234">
        <v>2.4599999999999999E-3</v>
      </c>
      <c r="V36" s="235">
        <v>1.0030000000000001E-2</v>
      </c>
      <c r="W36" s="235">
        <v>3.3800000000000002E-3</v>
      </c>
      <c r="X36" s="234">
        <v>3.1940000000000003E-2</v>
      </c>
      <c r="Y36" s="235">
        <v>9.4170000000000004E-2</v>
      </c>
      <c r="Z36" s="245">
        <v>3.4139999999999997E-2</v>
      </c>
      <c r="AA36" s="574"/>
    </row>
    <row r="37" spans="1:27" s="24" customFormat="1" ht="12.75" customHeight="1">
      <c r="A37" s="857" t="s">
        <v>85</v>
      </c>
      <c r="B37" s="180">
        <v>57925</v>
      </c>
      <c r="C37" s="180">
        <v>2034908</v>
      </c>
      <c r="D37" s="237">
        <v>487309</v>
      </c>
      <c r="E37" s="180">
        <v>2506</v>
      </c>
      <c r="F37" s="180">
        <v>52461</v>
      </c>
      <c r="G37" s="237">
        <v>25301</v>
      </c>
      <c r="H37" s="180">
        <v>942</v>
      </c>
      <c r="I37" s="180">
        <v>18980</v>
      </c>
      <c r="J37" s="237">
        <v>7070</v>
      </c>
      <c r="K37" s="180">
        <v>17842</v>
      </c>
      <c r="L37" s="180">
        <v>281778</v>
      </c>
      <c r="M37" s="237">
        <v>169487</v>
      </c>
      <c r="N37" s="899" t="s">
        <v>85</v>
      </c>
      <c r="O37" s="180">
        <v>17500</v>
      </c>
      <c r="P37" s="180">
        <v>1082414</v>
      </c>
      <c r="Q37" s="237">
        <v>157917</v>
      </c>
      <c r="R37" s="180">
        <v>17870</v>
      </c>
      <c r="S37" s="180">
        <v>442410</v>
      </c>
      <c r="T37" s="237">
        <v>116981</v>
      </c>
      <c r="U37" s="180">
        <v>430</v>
      </c>
      <c r="V37" s="180">
        <v>68110</v>
      </c>
      <c r="W37" s="237">
        <v>3965</v>
      </c>
      <c r="X37" s="180">
        <v>835</v>
      </c>
      <c r="Y37" s="180">
        <v>88755</v>
      </c>
      <c r="Z37" s="228">
        <v>6588</v>
      </c>
      <c r="AA37" s="563"/>
    </row>
    <row r="38" spans="1:27" s="46" customFormat="1" ht="12.75" customHeight="1" thickBot="1">
      <c r="A38" s="858"/>
      <c r="B38" s="240">
        <v>1</v>
      </c>
      <c r="C38" s="241">
        <v>1</v>
      </c>
      <c r="D38" s="241">
        <v>1</v>
      </c>
      <c r="E38" s="242">
        <v>4.326E-2</v>
      </c>
      <c r="F38" s="243">
        <v>2.5780000000000001E-2</v>
      </c>
      <c r="G38" s="243">
        <v>5.1920000000000001E-2</v>
      </c>
      <c r="H38" s="242">
        <v>1.626E-2</v>
      </c>
      <c r="I38" s="243">
        <v>9.3299999999999998E-3</v>
      </c>
      <c r="J38" s="243">
        <v>1.451E-2</v>
      </c>
      <c r="K38" s="242">
        <v>0.30802000000000002</v>
      </c>
      <c r="L38" s="243">
        <v>0.13847000000000001</v>
      </c>
      <c r="M38" s="401">
        <v>0.3478</v>
      </c>
      <c r="N38" s="893"/>
      <c r="O38" s="242">
        <v>0.30210999999999999</v>
      </c>
      <c r="P38" s="243">
        <v>0.53191999999999995</v>
      </c>
      <c r="Q38" s="243">
        <v>0.32406000000000001</v>
      </c>
      <c r="R38" s="242">
        <v>0.3085</v>
      </c>
      <c r="S38" s="243">
        <v>0.21740999999999999</v>
      </c>
      <c r="T38" s="243">
        <v>0.24006</v>
      </c>
      <c r="U38" s="242">
        <v>7.4200000000000004E-3</v>
      </c>
      <c r="V38" s="243">
        <v>3.347E-2</v>
      </c>
      <c r="W38" s="243">
        <v>8.1399999999999997E-3</v>
      </c>
      <c r="X38" s="242">
        <v>1.4420000000000001E-2</v>
      </c>
      <c r="Y38" s="243">
        <v>4.3619999999999999E-2</v>
      </c>
      <c r="Z38" s="246">
        <v>1.3520000000000001E-2</v>
      </c>
      <c r="AA38" s="575"/>
    </row>
    <row r="39" spans="1:27" s="402" customFormat="1">
      <c r="A39" s="572"/>
      <c r="E39" s="572"/>
      <c r="F39" s="572"/>
      <c r="G39" s="572"/>
      <c r="H39" s="572"/>
      <c r="I39" s="572"/>
      <c r="J39" s="572"/>
      <c r="K39" s="572"/>
      <c r="L39" s="572"/>
      <c r="M39" s="572"/>
      <c r="N39" s="423"/>
    </row>
    <row r="40" spans="1:27" s="550" customFormat="1" ht="11.25">
      <c r="A40" s="550" t="str">
        <f>"Anmerkungen. Datengrundlage: Volkshochschul-Statistik "&amp;Hilfswerte!B1&amp;"; Basis: "&amp;Tabelle1!$C$36&amp;" vhs."</f>
        <v>Anmerkungen. Datengrundlage: Volkshochschul-Statistik 2022; Basis: 828 vhs.</v>
      </c>
      <c r="N40" s="550" t="str">
        <f>"Anmerkungen. Datengrundlage: Volkshochschul-Statistik "&amp;Hilfswerte!B1&amp;"; Basis: "&amp;Tabelle1!$C$36&amp;" vhs."</f>
        <v>Anmerkungen. Datengrundlage: Volkshochschul-Statistik 2022; Basis: 828 vhs.</v>
      </c>
    </row>
    <row r="41" spans="1:27" s="402" customFormat="1"/>
    <row r="42" spans="1:27" s="402" customFormat="1">
      <c r="A42" s="558" t="str">
        <f>Tabelle1!$A$41</f>
        <v>Datengrundlage: Deutsches Institut für Erwachsenenbildung DIE (2025). „Basisdaten Volkshochschul-Statistik (seit 2018)“</v>
      </c>
      <c r="B42" s="560"/>
      <c r="C42" s="560"/>
      <c r="D42" s="560"/>
      <c r="N42" s="558" t="str">
        <f>Tabelle1!$A$41</f>
        <v>Datengrundlage: Deutsches Institut für Erwachsenenbildung DIE (2025). „Basisdaten Volkshochschul-Statistik (seit 2018)“</v>
      </c>
      <c r="O42" s="560"/>
      <c r="P42" s="560"/>
      <c r="Q42" s="560"/>
    </row>
    <row r="43" spans="1:27" s="402" customFormat="1">
      <c r="A43" s="558" t="str">
        <f>Tabelle1!$A$42</f>
        <v xml:space="preserve">(ZA6276; Version 2.0.0) [Data set]. GESIS, Köln. </v>
      </c>
      <c r="B43" s="556"/>
      <c r="C43" s="556"/>
      <c r="F43" s="796" t="s">
        <v>494</v>
      </c>
      <c r="G43" s="796"/>
      <c r="H43" s="796"/>
      <c r="N43" s="558" t="str">
        <f>Tabelle1!$A$42</f>
        <v xml:space="preserve">(ZA6276; Version 2.0.0) [Data set]. GESIS, Köln. </v>
      </c>
      <c r="O43" s="556"/>
      <c r="P43" s="556"/>
      <c r="S43" s="796" t="s">
        <v>494</v>
      </c>
      <c r="T43" s="796"/>
      <c r="U43" s="796"/>
    </row>
    <row r="44" spans="1:27" s="402" customFormat="1">
      <c r="A44" s="560"/>
      <c r="B44" s="560"/>
      <c r="C44" s="560"/>
      <c r="D44" s="560"/>
      <c r="N44" s="560"/>
      <c r="O44" s="560"/>
      <c r="P44" s="560"/>
      <c r="Q44" s="560"/>
    </row>
    <row r="45" spans="1:27" s="402" customFormat="1">
      <c r="A45" s="694" t="str">
        <f>Tabelle1!$A$44</f>
        <v>Die Tabellen stehen unter der Lizenz CC BY-SA DEED 4.0.</v>
      </c>
      <c r="B45" s="560"/>
      <c r="C45" s="560"/>
      <c r="D45" s="560"/>
      <c r="N45" s="694" t="str">
        <f>Tabelle1!$A$44</f>
        <v>Die Tabellen stehen unter der Lizenz CC BY-SA DEED 4.0.</v>
      </c>
      <c r="O45" s="560"/>
      <c r="P45" s="560"/>
      <c r="Q45" s="560"/>
    </row>
    <row r="46" spans="1:27" s="49" customFormat="1" ht="44.25">
      <c r="A46" s="48"/>
      <c r="AA46" s="576"/>
    </row>
    <row r="48" spans="1:27" ht="26.25" customHeight="1"/>
  </sheetData>
  <mergeCells count="51">
    <mergeCell ref="F43:H43"/>
    <mergeCell ref="S43:U43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  <mergeCell ref="A23:A24"/>
    <mergeCell ref="N23:N24"/>
    <mergeCell ref="A25:A26"/>
    <mergeCell ref="N25:N26"/>
    <mergeCell ref="A27:A28"/>
    <mergeCell ref="N27:N28"/>
    <mergeCell ref="A17:A18"/>
    <mergeCell ref="N17:N18"/>
    <mergeCell ref="A19:A20"/>
    <mergeCell ref="N19:N20"/>
    <mergeCell ref="A21:A22"/>
    <mergeCell ref="N21:N22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B3:AF11"/>
    <mergeCell ref="A5:A6"/>
    <mergeCell ref="N5:N6"/>
    <mergeCell ref="A7:A8"/>
    <mergeCell ref="N7:N8"/>
    <mergeCell ref="A9:A10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</mergeCells>
  <conditionalFormatting sqref="A6 A8 A10 A12 A14 A16 A18 A20 A22 A24 A26 A28 A30 A32 A34 A36">
    <cfRule type="cellIs" dxfId="512" priority="412" stopIfTrue="1" operator="equal">
      <formula>1</formula>
    </cfRule>
    <cfRule type="cellIs" dxfId="511" priority="413" stopIfTrue="1" operator="lessThan">
      <formula>0.0005</formula>
    </cfRule>
  </conditionalFormatting>
  <conditionalFormatting sqref="A5:Z5">
    <cfRule type="cellIs" dxfId="510" priority="193" stopIfTrue="1" operator="equal">
      <formula>0</formula>
    </cfRule>
  </conditionalFormatting>
  <conditionalFormatting sqref="A9:Z9">
    <cfRule type="cellIs" dxfId="509" priority="169" stopIfTrue="1" operator="equal">
      <formula>0</formula>
    </cfRule>
  </conditionalFormatting>
  <conditionalFormatting sqref="A11:Z11">
    <cfRule type="cellIs" dxfId="508" priority="157" stopIfTrue="1" operator="equal">
      <formula>0</formula>
    </cfRule>
  </conditionalFormatting>
  <conditionalFormatting sqref="A13:Z13">
    <cfRule type="cellIs" dxfId="507" priority="145" stopIfTrue="1" operator="equal">
      <formula>0</formula>
    </cfRule>
  </conditionalFormatting>
  <conditionalFormatting sqref="A15:Z15">
    <cfRule type="cellIs" dxfId="506" priority="133" stopIfTrue="1" operator="equal">
      <formula>0</formula>
    </cfRule>
  </conditionalFormatting>
  <conditionalFormatting sqref="A17:Z17">
    <cfRule type="cellIs" dxfId="505" priority="121" stopIfTrue="1" operator="equal">
      <formula>0</formula>
    </cfRule>
  </conditionalFormatting>
  <conditionalFormatting sqref="A19:Z19">
    <cfRule type="cellIs" dxfId="504" priority="109" stopIfTrue="1" operator="equal">
      <formula>0</formula>
    </cfRule>
  </conditionalFormatting>
  <conditionalFormatting sqref="A21:Z21">
    <cfRule type="cellIs" dxfId="503" priority="97" stopIfTrue="1" operator="equal">
      <formula>0</formula>
    </cfRule>
  </conditionalFormatting>
  <conditionalFormatting sqref="A23:Z23">
    <cfRule type="cellIs" dxfId="502" priority="85" stopIfTrue="1" operator="equal">
      <formula>0</formula>
    </cfRule>
  </conditionalFormatting>
  <conditionalFormatting sqref="A25:Z25">
    <cfRule type="cellIs" dxfId="501" priority="73" stopIfTrue="1" operator="equal">
      <formula>0</formula>
    </cfRule>
  </conditionalFormatting>
  <conditionalFormatting sqref="A27:Z27">
    <cfRule type="cellIs" dxfId="500" priority="61" stopIfTrue="1" operator="equal">
      <formula>0</formula>
    </cfRule>
  </conditionalFormatting>
  <conditionalFormatting sqref="A29:Z29">
    <cfRule type="cellIs" dxfId="499" priority="49" stopIfTrue="1" operator="equal">
      <formula>0</formula>
    </cfRule>
  </conditionalFormatting>
  <conditionalFormatting sqref="A31:Z31">
    <cfRule type="cellIs" dxfId="498" priority="37" stopIfTrue="1" operator="equal">
      <formula>0</formula>
    </cfRule>
  </conditionalFormatting>
  <conditionalFormatting sqref="A33:Z33">
    <cfRule type="cellIs" dxfId="497" priority="25" stopIfTrue="1" operator="equal">
      <formula>0</formula>
    </cfRule>
  </conditionalFormatting>
  <conditionalFormatting sqref="A35:Z35">
    <cfRule type="cellIs" dxfId="496" priority="13" stopIfTrue="1" operator="equal">
      <formula>0</formula>
    </cfRule>
  </conditionalFormatting>
  <conditionalFormatting sqref="B7:M7">
    <cfRule type="cellIs" dxfId="495" priority="385" stopIfTrue="1" operator="equal">
      <formula>0</formula>
    </cfRule>
  </conditionalFormatting>
  <conditionalFormatting sqref="B37:M37">
    <cfRule type="cellIs" dxfId="494" priority="205" stopIfTrue="1" operator="equal">
      <formula>0</formula>
    </cfRule>
  </conditionalFormatting>
  <conditionalFormatting sqref="N6 N8 N10 N12 N14 N16 N18 N20 N22 N24 N26 N28 N30 N32 N34 N36">
    <cfRule type="cellIs" dxfId="493" priority="409" stopIfTrue="1" operator="equal">
      <formula>1</formula>
    </cfRule>
    <cfRule type="cellIs" dxfId="492" priority="410" stopIfTrue="1" operator="lessThan">
      <formula>0.0005</formula>
    </cfRule>
  </conditionalFormatting>
  <conditionalFormatting sqref="O7:Z7">
    <cfRule type="cellIs" dxfId="491" priority="181" stopIfTrue="1" operator="equal">
      <formula>0</formula>
    </cfRule>
  </conditionalFormatting>
  <conditionalFormatting sqref="O37:Z37">
    <cfRule type="cellIs" dxfId="490" priority="1" stopIfTrue="1" operator="equal">
      <formula>0</formula>
    </cfRule>
  </conditionalFormatting>
  <hyperlinks>
    <hyperlink ref="A45" r:id="rId1" display="Publikation und Tabellen stehen unter der Lizenz CC BY-SA DEED 4.0." xr:uid="{A4669143-2114-462F-8FAB-E002947E73E4}"/>
    <hyperlink ref="N45" r:id="rId2" display="Publikation und Tabellen stehen unter der Lizenz CC BY-SA DEED 4.0." xr:uid="{0FCCCAE9-475C-4D57-BB49-AB7EC1C50CF6}"/>
    <hyperlink ref="F43" r:id="rId3" xr:uid="{4B8A38D0-67A5-403F-9941-95F0C26BD522}"/>
    <hyperlink ref="S43" r:id="rId4" xr:uid="{B6F13460-4CC1-4886-8BCE-7327E86570CF}"/>
  </hyperlinks>
  <pageMargins left="0.78740157480314965" right="0.78740157480314965" top="0.98425196850393704" bottom="0.98425196850393704" header="0.51181102362204722" footer="0.51181102362204722"/>
  <pageSetup paperSize="9" scale="77" orientation="portrait" r:id="rId5"/>
  <headerFooter scaleWithDoc="0" alignWithMargins="0"/>
  <colBreaks count="1" manualBreakCount="1">
    <brk id="13" max="44" man="1"/>
  </colBreaks>
  <legacyDrawingHF r:id="rId6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250D0-357E-433B-9198-E96C1ABDC976}">
  <dimension ref="A1:AF49"/>
  <sheetViews>
    <sheetView view="pageBreakPreview" zoomScaleNormal="100" zoomScaleSheetLayoutView="100" workbookViewId="0">
      <selection activeCell="S43" sqref="S43:U43"/>
    </sheetView>
  </sheetViews>
  <sheetFormatPr baseColWidth="10" defaultRowHeight="12.75"/>
  <cols>
    <col min="1" max="1" width="13.5703125" style="20" customWidth="1"/>
    <col min="2" max="2" width="6.42578125" style="20" customWidth="1"/>
    <col min="3" max="3" width="7.5703125" style="20" customWidth="1"/>
    <col min="4" max="4" width="7.42578125" style="20" customWidth="1"/>
    <col min="5" max="5" width="6.28515625" style="20" customWidth="1"/>
    <col min="6" max="6" width="7.140625" style="20" customWidth="1"/>
    <col min="7" max="7" width="7.7109375" style="20" customWidth="1"/>
    <col min="8" max="8" width="6.5703125" style="20" customWidth="1"/>
    <col min="9" max="9" width="7.85546875" style="20" customWidth="1"/>
    <col min="10" max="10" width="8" style="20" customWidth="1"/>
    <col min="11" max="11" width="6.5703125" style="20" customWidth="1"/>
    <col min="12" max="12" width="7.85546875" style="20" customWidth="1"/>
    <col min="13" max="13" width="8" style="20" customWidth="1"/>
    <col min="14" max="14" width="14.42578125" style="20" customWidth="1"/>
    <col min="15" max="15" width="6.5703125" style="20" customWidth="1"/>
    <col min="16" max="16" width="7.85546875" style="20" customWidth="1"/>
    <col min="17" max="17" width="8" style="20" customWidth="1"/>
    <col min="18" max="18" width="6.5703125" style="20" customWidth="1"/>
    <col min="19" max="19" width="7.85546875" style="20" customWidth="1"/>
    <col min="20" max="20" width="8" style="20" customWidth="1"/>
    <col min="21" max="21" width="6.5703125" style="20" customWidth="1"/>
    <col min="22" max="22" width="7.85546875" style="20" customWidth="1"/>
    <col min="23" max="26" width="8" style="20" customWidth="1"/>
    <col min="27" max="27" width="2.7109375" style="402" customWidth="1"/>
    <col min="28" max="28" width="8.7109375" style="20" customWidth="1"/>
    <col min="29" max="29" width="8" style="20" customWidth="1"/>
    <col min="30" max="16384" width="11.42578125" style="20"/>
  </cols>
  <sheetData>
    <row r="1" spans="1:32" s="19" customFormat="1" ht="41.25" customHeight="1" thickBot="1">
      <c r="A1" s="801" t="str">
        <f>"Tabelle 8.4: Kurse, Unterrichtsstunden und Belegungen nach Ländern und Programmbereichen " &amp;Hilfswerte!B1&amp; " - Kurse mit digitalen Lerninhalten"</f>
        <v>Tabelle 8.4: Kurse, Unterrichtsstunden und Belegungen nach Ländern und Programmbereichen 2022 - Kurse mit digitalen Lerninhalten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 t="str">
        <f>"noch Tabelle 8.4: Kurse, Unterrichtsstunden und Belegungen nach Ländern und Programmbereichen " &amp;Hilfswerte!B1&amp; " - Kurse mit digitalen Lerninhalten"</f>
        <v>noch Tabelle 8.4: Kurse, Unterrichtsstunden und Belegungen nach Ländern und Programmbereichen 2022 - Kurse mit digitalen Lerninhalten</v>
      </c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422"/>
      <c r="AB1" s="35"/>
      <c r="AC1" s="35"/>
    </row>
    <row r="2" spans="1:32" s="19" customFormat="1" ht="14.25" customHeight="1">
      <c r="A2" s="820" t="s">
        <v>12</v>
      </c>
      <c r="B2" s="811" t="s">
        <v>57</v>
      </c>
      <c r="C2" s="812"/>
      <c r="D2" s="812"/>
      <c r="E2" s="878" t="s">
        <v>54</v>
      </c>
      <c r="F2" s="809"/>
      <c r="G2" s="809"/>
      <c r="H2" s="809"/>
      <c r="I2" s="809"/>
      <c r="J2" s="809"/>
      <c r="K2" s="809"/>
      <c r="L2" s="809"/>
      <c r="M2" s="880"/>
      <c r="N2" s="881" t="s">
        <v>12</v>
      </c>
      <c r="O2" s="811" t="s">
        <v>54</v>
      </c>
      <c r="P2" s="812"/>
      <c r="Q2" s="812"/>
      <c r="R2" s="812"/>
      <c r="S2" s="812"/>
      <c r="T2" s="812"/>
      <c r="U2" s="812"/>
      <c r="V2" s="812"/>
      <c r="W2" s="812"/>
      <c r="X2" s="812"/>
      <c r="Y2" s="812"/>
      <c r="Z2" s="884"/>
      <c r="AA2" s="561"/>
    </row>
    <row r="3" spans="1:32" s="40" customFormat="1" ht="39.75" customHeight="1">
      <c r="A3" s="821"/>
      <c r="B3" s="862"/>
      <c r="C3" s="879"/>
      <c r="D3" s="879"/>
      <c r="E3" s="885" t="s">
        <v>1</v>
      </c>
      <c r="F3" s="806"/>
      <c r="G3" s="807"/>
      <c r="H3" s="885" t="s">
        <v>2</v>
      </c>
      <c r="I3" s="806"/>
      <c r="J3" s="807"/>
      <c r="K3" s="885" t="s">
        <v>19</v>
      </c>
      <c r="L3" s="806"/>
      <c r="M3" s="807"/>
      <c r="N3" s="897"/>
      <c r="O3" s="869" t="s">
        <v>20</v>
      </c>
      <c r="P3" s="869"/>
      <c r="Q3" s="869"/>
      <c r="R3" s="869" t="s">
        <v>328</v>
      </c>
      <c r="S3" s="869"/>
      <c r="T3" s="869"/>
      <c r="U3" s="869" t="s">
        <v>366</v>
      </c>
      <c r="V3" s="869"/>
      <c r="W3" s="885"/>
      <c r="X3" s="885" t="s">
        <v>39</v>
      </c>
      <c r="Y3" s="806"/>
      <c r="Z3" s="808"/>
      <c r="AA3" s="573"/>
      <c r="AB3" s="886"/>
      <c r="AC3" s="886"/>
      <c r="AD3" s="886"/>
      <c r="AE3" s="886"/>
      <c r="AF3" s="886"/>
    </row>
    <row r="4" spans="1:32" ht="33.75">
      <c r="A4" s="822"/>
      <c r="B4" s="593" t="s">
        <v>16</v>
      </c>
      <c r="C4" s="593" t="s">
        <v>17</v>
      </c>
      <c r="D4" s="593" t="s">
        <v>18</v>
      </c>
      <c r="E4" s="593" t="s">
        <v>16</v>
      </c>
      <c r="F4" s="593" t="s">
        <v>17</v>
      </c>
      <c r="G4" s="591" t="s">
        <v>18</v>
      </c>
      <c r="H4" s="593" t="s">
        <v>16</v>
      </c>
      <c r="I4" s="593" t="s">
        <v>17</v>
      </c>
      <c r="J4" s="591" t="s">
        <v>18</v>
      </c>
      <c r="K4" s="593" t="s">
        <v>16</v>
      </c>
      <c r="L4" s="593" t="s">
        <v>17</v>
      </c>
      <c r="M4" s="591" t="s">
        <v>18</v>
      </c>
      <c r="N4" s="898"/>
      <c r="O4" s="593" t="s">
        <v>16</v>
      </c>
      <c r="P4" s="593" t="s">
        <v>17</v>
      </c>
      <c r="Q4" s="591" t="s">
        <v>18</v>
      </c>
      <c r="R4" s="593" t="s">
        <v>16</v>
      </c>
      <c r="S4" s="593" t="s">
        <v>17</v>
      </c>
      <c r="T4" s="591" t="s">
        <v>18</v>
      </c>
      <c r="U4" s="593" t="s">
        <v>16</v>
      </c>
      <c r="V4" s="593" t="s">
        <v>17</v>
      </c>
      <c r="W4" s="593" t="s">
        <v>18</v>
      </c>
      <c r="X4" s="593" t="s">
        <v>16</v>
      </c>
      <c r="Y4" s="593" t="s">
        <v>17</v>
      </c>
      <c r="Z4" s="595" t="s">
        <v>18</v>
      </c>
      <c r="AB4" s="886"/>
      <c r="AC4" s="886"/>
      <c r="AD4" s="886"/>
      <c r="AE4" s="886"/>
      <c r="AF4" s="886"/>
    </row>
    <row r="5" spans="1:32" s="21" customFormat="1" ht="12.75" customHeight="1">
      <c r="A5" s="800" t="s">
        <v>61</v>
      </c>
      <c r="B5" s="181">
        <v>10579</v>
      </c>
      <c r="C5" s="181">
        <v>307137</v>
      </c>
      <c r="D5" s="191">
        <v>84516</v>
      </c>
      <c r="E5" s="181">
        <v>580</v>
      </c>
      <c r="F5" s="181">
        <v>5441</v>
      </c>
      <c r="G5" s="191">
        <v>6950</v>
      </c>
      <c r="H5" s="181">
        <v>555</v>
      </c>
      <c r="I5" s="181">
        <v>6585</v>
      </c>
      <c r="J5" s="191">
        <v>4468</v>
      </c>
      <c r="K5" s="181">
        <v>1714</v>
      </c>
      <c r="L5" s="181">
        <v>19337</v>
      </c>
      <c r="M5" s="191">
        <v>15837</v>
      </c>
      <c r="N5" s="887" t="s">
        <v>61</v>
      </c>
      <c r="O5" s="181">
        <v>6009</v>
      </c>
      <c r="P5" s="181">
        <v>226049</v>
      </c>
      <c r="Q5" s="191">
        <v>47362</v>
      </c>
      <c r="R5" s="181">
        <v>1581</v>
      </c>
      <c r="S5" s="181">
        <v>31088</v>
      </c>
      <c r="T5" s="191">
        <v>8727</v>
      </c>
      <c r="U5" s="181">
        <v>83</v>
      </c>
      <c r="V5" s="181">
        <v>17006</v>
      </c>
      <c r="W5" s="191">
        <v>711</v>
      </c>
      <c r="X5" s="181">
        <v>57</v>
      </c>
      <c r="Y5" s="181">
        <v>1631</v>
      </c>
      <c r="Z5" s="224">
        <v>461</v>
      </c>
      <c r="AA5" s="404"/>
      <c r="AB5" s="886"/>
      <c r="AC5" s="886"/>
      <c r="AD5" s="886"/>
      <c r="AE5" s="886"/>
      <c r="AF5" s="886"/>
    </row>
    <row r="6" spans="1:32" s="21" customFormat="1" ht="12.75" customHeight="1">
      <c r="A6" s="799"/>
      <c r="B6" s="41">
        <v>1</v>
      </c>
      <c r="C6" s="42">
        <v>1</v>
      </c>
      <c r="D6" s="42">
        <v>1</v>
      </c>
      <c r="E6" s="43">
        <v>5.4829999999999997E-2</v>
      </c>
      <c r="F6" s="39">
        <v>1.772E-2</v>
      </c>
      <c r="G6" s="39">
        <v>8.2229999999999998E-2</v>
      </c>
      <c r="H6" s="43">
        <v>5.246E-2</v>
      </c>
      <c r="I6" s="39">
        <v>2.1440000000000001E-2</v>
      </c>
      <c r="J6" s="39">
        <v>5.287E-2</v>
      </c>
      <c r="K6" s="43">
        <v>0.16202</v>
      </c>
      <c r="L6" s="39">
        <v>6.2960000000000002E-2</v>
      </c>
      <c r="M6" s="44">
        <v>0.18737999999999999</v>
      </c>
      <c r="N6" s="888"/>
      <c r="O6" s="43">
        <v>0.56801000000000001</v>
      </c>
      <c r="P6" s="39">
        <v>0.73599000000000003</v>
      </c>
      <c r="Q6" s="39">
        <v>0.56039000000000005</v>
      </c>
      <c r="R6" s="43">
        <v>0.14945</v>
      </c>
      <c r="S6" s="39">
        <v>0.10122</v>
      </c>
      <c r="T6" s="39">
        <v>0.10326</v>
      </c>
      <c r="U6" s="43">
        <v>7.8499999999999993E-3</v>
      </c>
      <c r="V6" s="39">
        <v>5.5370000000000003E-2</v>
      </c>
      <c r="W6" s="39">
        <v>8.4100000000000008E-3</v>
      </c>
      <c r="X6" s="43">
        <v>5.3899999999999998E-3</v>
      </c>
      <c r="Y6" s="39">
        <v>5.3099999999999996E-3</v>
      </c>
      <c r="Z6" s="47">
        <v>5.45E-3</v>
      </c>
      <c r="AA6" s="404"/>
      <c r="AB6" s="886"/>
      <c r="AC6" s="886"/>
      <c r="AD6" s="886"/>
      <c r="AE6" s="886"/>
      <c r="AF6" s="886"/>
    </row>
    <row r="7" spans="1:32" s="21" customFormat="1" ht="12.75" customHeight="1">
      <c r="A7" s="799" t="s">
        <v>62</v>
      </c>
      <c r="B7" s="181">
        <v>9842</v>
      </c>
      <c r="C7" s="181">
        <v>265062</v>
      </c>
      <c r="D7" s="191">
        <v>84682</v>
      </c>
      <c r="E7" s="181">
        <v>628</v>
      </c>
      <c r="F7" s="181">
        <v>5816</v>
      </c>
      <c r="G7" s="191">
        <v>8664</v>
      </c>
      <c r="H7" s="181">
        <v>677</v>
      </c>
      <c r="I7" s="181">
        <v>8436</v>
      </c>
      <c r="J7" s="191">
        <v>6175</v>
      </c>
      <c r="K7" s="181">
        <v>2456</v>
      </c>
      <c r="L7" s="181">
        <v>32986</v>
      </c>
      <c r="M7" s="191">
        <v>25486</v>
      </c>
      <c r="N7" s="888" t="s">
        <v>62</v>
      </c>
      <c r="O7" s="181">
        <v>4993</v>
      </c>
      <c r="P7" s="181">
        <v>166458</v>
      </c>
      <c r="Q7" s="191">
        <v>38317</v>
      </c>
      <c r="R7" s="181">
        <v>915</v>
      </c>
      <c r="S7" s="181">
        <v>21478</v>
      </c>
      <c r="T7" s="191">
        <v>4340</v>
      </c>
      <c r="U7" s="181">
        <v>133</v>
      </c>
      <c r="V7" s="181">
        <v>25248</v>
      </c>
      <c r="W7" s="191">
        <v>1252</v>
      </c>
      <c r="X7" s="181">
        <v>40</v>
      </c>
      <c r="Y7" s="181">
        <v>4640</v>
      </c>
      <c r="Z7" s="224">
        <v>448</v>
      </c>
      <c r="AA7" s="404"/>
      <c r="AB7" s="886"/>
      <c r="AC7" s="886"/>
      <c r="AD7" s="886"/>
      <c r="AE7" s="886"/>
      <c r="AF7" s="886"/>
    </row>
    <row r="8" spans="1:32" s="45" customFormat="1" ht="12.75" customHeight="1">
      <c r="A8" s="799"/>
      <c r="B8" s="41">
        <v>1</v>
      </c>
      <c r="C8" s="42">
        <v>1</v>
      </c>
      <c r="D8" s="42">
        <v>1</v>
      </c>
      <c r="E8" s="43">
        <v>6.3810000000000006E-2</v>
      </c>
      <c r="F8" s="39">
        <v>2.1940000000000001E-2</v>
      </c>
      <c r="G8" s="39">
        <v>0.10231</v>
      </c>
      <c r="H8" s="43">
        <v>6.8790000000000004E-2</v>
      </c>
      <c r="I8" s="39">
        <v>3.1829999999999997E-2</v>
      </c>
      <c r="J8" s="39">
        <v>7.2919999999999999E-2</v>
      </c>
      <c r="K8" s="43">
        <v>0.24954000000000001</v>
      </c>
      <c r="L8" s="39">
        <v>0.12445000000000001</v>
      </c>
      <c r="M8" s="44">
        <v>0.30096000000000001</v>
      </c>
      <c r="N8" s="888"/>
      <c r="O8" s="43">
        <v>0.50731999999999999</v>
      </c>
      <c r="P8" s="39">
        <v>0.628</v>
      </c>
      <c r="Q8" s="39">
        <v>0.45247999999999999</v>
      </c>
      <c r="R8" s="43">
        <v>9.2969999999999997E-2</v>
      </c>
      <c r="S8" s="39">
        <v>8.1030000000000005E-2</v>
      </c>
      <c r="T8" s="39">
        <v>5.1249999999999997E-2</v>
      </c>
      <c r="U8" s="43">
        <v>1.3509999999999999E-2</v>
      </c>
      <c r="V8" s="39">
        <v>9.5250000000000001E-2</v>
      </c>
      <c r="W8" s="39">
        <v>1.478E-2</v>
      </c>
      <c r="X8" s="43">
        <v>4.0600000000000002E-3</v>
      </c>
      <c r="Y8" s="39">
        <v>1.7510000000000001E-2</v>
      </c>
      <c r="Z8" s="47">
        <v>5.2900000000000004E-3</v>
      </c>
      <c r="AA8" s="574"/>
      <c r="AB8" s="886"/>
      <c r="AC8" s="886"/>
      <c r="AD8" s="886"/>
      <c r="AE8" s="886"/>
      <c r="AF8" s="886"/>
    </row>
    <row r="9" spans="1:32" s="21" customFormat="1" ht="12.75" customHeight="1">
      <c r="A9" s="799" t="s">
        <v>63</v>
      </c>
      <c r="B9" s="181">
        <v>5105</v>
      </c>
      <c r="C9" s="181">
        <v>205122</v>
      </c>
      <c r="D9" s="191">
        <v>43355</v>
      </c>
      <c r="E9" s="181">
        <v>122</v>
      </c>
      <c r="F9" s="181">
        <v>1502</v>
      </c>
      <c r="G9" s="191">
        <v>3521</v>
      </c>
      <c r="H9" s="181">
        <v>359</v>
      </c>
      <c r="I9" s="181">
        <v>9033</v>
      </c>
      <c r="J9" s="191">
        <v>2629</v>
      </c>
      <c r="K9" s="181">
        <v>254</v>
      </c>
      <c r="L9" s="181">
        <v>3809</v>
      </c>
      <c r="M9" s="191">
        <v>1691</v>
      </c>
      <c r="N9" s="888" t="s">
        <v>63</v>
      </c>
      <c r="O9" s="181">
        <v>3569</v>
      </c>
      <c r="P9" s="181">
        <v>164364</v>
      </c>
      <c r="Q9" s="191">
        <v>30628</v>
      </c>
      <c r="R9" s="181">
        <v>745</v>
      </c>
      <c r="S9" s="181">
        <v>18813</v>
      </c>
      <c r="T9" s="191">
        <v>4495</v>
      </c>
      <c r="U9" s="181">
        <v>5</v>
      </c>
      <c r="V9" s="181">
        <v>105</v>
      </c>
      <c r="W9" s="191">
        <v>22</v>
      </c>
      <c r="X9" s="181">
        <v>51</v>
      </c>
      <c r="Y9" s="181">
        <v>7496</v>
      </c>
      <c r="Z9" s="224">
        <v>369</v>
      </c>
      <c r="AA9" s="404"/>
      <c r="AB9" s="886"/>
      <c r="AC9" s="886"/>
      <c r="AD9" s="886"/>
      <c r="AE9" s="886"/>
      <c r="AF9" s="886"/>
    </row>
    <row r="10" spans="1:32" s="45" customFormat="1" ht="12.75" customHeight="1">
      <c r="A10" s="799"/>
      <c r="B10" s="41">
        <v>1</v>
      </c>
      <c r="C10" s="42">
        <v>1</v>
      </c>
      <c r="D10" s="42">
        <v>1</v>
      </c>
      <c r="E10" s="43">
        <v>2.3900000000000001E-2</v>
      </c>
      <c r="F10" s="39">
        <v>7.3200000000000001E-3</v>
      </c>
      <c r="G10" s="39">
        <v>8.1210000000000004E-2</v>
      </c>
      <c r="H10" s="43">
        <v>7.0319999999999994E-2</v>
      </c>
      <c r="I10" s="39">
        <v>4.4040000000000003E-2</v>
      </c>
      <c r="J10" s="39">
        <v>6.0639999999999999E-2</v>
      </c>
      <c r="K10" s="43">
        <v>4.9759999999999999E-2</v>
      </c>
      <c r="L10" s="39">
        <v>1.857E-2</v>
      </c>
      <c r="M10" s="44">
        <v>3.9E-2</v>
      </c>
      <c r="N10" s="888"/>
      <c r="O10" s="43">
        <v>0.69911999999999996</v>
      </c>
      <c r="P10" s="39">
        <v>0.80130000000000001</v>
      </c>
      <c r="Q10" s="39">
        <v>0.70645000000000002</v>
      </c>
      <c r="R10" s="43">
        <v>0.14593999999999999</v>
      </c>
      <c r="S10" s="39">
        <v>9.1719999999999996E-2</v>
      </c>
      <c r="T10" s="39">
        <v>0.10367999999999999</v>
      </c>
      <c r="U10" s="43">
        <v>9.7999999999999997E-4</v>
      </c>
      <c r="V10" s="39">
        <v>5.1000000000000004E-4</v>
      </c>
      <c r="W10" s="39">
        <v>5.1000000000000004E-4</v>
      </c>
      <c r="X10" s="43">
        <v>9.9900000000000006E-3</v>
      </c>
      <c r="Y10" s="39">
        <v>3.6540000000000003E-2</v>
      </c>
      <c r="Z10" s="47">
        <v>8.5100000000000002E-3</v>
      </c>
      <c r="AA10" s="574"/>
      <c r="AB10" s="886"/>
      <c r="AC10" s="886"/>
      <c r="AD10" s="886"/>
      <c r="AE10" s="886"/>
      <c r="AF10" s="886"/>
    </row>
    <row r="11" spans="1:32" s="21" customFormat="1" ht="12.75" customHeight="1">
      <c r="A11" s="799" t="s">
        <v>64</v>
      </c>
      <c r="B11" s="181">
        <v>502</v>
      </c>
      <c r="C11" s="181">
        <v>20397</v>
      </c>
      <c r="D11" s="191">
        <v>4262</v>
      </c>
      <c r="E11" s="181">
        <v>15</v>
      </c>
      <c r="F11" s="181">
        <v>147</v>
      </c>
      <c r="G11" s="191">
        <v>126</v>
      </c>
      <c r="H11" s="181">
        <v>16</v>
      </c>
      <c r="I11" s="181">
        <v>413</v>
      </c>
      <c r="J11" s="191">
        <v>135</v>
      </c>
      <c r="K11" s="181">
        <v>37</v>
      </c>
      <c r="L11" s="181">
        <v>644</v>
      </c>
      <c r="M11" s="191">
        <v>373</v>
      </c>
      <c r="N11" s="888" t="s">
        <v>64</v>
      </c>
      <c r="O11" s="181">
        <v>278</v>
      </c>
      <c r="P11" s="181">
        <v>15587</v>
      </c>
      <c r="Q11" s="191">
        <v>2680</v>
      </c>
      <c r="R11" s="181">
        <v>142</v>
      </c>
      <c r="S11" s="181">
        <v>2924</v>
      </c>
      <c r="T11" s="191">
        <v>790</v>
      </c>
      <c r="U11" s="181">
        <v>0</v>
      </c>
      <c r="V11" s="181">
        <v>0</v>
      </c>
      <c r="W11" s="191">
        <v>0</v>
      </c>
      <c r="X11" s="181">
        <v>14</v>
      </c>
      <c r="Y11" s="181">
        <v>682</v>
      </c>
      <c r="Z11" s="224">
        <v>158</v>
      </c>
      <c r="AA11" s="404"/>
      <c r="AB11" s="886"/>
      <c r="AC11" s="886"/>
      <c r="AD11" s="886"/>
      <c r="AE11" s="886"/>
      <c r="AF11" s="886"/>
    </row>
    <row r="12" spans="1:32" s="45" customFormat="1" ht="12.75" customHeight="1">
      <c r="A12" s="799"/>
      <c r="B12" s="41">
        <v>1</v>
      </c>
      <c r="C12" s="42">
        <v>1</v>
      </c>
      <c r="D12" s="42">
        <v>1</v>
      </c>
      <c r="E12" s="43">
        <v>2.988E-2</v>
      </c>
      <c r="F12" s="39">
        <v>7.2100000000000003E-3</v>
      </c>
      <c r="G12" s="39">
        <v>2.9559999999999999E-2</v>
      </c>
      <c r="H12" s="43">
        <v>3.1870000000000002E-2</v>
      </c>
      <c r="I12" s="39">
        <v>2.0250000000000001E-2</v>
      </c>
      <c r="J12" s="39">
        <v>3.168E-2</v>
      </c>
      <c r="K12" s="43">
        <v>7.3709999999999998E-2</v>
      </c>
      <c r="L12" s="39">
        <v>3.1570000000000001E-2</v>
      </c>
      <c r="M12" s="44">
        <v>8.7520000000000001E-2</v>
      </c>
      <c r="N12" s="888"/>
      <c r="O12" s="43">
        <v>0.55378000000000005</v>
      </c>
      <c r="P12" s="39">
        <v>0.76417999999999997</v>
      </c>
      <c r="Q12" s="39">
        <v>0.62880999999999998</v>
      </c>
      <c r="R12" s="43">
        <v>0.28287000000000001</v>
      </c>
      <c r="S12" s="39">
        <v>0.14335000000000001</v>
      </c>
      <c r="T12" s="39">
        <v>0.18536</v>
      </c>
      <c r="U12" s="43" t="s">
        <v>477</v>
      </c>
      <c r="V12" s="39" t="s">
        <v>477</v>
      </c>
      <c r="W12" s="39" t="s">
        <v>477</v>
      </c>
      <c r="X12" s="43">
        <v>2.7890000000000002E-2</v>
      </c>
      <c r="Y12" s="39">
        <v>3.3439999999999998E-2</v>
      </c>
      <c r="Z12" s="47">
        <v>3.7069999999999999E-2</v>
      </c>
      <c r="AA12" s="574"/>
    </row>
    <row r="13" spans="1:32" s="21" customFormat="1" ht="12.75" customHeight="1">
      <c r="A13" s="799" t="s">
        <v>65</v>
      </c>
      <c r="B13" s="181">
        <v>267</v>
      </c>
      <c r="C13" s="181">
        <v>7528</v>
      </c>
      <c r="D13" s="191">
        <v>2053</v>
      </c>
      <c r="E13" s="181">
        <v>49</v>
      </c>
      <c r="F13" s="181">
        <v>559</v>
      </c>
      <c r="G13" s="191">
        <v>475</v>
      </c>
      <c r="H13" s="181">
        <v>28</v>
      </c>
      <c r="I13" s="181">
        <v>439</v>
      </c>
      <c r="J13" s="191">
        <v>213</v>
      </c>
      <c r="K13" s="181">
        <v>15</v>
      </c>
      <c r="L13" s="181">
        <v>85</v>
      </c>
      <c r="M13" s="191">
        <v>266</v>
      </c>
      <c r="N13" s="888" t="s">
        <v>65</v>
      </c>
      <c r="O13" s="181">
        <v>65</v>
      </c>
      <c r="P13" s="181">
        <v>3052</v>
      </c>
      <c r="Q13" s="191">
        <v>562</v>
      </c>
      <c r="R13" s="181">
        <v>107</v>
      </c>
      <c r="S13" s="181">
        <v>3369</v>
      </c>
      <c r="T13" s="191">
        <v>513</v>
      </c>
      <c r="U13" s="181">
        <v>0</v>
      </c>
      <c r="V13" s="181">
        <v>0</v>
      </c>
      <c r="W13" s="191">
        <v>0</v>
      </c>
      <c r="X13" s="181">
        <v>3</v>
      </c>
      <c r="Y13" s="181">
        <v>24</v>
      </c>
      <c r="Z13" s="224">
        <v>24</v>
      </c>
      <c r="AA13" s="404"/>
      <c r="AB13" s="24"/>
    </row>
    <row r="14" spans="1:32" s="45" customFormat="1" ht="12.75" customHeight="1">
      <c r="A14" s="799"/>
      <c r="B14" s="41">
        <v>1</v>
      </c>
      <c r="C14" s="42">
        <v>1</v>
      </c>
      <c r="D14" s="42">
        <v>1</v>
      </c>
      <c r="E14" s="43">
        <v>0.18351999999999999</v>
      </c>
      <c r="F14" s="39">
        <v>7.4260000000000007E-2</v>
      </c>
      <c r="G14" s="39">
        <v>0.23136999999999999</v>
      </c>
      <c r="H14" s="43">
        <v>0.10487</v>
      </c>
      <c r="I14" s="39">
        <v>5.8319999999999997E-2</v>
      </c>
      <c r="J14" s="39">
        <v>0.10375</v>
      </c>
      <c r="K14" s="43">
        <v>5.6180000000000001E-2</v>
      </c>
      <c r="L14" s="39">
        <v>1.129E-2</v>
      </c>
      <c r="M14" s="44">
        <v>0.12956999999999999</v>
      </c>
      <c r="N14" s="888"/>
      <c r="O14" s="43">
        <v>0.24345</v>
      </c>
      <c r="P14" s="39">
        <v>0.40542</v>
      </c>
      <c r="Q14" s="39">
        <v>0.27374999999999999</v>
      </c>
      <c r="R14" s="43">
        <v>0.40075</v>
      </c>
      <c r="S14" s="39">
        <v>0.44752999999999998</v>
      </c>
      <c r="T14" s="39">
        <v>0.24987999999999999</v>
      </c>
      <c r="U14" s="43" t="s">
        <v>477</v>
      </c>
      <c r="V14" s="39" t="s">
        <v>477</v>
      </c>
      <c r="W14" s="39" t="s">
        <v>477</v>
      </c>
      <c r="X14" s="43">
        <v>1.124E-2</v>
      </c>
      <c r="Y14" s="39">
        <v>3.1900000000000001E-3</v>
      </c>
      <c r="Z14" s="47">
        <v>1.1690000000000001E-2</v>
      </c>
      <c r="AA14" s="574"/>
      <c r="AB14" s="24"/>
    </row>
    <row r="15" spans="1:32" s="21" customFormat="1" ht="12" customHeight="1">
      <c r="A15" s="799" t="s">
        <v>66</v>
      </c>
      <c r="B15" s="181">
        <v>2941</v>
      </c>
      <c r="C15" s="181">
        <v>60002</v>
      </c>
      <c r="D15" s="191">
        <v>30768</v>
      </c>
      <c r="E15" s="181">
        <v>146</v>
      </c>
      <c r="F15" s="181">
        <v>770</v>
      </c>
      <c r="G15" s="191">
        <v>1715</v>
      </c>
      <c r="H15" s="181">
        <v>431</v>
      </c>
      <c r="I15" s="181">
        <v>4253</v>
      </c>
      <c r="J15" s="191">
        <v>3899</v>
      </c>
      <c r="K15" s="181">
        <v>423</v>
      </c>
      <c r="L15" s="181">
        <v>5305</v>
      </c>
      <c r="M15" s="191">
        <v>4435</v>
      </c>
      <c r="N15" s="888" t="s">
        <v>66</v>
      </c>
      <c r="O15" s="181">
        <v>1611</v>
      </c>
      <c r="P15" s="181">
        <v>44506</v>
      </c>
      <c r="Q15" s="191">
        <v>18431</v>
      </c>
      <c r="R15" s="181">
        <v>327</v>
      </c>
      <c r="S15" s="181">
        <v>5066</v>
      </c>
      <c r="T15" s="191">
        <v>2273</v>
      </c>
      <c r="U15" s="181">
        <v>0</v>
      </c>
      <c r="V15" s="181">
        <v>0</v>
      </c>
      <c r="W15" s="191">
        <v>0</v>
      </c>
      <c r="X15" s="181">
        <v>3</v>
      </c>
      <c r="Y15" s="181">
        <v>102</v>
      </c>
      <c r="Z15" s="224">
        <v>15</v>
      </c>
      <c r="AA15" s="404"/>
      <c r="AB15" s="24"/>
    </row>
    <row r="16" spans="1:32" s="45" customFormat="1" ht="12" customHeight="1">
      <c r="A16" s="799"/>
      <c r="B16" s="41">
        <v>1</v>
      </c>
      <c r="C16" s="42">
        <v>1</v>
      </c>
      <c r="D16" s="42">
        <v>1</v>
      </c>
      <c r="E16" s="43">
        <v>4.9639999999999997E-2</v>
      </c>
      <c r="F16" s="39">
        <v>1.2829999999999999E-2</v>
      </c>
      <c r="G16" s="39">
        <v>5.5739999999999998E-2</v>
      </c>
      <c r="H16" s="43">
        <v>0.14655000000000001</v>
      </c>
      <c r="I16" s="39">
        <v>7.0879999999999999E-2</v>
      </c>
      <c r="J16" s="39">
        <v>0.12672</v>
      </c>
      <c r="K16" s="43">
        <v>0.14383000000000001</v>
      </c>
      <c r="L16" s="39">
        <v>8.8410000000000002E-2</v>
      </c>
      <c r="M16" s="44">
        <v>0.14413999999999999</v>
      </c>
      <c r="N16" s="888"/>
      <c r="O16" s="43">
        <v>0.54776999999999998</v>
      </c>
      <c r="P16" s="39">
        <v>0.74173999999999995</v>
      </c>
      <c r="Q16" s="39">
        <v>0.59902999999999995</v>
      </c>
      <c r="R16" s="43">
        <v>0.11119</v>
      </c>
      <c r="S16" s="39">
        <v>8.4430000000000005E-2</v>
      </c>
      <c r="T16" s="39">
        <v>7.3880000000000001E-2</v>
      </c>
      <c r="U16" s="43" t="s">
        <v>477</v>
      </c>
      <c r="V16" s="39" t="s">
        <v>477</v>
      </c>
      <c r="W16" s="39" t="s">
        <v>477</v>
      </c>
      <c r="X16" s="43">
        <v>1.0200000000000001E-3</v>
      </c>
      <c r="Y16" s="39">
        <v>1.6999999999999999E-3</v>
      </c>
      <c r="Z16" s="47">
        <v>4.8999999999999998E-4</v>
      </c>
      <c r="AA16" s="574"/>
      <c r="AB16" s="24"/>
    </row>
    <row r="17" spans="1:27" s="21" customFormat="1" ht="12.75" customHeight="1">
      <c r="A17" s="799" t="s">
        <v>67</v>
      </c>
      <c r="B17" s="181">
        <v>2328</v>
      </c>
      <c r="C17" s="181">
        <v>63681</v>
      </c>
      <c r="D17" s="191">
        <v>18855</v>
      </c>
      <c r="E17" s="181">
        <v>268</v>
      </c>
      <c r="F17" s="181">
        <v>2950</v>
      </c>
      <c r="G17" s="191">
        <v>2758</v>
      </c>
      <c r="H17" s="181">
        <v>182</v>
      </c>
      <c r="I17" s="181">
        <v>2241</v>
      </c>
      <c r="J17" s="191">
        <v>1175</v>
      </c>
      <c r="K17" s="181">
        <v>259</v>
      </c>
      <c r="L17" s="181">
        <v>3141</v>
      </c>
      <c r="M17" s="191">
        <v>2622</v>
      </c>
      <c r="N17" s="888" t="s">
        <v>67</v>
      </c>
      <c r="O17" s="181">
        <v>859</v>
      </c>
      <c r="P17" s="181">
        <v>35399</v>
      </c>
      <c r="Q17" s="191">
        <v>7110</v>
      </c>
      <c r="R17" s="181">
        <v>710</v>
      </c>
      <c r="S17" s="181">
        <v>13759</v>
      </c>
      <c r="T17" s="191">
        <v>4613</v>
      </c>
      <c r="U17" s="181">
        <v>7</v>
      </c>
      <c r="V17" s="181">
        <v>1889</v>
      </c>
      <c r="W17" s="191">
        <v>100</v>
      </c>
      <c r="X17" s="181">
        <v>43</v>
      </c>
      <c r="Y17" s="181">
        <v>4302</v>
      </c>
      <c r="Z17" s="224">
        <v>477</v>
      </c>
      <c r="AA17" s="404"/>
    </row>
    <row r="18" spans="1:27" s="45" customFormat="1" ht="12.75" customHeight="1">
      <c r="A18" s="799"/>
      <c r="B18" s="41">
        <v>1</v>
      </c>
      <c r="C18" s="42">
        <v>1</v>
      </c>
      <c r="D18" s="42">
        <v>1</v>
      </c>
      <c r="E18" s="43">
        <v>0.11512</v>
      </c>
      <c r="F18" s="39">
        <v>4.632E-2</v>
      </c>
      <c r="G18" s="39">
        <v>0.14627000000000001</v>
      </c>
      <c r="H18" s="43">
        <v>7.8179999999999999E-2</v>
      </c>
      <c r="I18" s="39">
        <v>3.5189999999999999E-2</v>
      </c>
      <c r="J18" s="39">
        <v>6.232E-2</v>
      </c>
      <c r="K18" s="43">
        <v>0.11125</v>
      </c>
      <c r="L18" s="39">
        <v>4.9320000000000003E-2</v>
      </c>
      <c r="M18" s="44">
        <v>0.13905999999999999</v>
      </c>
      <c r="N18" s="888"/>
      <c r="O18" s="43">
        <v>0.36898999999999998</v>
      </c>
      <c r="P18" s="39">
        <v>0.55588000000000004</v>
      </c>
      <c r="Q18" s="39">
        <v>0.37708999999999998</v>
      </c>
      <c r="R18" s="43">
        <v>0.30497999999999997</v>
      </c>
      <c r="S18" s="39">
        <v>0.21606</v>
      </c>
      <c r="T18" s="39">
        <v>0.24465999999999999</v>
      </c>
      <c r="U18" s="43">
        <v>3.0100000000000001E-3</v>
      </c>
      <c r="V18" s="39">
        <v>2.9659999999999999E-2</v>
      </c>
      <c r="W18" s="39">
        <v>5.3E-3</v>
      </c>
      <c r="X18" s="43">
        <v>1.847E-2</v>
      </c>
      <c r="Y18" s="39">
        <v>6.7559999999999995E-2</v>
      </c>
      <c r="Z18" s="47">
        <v>2.53E-2</v>
      </c>
      <c r="AA18" s="574"/>
    </row>
    <row r="19" spans="1:27" s="21" customFormat="1" ht="12.75" customHeight="1">
      <c r="A19" s="799" t="s">
        <v>68</v>
      </c>
      <c r="B19" s="181">
        <v>251</v>
      </c>
      <c r="C19" s="181">
        <v>8318</v>
      </c>
      <c r="D19" s="191">
        <v>2349</v>
      </c>
      <c r="E19" s="181">
        <v>13</v>
      </c>
      <c r="F19" s="181">
        <v>361</v>
      </c>
      <c r="G19" s="191">
        <v>141</v>
      </c>
      <c r="H19" s="181">
        <v>6</v>
      </c>
      <c r="I19" s="181">
        <v>216</v>
      </c>
      <c r="J19" s="191">
        <v>94</v>
      </c>
      <c r="K19" s="181">
        <v>8</v>
      </c>
      <c r="L19" s="181">
        <v>64</v>
      </c>
      <c r="M19" s="191">
        <v>70</v>
      </c>
      <c r="N19" s="888" t="s">
        <v>68</v>
      </c>
      <c r="O19" s="181">
        <v>146</v>
      </c>
      <c r="P19" s="181">
        <v>4324</v>
      </c>
      <c r="Q19" s="191">
        <v>1396</v>
      </c>
      <c r="R19" s="181">
        <v>60</v>
      </c>
      <c r="S19" s="181">
        <v>770</v>
      </c>
      <c r="T19" s="191">
        <v>450</v>
      </c>
      <c r="U19" s="181">
        <v>18</v>
      </c>
      <c r="V19" s="181">
        <v>2583</v>
      </c>
      <c r="W19" s="191">
        <v>198</v>
      </c>
      <c r="X19" s="181">
        <v>0</v>
      </c>
      <c r="Y19" s="181">
        <v>0</v>
      </c>
      <c r="Z19" s="224">
        <v>0</v>
      </c>
      <c r="AA19" s="404"/>
    </row>
    <row r="20" spans="1:27" s="45" customFormat="1" ht="12.75" customHeight="1">
      <c r="A20" s="799"/>
      <c r="B20" s="41">
        <v>1</v>
      </c>
      <c r="C20" s="42">
        <v>1</v>
      </c>
      <c r="D20" s="42">
        <v>1</v>
      </c>
      <c r="E20" s="43">
        <v>5.1790000000000003E-2</v>
      </c>
      <c r="F20" s="39">
        <v>4.3400000000000001E-2</v>
      </c>
      <c r="G20" s="39">
        <v>6.003E-2</v>
      </c>
      <c r="H20" s="43">
        <v>2.3900000000000001E-2</v>
      </c>
      <c r="I20" s="39">
        <v>2.597E-2</v>
      </c>
      <c r="J20" s="39">
        <v>4.002E-2</v>
      </c>
      <c r="K20" s="43">
        <v>3.1870000000000002E-2</v>
      </c>
      <c r="L20" s="39">
        <v>7.6899999999999998E-3</v>
      </c>
      <c r="M20" s="44">
        <v>2.98E-2</v>
      </c>
      <c r="N20" s="888"/>
      <c r="O20" s="43">
        <v>0.58167000000000002</v>
      </c>
      <c r="P20" s="39">
        <v>0.51983999999999997</v>
      </c>
      <c r="Q20" s="39">
        <v>0.59430000000000005</v>
      </c>
      <c r="R20" s="43">
        <v>0.23904</v>
      </c>
      <c r="S20" s="39">
        <v>9.257E-2</v>
      </c>
      <c r="T20" s="39">
        <v>0.19156999999999999</v>
      </c>
      <c r="U20" s="43">
        <v>7.1709999999999996E-2</v>
      </c>
      <c r="V20" s="39">
        <v>0.31052999999999997</v>
      </c>
      <c r="W20" s="39">
        <v>8.4290000000000004E-2</v>
      </c>
      <c r="X20" s="43" t="s">
        <v>477</v>
      </c>
      <c r="Y20" s="39" t="s">
        <v>477</v>
      </c>
      <c r="Z20" s="47" t="s">
        <v>477</v>
      </c>
      <c r="AA20" s="574"/>
    </row>
    <row r="21" spans="1:27" s="21" customFormat="1" ht="12.75" customHeight="1">
      <c r="A21" s="799" t="s">
        <v>69</v>
      </c>
      <c r="B21" s="181">
        <v>2473</v>
      </c>
      <c r="C21" s="181">
        <v>92687</v>
      </c>
      <c r="D21" s="191">
        <v>20066</v>
      </c>
      <c r="E21" s="181">
        <v>294</v>
      </c>
      <c r="F21" s="181">
        <v>7130</v>
      </c>
      <c r="G21" s="191">
        <v>3036</v>
      </c>
      <c r="H21" s="181">
        <v>78</v>
      </c>
      <c r="I21" s="181">
        <v>807</v>
      </c>
      <c r="J21" s="191">
        <v>799</v>
      </c>
      <c r="K21" s="181">
        <v>207</v>
      </c>
      <c r="L21" s="181">
        <v>3216</v>
      </c>
      <c r="M21" s="191">
        <v>2087</v>
      </c>
      <c r="N21" s="888" t="s">
        <v>69</v>
      </c>
      <c r="O21" s="181">
        <v>1045</v>
      </c>
      <c r="P21" s="181">
        <v>48087</v>
      </c>
      <c r="Q21" s="191">
        <v>9079</v>
      </c>
      <c r="R21" s="181">
        <v>811</v>
      </c>
      <c r="S21" s="181">
        <v>24611</v>
      </c>
      <c r="T21" s="191">
        <v>4705</v>
      </c>
      <c r="U21" s="181">
        <v>16</v>
      </c>
      <c r="V21" s="181">
        <v>7333</v>
      </c>
      <c r="W21" s="191">
        <v>215</v>
      </c>
      <c r="X21" s="181">
        <v>22</v>
      </c>
      <c r="Y21" s="181">
        <v>1503</v>
      </c>
      <c r="Z21" s="224">
        <v>145</v>
      </c>
      <c r="AA21" s="404"/>
    </row>
    <row r="22" spans="1:27" s="45" customFormat="1" ht="12.75" customHeight="1">
      <c r="A22" s="799"/>
      <c r="B22" s="41">
        <v>1</v>
      </c>
      <c r="C22" s="42">
        <v>1</v>
      </c>
      <c r="D22" s="42">
        <v>1</v>
      </c>
      <c r="E22" s="43">
        <v>0.11888</v>
      </c>
      <c r="F22" s="39">
        <v>7.6929999999999998E-2</v>
      </c>
      <c r="G22" s="39">
        <v>0.15129999999999999</v>
      </c>
      <c r="H22" s="43">
        <v>3.1539999999999999E-2</v>
      </c>
      <c r="I22" s="39">
        <v>8.7100000000000007E-3</v>
      </c>
      <c r="J22" s="39">
        <v>3.9820000000000001E-2</v>
      </c>
      <c r="K22" s="43">
        <v>8.3699999999999997E-2</v>
      </c>
      <c r="L22" s="39">
        <v>3.4700000000000002E-2</v>
      </c>
      <c r="M22" s="44">
        <v>0.10401000000000001</v>
      </c>
      <c r="N22" s="888"/>
      <c r="O22" s="43">
        <v>0.42255999999999999</v>
      </c>
      <c r="P22" s="39">
        <v>0.51880999999999999</v>
      </c>
      <c r="Q22" s="39">
        <v>0.45245999999999997</v>
      </c>
      <c r="R22" s="43">
        <v>0.32794000000000001</v>
      </c>
      <c r="S22" s="39">
        <v>0.26552999999999999</v>
      </c>
      <c r="T22" s="39">
        <v>0.23447999999999999</v>
      </c>
      <c r="U22" s="43">
        <v>6.4700000000000001E-3</v>
      </c>
      <c r="V22" s="39">
        <v>7.9119999999999996E-2</v>
      </c>
      <c r="W22" s="39">
        <v>1.0710000000000001E-2</v>
      </c>
      <c r="X22" s="43">
        <v>8.8999999999999999E-3</v>
      </c>
      <c r="Y22" s="39">
        <v>1.6219999999999998E-2</v>
      </c>
      <c r="Z22" s="47">
        <v>7.2300000000000003E-3</v>
      </c>
      <c r="AA22" s="574"/>
    </row>
    <row r="23" spans="1:27" s="21" customFormat="1" ht="12.75" customHeight="1">
      <c r="A23" s="799" t="s">
        <v>70</v>
      </c>
      <c r="B23" s="181">
        <v>5457</v>
      </c>
      <c r="C23" s="181">
        <v>194729</v>
      </c>
      <c r="D23" s="191">
        <v>45489</v>
      </c>
      <c r="E23" s="181">
        <v>227</v>
      </c>
      <c r="F23" s="181">
        <v>2575</v>
      </c>
      <c r="G23" s="191">
        <v>2592</v>
      </c>
      <c r="H23" s="181">
        <v>227</v>
      </c>
      <c r="I23" s="181">
        <v>5385</v>
      </c>
      <c r="J23" s="191">
        <v>1592</v>
      </c>
      <c r="K23" s="181">
        <v>377</v>
      </c>
      <c r="L23" s="181">
        <v>5589</v>
      </c>
      <c r="M23" s="191">
        <v>3562</v>
      </c>
      <c r="N23" s="888" t="s">
        <v>70</v>
      </c>
      <c r="O23" s="181">
        <v>3007</v>
      </c>
      <c r="P23" s="181">
        <v>125303</v>
      </c>
      <c r="Q23" s="191">
        <v>27651</v>
      </c>
      <c r="R23" s="181">
        <v>1462</v>
      </c>
      <c r="S23" s="181">
        <v>27428</v>
      </c>
      <c r="T23" s="191">
        <v>8388</v>
      </c>
      <c r="U23" s="181">
        <v>126</v>
      </c>
      <c r="V23" s="181">
        <v>28103</v>
      </c>
      <c r="W23" s="191">
        <v>1483</v>
      </c>
      <c r="X23" s="181">
        <v>31</v>
      </c>
      <c r="Y23" s="181">
        <v>346</v>
      </c>
      <c r="Z23" s="224">
        <v>221</v>
      </c>
      <c r="AA23" s="404"/>
    </row>
    <row r="24" spans="1:27" s="45" customFormat="1" ht="12.75" customHeight="1">
      <c r="A24" s="799"/>
      <c r="B24" s="41">
        <v>1</v>
      </c>
      <c r="C24" s="42">
        <v>1</v>
      </c>
      <c r="D24" s="42">
        <v>1</v>
      </c>
      <c r="E24" s="43">
        <v>4.1599999999999998E-2</v>
      </c>
      <c r="F24" s="39">
        <v>1.3220000000000001E-2</v>
      </c>
      <c r="G24" s="39">
        <v>5.6980000000000003E-2</v>
      </c>
      <c r="H24" s="43">
        <v>4.1599999999999998E-2</v>
      </c>
      <c r="I24" s="39">
        <v>2.7650000000000001E-2</v>
      </c>
      <c r="J24" s="39">
        <v>3.5000000000000003E-2</v>
      </c>
      <c r="K24" s="43">
        <v>6.9089999999999999E-2</v>
      </c>
      <c r="L24" s="39">
        <v>2.87E-2</v>
      </c>
      <c r="M24" s="44">
        <v>7.8299999999999995E-2</v>
      </c>
      <c r="N24" s="888"/>
      <c r="O24" s="43">
        <v>0.55103999999999997</v>
      </c>
      <c r="P24" s="39">
        <v>0.64346999999999999</v>
      </c>
      <c r="Q24" s="39">
        <v>0.60785999999999996</v>
      </c>
      <c r="R24" s="43">
        <v>0.26790999999999998</v>
      </c>
      <c r="S24" s="39">
        <v>0.14085</v>
      </c>
      <c r="T24" s="39">
        <v>0.18440000000000001</v>
      </c>
      <c r="U24" s="43">
        <v>2.3089999999999999E-2</v>
      </c>
      <c r="V24" s="39">
        <v>0.14432</v>
      </c>
      <c r="W24" s="39">
        <v>3.2599999999999997E-2</v>
      </c>
      <c r="X24" s="43">
        <v>5.6800000000000002E-3</v>
      </c>
      <c r="Y24" s="39">
        <v>1.7799999999999999E-3</v>
      </c>
      <c r="Z24" s="47">
        <v>4.8599999999999997E-3</v>
      </c>
      <c r="AA24" s="574"/>
    </row>
    <row r="25" spans="1:27" s="21" customFormat="1" ht="12.75" customHeight="1">
      <c r="A25" s="799" t="s">
        <v>71</v>
      </c>
      <c r="B25" s="181">
        <v>1093</v>
      </c>
      <c r="C25" s="181">
        <v>30750</v>
      </c>
      <c r="D25" s="191">
        <v>8679</v>
      </c>
      <c r="E25" s="181">
        <v>92</v>
      </c>
      <c r="F25" s="181">
        <v>2541</v>
      </c>
      <c r="G25" s="191">
        <v>1197</v>
      </c>
      <c r="H25" s="181">
        <v>52</v>
      </c>
      <c r="I25" s="181">
        <v>828</v>
      </c>
      <c r="J25" s="191">
        <v>506</v>
      </c>
      <c r="K25" s="181">
        <v>204</v>
      </c>
      <c r="L25" s="181">
        <v>2353</v>
      </c>
      <c r="M25" s="191">
        <v>1759</v>
      </c>
      <c r="N25" s="888" t="s">
        <v>71</v>
      </c>
      <c r="O25" s="181">
        <v>566</v>
      </c>
      <c r="P25" s="181">
        <v>17785</v>
      </c>
      <c r="Q25" s="191">
        <v>4001</v>
      </c>
      <c r="R25" s="181">
        <v>173</v>
      </c>
      <c r="S25" s="181">
        <v>6703</v>
      </c>
      <c r="T25" s="191">
        <v>1162</v>
      </c>
      <c r="U25" s="181">
        <v>2</v>
      </c>
      <c r="V25" s="181">
        <v>276</v>
      </c>
      <c r="W25" s="191">
        <v>32</v>
      </c>
      <c r="X25" s="181">
        <v>4</v>
      </c>
      <c r="Y25" s="181">
        <v>264</v>
      </c>
      <c r="Z25" s="224">
        <v>22</v>
      </c>
      <c r="AA25" s="404"/>
    </row>
    <row r="26" spans="1:27" s="45" customFormat="1" ht="12.75" customHeight="1">
      <c r="A26" s="799"/>
      <c r="B26" s="41">
        <v>1</v>
      </c>
      <c r="C26" s="42">
        <v>1</v>
      </c>
      <c r="D26" s="42">
        <v>1</v>
      </c>
      <c r="E26" s="43">
        <v>8.4169999999999995E-2</v>
      </c>
      <c r="F26" s="39">
        <v>8.2629999999999995E-2</v>
      </c>
      <c r="G26" s="39">
        <v>0.13791999999999999</v>
      </c>
      <c r="H26" s="43">
        <v>4.7579999999999997E-2</v>
      </c>
      <c r="I26" s="39">
        <v>2.6929999999999999E-2</v>
      </c>
      <c r="J26" s="39">
        <v>5.8299999999999998E-2</v>
      </c>
      <c r="K26" s="43">
        <v>0.18664</v>
      </c>
      <c r="L26" s="39">
        <v>7.6520000000000005E-2</v>
      </c>
      <c r="M26" s="44">
        <v>0.20266999999999999</v>
      </c>
      <c r="N26" s="888"/>
      <c r="O26" s="43">
        <v>0.51783999999999997</v>
      </c>
      <c r="P26" s="39">
        <v>0.57837000000000005</v>
      </c>
      <c r="Q26" s="39">
        <v>0.46100000000000002</v>
      </c>
      <c r="R26" s="43">
        <v>0.15828</v>
      </c>
      <c r="S26" s="39">
        <v>0.21798000000000001</v>
      </c>
      <c r="T26" s="39">
        <v>0.13389000000000001</v>
      </c>
      <c r="U26" s="43">
        <v>1.83E-3</v>
      </c>
      <c r="V26" s="39">
        <v>8.9800000000000001E-3</v>
      </c>
      <c r="W26" s="39">
        <v>3.6900000000000001E-3</v>
      </c>
      <c r="X26" s="43">
        <v>3.6600000000000001E-3</v>
      </c>
      <c r="Y26" s="39">
        <v>8.5900000000000004E-3</v>
      </c>
      <c r="Z26" s="47">
        <v>2.5300000000000001E-3</v>
      </c>
      <c r="AA26" s="574"/>
    </row>
    <row r="27" spans="1:27" s="21" customFormat="1" ht="12.75" customHeight="1">
      <c r="A27" s="799" t="s">
        <v>72</v>
      </c>
      <c r="B27" s="181">
        <v>168</v>
      </c>
      <c r="C27" s="181">
        <v>4649</v>
      </c>
      <c r="D27" s="191">
        <v>898</v>
      </c>
      <c r="E27" s="181">
        <v>6</v>
      </c>
      <c r="F27" s="181">
        <v>100</v>
      </c>
      <c r="G27" s="191">
        <v>73</v>
      </c>
      <c r="H27" s="181">
        <v>15</v>
      </c>
      <c r="I27" s="181">
        <v>326</v>
      </c>
      <c r="J27" s="191">
        <v>158</v>
      </c>
      <c r="K27" s="181">
        <v>29</v>
      </c>
      <c r="L27" s="181">
        <v>394</v>
      </c>
      <c r="M27" s="191">
        <v>137</v>
      </c>
      <c r="N27" s="888" t="s">
        <v>72</v>
      </c>
      <c r="O27" s="181">
        <v>94</v>
      </c>
      <c r="P27" s="181">
        <v>2322</v>
      </c>
      <c r="Q27" s="191">
        <v>406</v>
      </c>
      <c r="R27" s="181">
        <v>12</v>
      </c>
      <c r="S27" s="181">
        <v>123</v>
      </c>
      <c r="T27" s="191">
        <v>58</v>
      </c>
      <c r="U27" s="181">
        <v>0</v>
      </c>
      <c r="V27" s="181">
        <v>0</v>
      </c>
      <c r="W27" s="191">
        <v>0</v>
      </c>
      <c r="X27" s="181">
        <v>12</v>
      </c>
      <c r="Y27" s="181">
        <v>1384</v>
      </c>
      <c r="Z27" s="224">
        <v>66</v>
      </c>
      <c r="AA27" s="404"/>
    </row>
    <row r="28" spans="1:27" s="45" customFormat="1" ht="12.75" customHeight="1">
      <c r="A28" s="799"/>
      <c r="B28" s="41">
        <v>1</v>
      </c>
      <c r="C28" s="42">
        <v>1</v>
      </c>
      <c r="D28" s="42">
        <v>1</v>
      </c>
      <c r="E28" s="43">
        <v>3.5709999999999999E-2</v>
      </c>
      <c r="F28" s="39">
        <v>2.1510000000000001E-2</v>
      </c>
      <c r="G28" s="39">
        <v>8.1290000000000001E-2</v>
      </c>
      <c r="H28" s="43">
        <v>8.9289999999999994E-2</v>
      </c>
      <c r="I28" s="39">
        <v>7.0120000000000002E-2</v>
      </c>
      <c r="J28" s="39">
        <v>0.17595</v>
      </c>
      <c r="K28" s="43">
        <v>0.17262</v>
      </c>
      <c r="L28" s="39">
        <v>8.4750000000000006E-2</v>
      </c>
      <c r="M28" s="44">
        <v>0.15256</v>
      </c>
      <c r="N28" s="888"/>
      <c r="O28" s="43">
        <v>0.55952000000000002</v>
      </c>
      <c r="P28" s="39">
        <v>0.49946000000000002</v>
      </c>
      <c r="Q28" s="39">
        <v>0.45212000000000002</v>
      </c>
      <c r="R28" s="43">
        <v>7.1429999999999993E-2</v>
      </c>
      <c r="S28" s="39">
        <v>2.6460000000000001E-2</v>
      </c>
      <c r="T28" s="39">
        <v>6.4589999999999995E-2</v>
      </c>
      <c r="U28" s="43" t="s">
        <v>477</v>
      </c>
      <c r="V28" s="39" t="s">
        <v>477</v>
      </c>
      <c r="W28" s="39" t="s">
        <v>477</v>
      </c>
      <c r="X28" s="43">
        <v>7.1429999999999993E-2</v>
      </c>
      <c r="Y28" s="39">
        <v>0.29770000000000002</v>
      </c>
      <c r="Z28" s="47">
        <v>7.3499999999999996E-2</v>
      </c>
      <c r="AA28" s="574"/>
    </row>
    <row r="29" spans="1:27" s="21" customFormat="1" ht="12.75" customHeight="1">
      <c r="A29" s="799" t="s">
        <v>73</v>
      </c>
      <c r="B29" s="181">
        <v>696</v>
      </c>
      <c r="C29" s="181">
        <v>23756</v>
      </c>
      <c r="D29" s="191">
        <v>5766</v>
      </c>
      <c r="E29" s="181">
        <v>48</v>
      </c>
      <c r="F29" s="181">
        <v>391</v>
      </c>
      <c r="G29" s="191">
        <v>650</v>
      </c>
      <c r="H29" s="181">
        <v>31</v>
      </c>
      <c r="I29" s="181">
        <v>348</v>
      </c>
      <c r="J29" s="191">
        <v>222</v>
      </c>
      <c r="K29" s="181">
        <v>96</v>
      </c>
      <c r="L29" s="181">
        <v>766</v>
      </c>
      <c r="M29" s="191">
        <v>758</v>
      </c>
      <c r="N29" s="888" t="s">
        <v>73</v>
      </c>
      <c r="O29" s="181">
        <v>362</v>
      </c>
      <c r="P29" s="181">
        <v>18623</v>
      </c>
      <c r="Q29" s="191">
        <v>3230</v>
      </c>
      <c r="R29" s="181">
        <v>146</v>
      </c>
      <c r="S29" s="181">
        <v>3345</v>
      </c>
      <c r="T29" s="191">
        <v>778</v>
      </c>
      <c r="U29" s="181">
        <v>0</v>
      </c>
      <c r="V29" s="181">
        <v>0</v>
      </c>
      <c r="W29" s="191">
        <v>0</v>
      </c>
      <c r="X29" s="181">
        <v>13</v>
      </c>
      <c r="Y29" s="181">
        <v>283</v>
      </c>
      <c r="Z29" s="224">
        <v>128</v>
      </c>
      <c r="AA29" s="404"/>
    </row>
    <row r="30" spans="1:27" s="45" customFormat="1" ht="12.75" customHeight="1">
      <c r="A30" s="799"/>
      <c r="B30" s="41">
        <v>1</v>
      </c>
      <c r="C30" s="42">
        <v>1</v>
      </c>
      <c r="D30" s="42">
        <v>1</v>
      </c>
      <c r="E30" s="43">
        <v>6.8970000000000004E-2</v>
      </c>
      <c r="F30" s="39">
        <v>1.6459999999999999E-2</v>
      </c>
      <c r="G30" s="39">
        <v>0.11273</v>
      </c>
      <c r="H30" s="43">
        <v>4.4540000000000003E-2</v>
      </c>
      <c r="I30" s="39">
        <v>1.465E-2</v>
      </c>
      <c r="J30" s="39">
        <v>3.85E-2</v>
      </c>
      <c r="K30" s="43">
        <v>0.13793</v>
      </c>
      <c r="L30" s="39">
        <v>3.2239999999999998E-2</v>
      </c>
      <c r="M30" s="44">
        <v>0.13145999999999999</v>
      </c>
      <c r="N30" s="888"/>
      <c r="O30" s="43">
        <v>0.52010999999999996</v>
      </c>
      <c r="P30" s="39">
        <v>0.78393000000000002</v>
      </c>
      <c r="Q30" s="39">
        <v>0.56018000000000001</v>
      </c>
      <c r="R30" s="43">
        <v>0.20977000000000001</v>
      </c>
      <c r="S30" s="39">
        <v>0.14080999999999999</v>
      </c>
      <c r="T30" s="39">
        <v>0.13492999999999999</v>
      </c>
      <c r="U30" s="43" t="s">
        <v>477</v>
      </c>
      <c r="V30" s="39" t="s">
        <v>477</v>
      </c>
      <c r="W30" s="39" t="s">
        <v>477</v>
      </c>
      <c r="X30" s="43">
        <v>1.8679999999999999E-2</v>
      </c>
      <c r="Y30" s="39">
        <v>1.191E-2</v>
      </c>
      <c r="Z30" s="47">
        <v>2.2200000000000001E-2</v>
      </c>
      <c r="AA30" s="574"/>
    </row>
    <row r="31" spans="1:27" s="21" customFormat="1" ht="12.75" customHeight="1">
      <c r="A31" s="799" t="s">
        <v>74</v>
      </c>
      <c r="B31" s="181">
        <v>457</v>
      </c>
      <c r="C31" s="181">
        <v>16787</v>
      </c>
      <c r="D31" s="191">
        <v>3747</v>
      </c>
      <c r="E31" s="181">
        <v>17</v>
      </c>
      <c r="F31" s="181">
        <v>461</v>
      </c>
      <c r="G31" s="191">
        <v>201</v>
      </c>
      <c r="H31" s="181">
        <v>7</v>
      </c>
      <c r="I31" s="181">
        <v>112</v>
      </c>
      <c r="J31" s="191">
        <v>46</v>
      </c>
      <c r="K31" s="181">
        <v>24</v>
      </c>
      <c r="L31" s="181">
        <v>240</v>
      </c>
      <c r="M31" s="191">
        <v>193</v>
      </c>
      <c r="N31" s="888" t="s">
        <v>74</v>
      </c>
      <c r="O31" s="181">
        <v>185</v>
      </c>
      <c r="P31" s="181">
        <v>9488</v>
      </c>
      <c r="Q31" s="191">
        <v>1989</v>
      </c>
      <c r="R31" s="181">
        <v>202</v>
      </c>
      <c r="S31" s="181">
        <v>4454</v>
      </c>
      <c r="T31" s="191">
        <v>1137</v>
      </c>
      <c r="U31" s="181">
        <v>3</v>
      </c>
      <c r="V31" s="181">
        <v>338</v>
      </c>
      <c r="W31" s="191">
        <v>30</v>
      </c>
      <c r="X31" s="181">
        <v>19</v>
      </c>
      <c r="Y31" s="181">
        <v>1694</v>
      </c>
      <c r="Z31" s="224">
        <v>151</v>
      </c>
      <c r="AA31" s="404"/>
    </row>
    <row r="32" spans="1:27" s="45" customFormat="1" ht="12.75" customHeight="1">
      <c r="A32" s="799"/>
      <c r="B32" s="41">
        <v>1</v>
      </c>
      <c r="C32" s="42">
        <v>1</v>
      </c>
      <c r="D32" s="42">
        <v>1</v>
      </c>
      <c r="E32" s="43">
        <v>3.7199999999999997E-2</v>
      </c>
      <c r="F32" s="39">
        <v>2.7459999999999998E-2</v>
      </c>
      <c r="G32" s="39">
        <v>5.364E-2</v>
      </c>
      <c r="H32" s="43">
        <v>1.532E-2</v>
      </c>
      <c r="I32" s="39">
        <v>6.6699999999999997E-3</v>
      </c>
      <c r="J32" s="39">
        <v>1.2279999999999999E-2</v>
      </c>
      <c r="K32" s="43">
        <v>5.2519999999999997E-2</v>
      </c>
      <c r="L32" s="39">
        <v>1.43E-2</v>
      </c>
      <c r="M32" s="44">
        <v>5.151E-2</v>
      </c>
      <c r="N32" s="888"/>
      <c r="O32" s="43">
        <v>0.40481</v>
      </c>
      <c r="P32" s="39">
        <v>0.56520000000000004</v>
      </c>
      <c r="Q32" s="39">
        <v>0.53081999999999996</v>
      </c>
      <c r="R32" s="43">
        <v>0.44201000000000001</v>
      </c>
      <c r="S32" s="39">
        <v>0.26532</v>
      </c>
      <c r="T32" s="39">
        <v>0.30343999999999999</v>
      </c>
      <c r="U32" s="43">
        <v>6.5599999999999999E-3</v>
      </c>
      <c r="V32" s="39">
        <v>2.0129999999999999E-2</v>
      </c>
      <c r="W32" s="39">
        <v>8.0099999999999998E-3</v>
      </c>
      <c r="X32" s="43">
        <v>4.1579999999999999E-2</v>
      </c>
      <c r="Y32" s="39">
        <v>0.10091</v>
      </c>
      <c r="Z32" s="47">
        <v>4.0300000000000002E-2</v>
      </c>
      <c r="AA32" s="574"/>
    </row>
    <row r="33" spans="1:27" s="21" customFormat="1" ht="12.75" customHeight="1">
      <c r="A33" s="799" t="s">
        <v>75</v>
      </c>
      <c r="B33" s="181">
        <v>1093</v>
      </c>
      <c r="C33" s="181">
        <v>35421</v>
      </c>
      <c r="D33" s="191">
        <v>8567</v>
      </c>
      <c r="E33" s="181">
        <v>73</v>
      </c>
      <c r="F33" s="181">
        <v>502</v>
      </c>
      <c r="G33" s="191">
        <v>714</v>
      </c>
      <c r="H33" s="181">
        <v>51</v>
      </c>
      <c r="I33" s="181">
        <v>964</v>
      </c>
      <c r="J33" s="191">
        <v>458</v>
      </c>
      <c r="K33" s="181">
        <v>99</v>
      </c>
      <c r="L33" s="181">
        <v>1693</v>
      </c>
      <c r="M33" s="191">
        <v>850</v>
      </c>
      <c r="N33" s="888" t="s">
        <v>75</v>
      </c>
      <c r="O33" s="181">
        <v>615</v>
      </c>
      <c r="P33" s="181">
        <v>26015</v>
      </c>
      <c r="Q33" s="191">
        <v>5088</v>
      </c>
      <c r="R33" s="181">
        <v>240</v>
      </c>
      <c r="S33" s="181">
        <v>4532</v>
      </c>
      <c r="T33" s="191">
        <v>1296</v>
      </c>
      <c r="U33" s="181">
        <v>7</v>
      </c>
      <c r="V33" s="181">
        <v>1469</v>
      </c>
      <c r="W33" s="191">
        <v>104</v>
      </c>
      <c r="X33" s="181">
        <v>8</v>
      </c>
      <c r="Y33" s="181">
        <v>246</v>
      </c>
      <c r="Z33" s="224">
        <v>57</v>
      </c>
      <c r="AA33" s="404"/>
    </row>
    <row r="34" spans="1:27" s="45" customFormat="1" ht="12.75" customHeight="1">
      <c r="A34" s="799"/>
      <c r="B34" s="41">
        <v>1</v>
      </c>
      <c r="C34" s="42">
        <v>1</v>
      </c>
      <c r="D34" s="42">
        <v>1</v>
      </c>
      <c r="E34" s="43">
        <v>6.6790000000000002E-2</v>
      </c>
      <c r="F34" s="39">
        <v>1.417E-2</v>
      </c>
      <c r="G34" s="39">
        <v>8.3339999999999997E-2</v>
      </c>
      <c r="H34" s="43">
        <v>4.666E-2</v>
      </c>
      <c r="I34" s="39">
        <v>2.7220000000000001E-2</v>
      </c>
      <c r="J34" s="39">
        <v>5.3460000000000001E-2</v>
      </c>
      <c r="K34" s="43">
        <v>9.0579999999999994E-2</v>
      </c>
      <c r="L34" s="39">
        <v>4.7800000000000002E-2</v>
      </c>
      <c r="M34" s="44">
        <v>9.9220000000000003E-2</v>
      </c>
      <c r="N34" s="888"/>
      <c r="O34" s="43">
        <v>0.56267</v>
      </c>
      <c r="P34" s="39">
        <v>0.73445000000000005</v>
      </c>
      <c r="Q34" s="39">
        <v>0.59391000000000005</v>
      </c>
      <c r="R34" s="43">
        <v>0.21958</v>
      </c>
      <c r="S34" s="39">
        <v>0.12795000000000001</v>
      </c>
      <c r="T34" s="39">
        <v>0.15128</v>
      </c>
      <c r="U34" s="43">
        <v>6.4000000000000003E-3</v>
      </c>
      <c r="V34" s="39">
        <v>4.147E-2</v>
      </c>
      <c r="W34" s="39">
        <v>1.214E-2</v>
      </c>
      <c r="X34" s="43">
        <v>7.3200000000000001E-3</v>
      </c>
      <c r="Y34" s="39">
        <v>6.9499999999999996E-3</v>
      </c>
      <c r="Z34" s="47">
        <v>6.6499999999999997E-3</v>
      </c>
      <c r="AA34" s="574"/>
    </row>
    <row r="35" spans="1:27" s="21" customFormat="1" ht="12.75" customHeight="1">
      <c r="A35" s="817" t="s">
        <v>76</v>
      </c>
      <c r="B35" s="181">
        <v>299</v>
      </c>
      <c r="C35" s="181">
        <v>11855</v>
      </c>
      <c r="D35" s="191">
        <v>2688</v>
      </c>
      <c r="E35" s="181">
        <v>51</v>
      </c>
      <c r="F35" s="181">
        <v>590</v>
      </c>
      <c r="G35" s="191">
        <v>429</v>
      </c>
      <c r="H35" s="181">
        <v>7</v>
      </c>
      <c r="I35" s="181">
        <v>107</v>
      </c>
      <c r="J35" s="191">
        <v>38</v>
      </c>
      <c r="K35" s="181">
        <v>10</v>
      </c>
      <c r="L35" s="181">
        <v>98</v>
      </c>
      <c r="M35" s="191">
        <v>81</v>
      </c>
      <c r="N35" s="890" t="s">
        <v>76</v>
      </c>
      <c r="O35" s="181">
        <v>118</v>
      </c>
      <c r="P35" s="181">
        <v>7512</v>
      </c>
      <c r="Q35" s="191">
        <v>1450</v>
      </c>
      <c r="R35" s="181">
        <v>101</v>
      </c>
      <c r="S35" s="181">
        <v>2356</v>
      </c>
      <c r="T35" s="191">
        <v>573</v>
      </c>
      <c r="U35" s="181">
        <v>5</v>
      </c>
      <c r="V35" s="181">
        <v>1131</v>
      </c>
      <c r="W35" s="191">
        <v>77</v>
      </c>
      <c r="X35" s="181">
        <v>7</v>
      </c>
      <c r="Y35" s="181">
        <v>61</v>
      </c>
      <c r="Z35" s="224">
        <v>40</v>
      </c>
      <c r="AA35" s="404"/>
    </row>
    <row r="36" spans="1:27" s="45" customFormat="1" ht="12.75" customHeight="1">
      <c r="A36" s="818"/>
      <c r="B36" s="233">
        <v>1</v>
      </c>
      <c r="C36" s="233">
        <v>1</v>
      </c>
      <c r="D36" s="233">
        <v>1</v>
      </c>
      <c r="E36" s="234">
        <v>0.17057</v>
      </c>
      <c r="F36" s="235">
        <v>4.9770000000000002E-2</v>
      </c>
      <c r="G36" s="235">
        <v>0.15959999999999999</v>
      </c>
      <c r="H36" s="234">
        <v>2.341E-2</v>
      </c>
      <c r="I36" s="235">
        <v>9.0299999999999998E-3</v>
      </c>
      <c r="J36" s="235">
        <v>1.414E-2</v>
      </c>
      <c r="K36" s="234">
        <v>3.3439999999999998E-2</v>
      </c>
      <c r="L36" s="235">
        <v>8.2699999999999996E-3</v>
      </c>
      <c r="M36" s="236">
        <v>3.0130000000000001E-2</v>
      </c>
      <c r="N36" s="891"/>
      <c r="O36" s="235">
        <v>0.39465</v>
      </c>
      <c r="P36" s="235">
        <v>0.63366</v>
      </c>
      <c r="Q36" s="235">
        <v>0.53942999999999997</v>
      </c>
      <c r="R36" s="234">
        <v>0.33778999999999998</v>
      </c>
      <c r="S36" s="235">
        <v>0.19872999999999999</v>
      </c>
      <c r="T36" s="235">
        <v>0.21317</v>
      </c>
      <c r="U36" s="234">
        <v>1.6719999999999999E-2</v>
      </c>
      <c r="V36" s="235">
        <v>9.5399999999999999E-2</v>
      </c>
      <c r="W36" s="235">
        <v>2.8649999999999998E-2</v>
      </c>
      <c r="X36" s="234">
        <v>2.341E-2</v>
      </c>
      <c r="Y36" s="235">
        <v>5.1500000000000001E-3</v>
      </c>
      <c r="Z36" s="245">
        <v>1.4880000000000001E-2</v>
      </c>
      <c r="AA36" s="574"/>
    </row>
    <row r="37" spans="1:27" s="24" customFormat="1" ht="12.75" customHeight="1">
      <c r="A37" s="857" t="s">
        <v>85</v>
      </c>
      <c r="B37" s="180">
        <v>43551</v>
      </c>
      <c r="C37" s="180">
        <v>1347881</v>
      </c>
      <c r="D37" s="237">
        <v>366740</v>
      </c>
      <c r="E37" s="180">
        <v>2629</v>
      </c>
      <c r="F37" s="180">
        <v>31836</v>
      </c>
      <c r="G37" s="237">
        <v>33242</v>
      </c>
      <c r="H37" s="180">
        <v>2722</v>
      </c>
      <c r="I37" s="180">
        <v>40493</v>
      </c>
      <c r="J37" s="237">
        <v>22607</v>
      </c>
      <c r="K37" s="180">
        <v>6212</v>
      </c>
      <c r="L37" s="180">
        <v>79720</v>
      </c>
      <c r="M37" s="237">
        <v>60207</v>
      </c>
      <c r="N37" s="899" t="s">
        <v>85</v>
      </c>
      <c r="O37" s="180">
        <v>23522</v>
      </c>
      <c r="P37" s="180">
        <v>914874</v>
      </c>
      <c r="Q37" s="237">
        <v>199380</v>
      </c>
      <c r="R37" s="180">
        <v>7734</v>
      </c>
      <c r="S37" s="180">
        <v>170819</v>
      </c>
      <c r="T37" s="237">
        <v>44298</v>
      </c>
      <c r="U37" s="180">
        <v>405</v>
      </c>
      <c r="V37" s="180">
        <v>85481</v>
      </c>
      <c r="W37" s="237">
        <v>4224</v>
      </c>
      <c r="X37" s="180">
        <v>327</v>
      </c>
      <c r="Y37" s="180">
        <v>24658</v>
      </c>
      <c r="Z37" s="228">
        <v>2782</v>
      </c>
      <c r="AA37" s="563"/>
    </row>
    <row r="38" spans="1:27" s="46" customFormat="1" ht="12.75" customHeight="1" thickBot="1">
      <c r="A38" s="858"/>
      <c r="B38" s="240">
        <v>1</v>
      </c>
      <c r="C38" s="241">
        <v>1</v>
      </c>
      <c r="D38" s="241">
        <v>1</v>
      </c>
      <c r="E38" s="242">
        <v>6.037E-2</v>
      </c>
      <c r="F38" s="243">
        <v>2.3619999999999999E-2</v>
      </c>
      <c r="G38" s="243">
        <v>9.0639999999999998E-2</v>
      </c>
      <c r="H38" s="242">
        <v>6.25E-2</v>
      </c>
      <c r="I38" s="243">
        <v>3.0040000000000001E-2</v>
      </c>
      <c r="J38" s="243">
        <v>6.164E-2</v>
      </c>
      <c r="K38" s="242">
        <v>0.14263999999999999</v>
      </c>
      <c r="L38" s="243">
        <v>5.9139999999999998E-2</v>
      </c>
      <c r="M38" s="401">
        <v>0.16417000000000001</v>
      </c>
      <c r="N38" s="893"/>
      <c r="O38" s="242">
        <v>0.54010000000000002</v>
      </c>
      <c r="P38" s="243">
        <v>0.67874999999999996</v>
      </c>
      <c r="Q38" s="243">
        <v>0.54364999999999997</v>
      </c>
      <c r="R38" s="242">
        <v>0.17757999999999999</v>
      </c>
      <c r="S38" s="243">
        <v>0.12673000000000001</v>
      </c>
      <c r="T38" s="243">
        <v>0.12078999999999999</v>
      </c>
      <c r="U38" s="242">
        <v>9.2999999999999992E-3</v>
      </c>
      <c r="V38" s="243">
        <v>6.3420000000000004E-2</v>
      </c>
      <c r="W38" s="243">
        <v>1.1520000000000001E-2</v>
      </c>
      <c r="X38" s="242">
        <v>7.5100000000000002E-3</v>
      </c>
      <c r="Y38" s="243">
        <v>1.8290000000000001E-2</v>
      </c>
      <c r="Z38" s="246">
        <v>7.5900000000000004E-3</v>
      </c>
      <c r="AA38" s="575"/>
    </row>
    <row r="39" spans="1:27" s="402" customFormat="1">
      <c r="A39" s="572"/>
      <c r="E39" s="572"/>
      <c r="F39" s="572"/>
      <c r="G39" s="572"/>
      <c r="H39" s="572"/>
      <c r="I39" s="572"/>
      <c r="J39" s="572"/>
      <c r="K39" s="572"/>
      <c r="L39" s="572"/>
      <c r="M39" s="572"/>
      <c r="N39" s="423"/>
    </row>
    <row r="40" spans="1:27" s="550" customFormat="1" ht="11.25">
      <c r="A40" s="550" t="str">
        <f>"Anmerkungen. Datengrundlage: Volkshochschul-Statistik "&amp;Hilfswerte!B1&amp;"; Basis: "&amp;Tabelle1!$C$36&amp;" vhs."</f>
        <v>Anmerkungen. Datengrundlage: Volkshochschul-Statistik 2022; Basis: 828 vhs.</v>
      </c>
      <c r="N40" s="550" t="str">
        <f>"Anmerkungen. Datengrundlage: Volkshochschul-Statistik "&amp;Hilfswerte!B1&amp;"; Basis: "&amp;Tabelle1!$C$36&amp;" vhs."</f>
        <v>Anmerkungen. Datengrundlage: Volkshochschul-Statistik 2022; Basis: 828 vhs.</v>
      </c>
    </row>
    <row r="41" spans="1:27" s="550" customFormat="1" ht="11.25"/>
    <row r="42" spans="1:27" s="402" customFormat="1">
      <c r="A42" s="558" t="str">
        <f>Tabelle1!$A$41</f>
        <v>Datengrundlage: Deutsches Institut für Erwachsenenbildung DIE (2025). „Basisdaten Volkshochschul-Statistik (seit 2018)“</v>
      </c>
      <c r="B42" s="560"/>
      <c r="C42" s="560"/>
      <c r="D42" s="560"/>
      <c r="N42" s="558" t="str">
        <f>Tabelle1!$A$41</f>
        <v>Datengrundlage: Deutsches Institut für Erwachsenenbildung DIE (2025). „Basisdaten Volkshochschul-Statistik (seit 2018)“</v>
      </c>
      <c r="O42" s="560"/>
      <c r="P42" s="560"/>
      <c r="Q42" s="560"/>
    </row>
    <row r="43" spans="1:27" s="402" customFormat="1">
      <c r="A43" s="558" t="str">
        <f>Tabelle1!$A$42</f>
        <v xml:space="preserve">(ZA6276; Version 2.0.0) [Data set]. GESIS, Köln. </v>
      </c>
      <c r="B43" s="556"/>
      <c r="C43" s="556"/>
      <c r="F43" s="796" t="s">
        <v>494</v>
      </c>
      <c r="G43" s="796"/>
      <c r="H43" s="796"/>
      <c r="N43" s="558" t="str">
        <f>Tabelle1!$A$42</f>
        <v xml:space="preserve">(ZA6276; Version 2.0.0) [Data set]. GESIS, Köln. </v>
      </c>
      <c r="O43" s="556"/>
      <c r="P43" s="556"/>
      <c r="S43" s="796" t="s">
        <v>494</v>
      </c>
      <c r="T43" s="796"/>
      <c r="U43" s="796"/>
    </row>
    <row r="44" spans="1:27" s="402" customFormat="1">
      <c r="A44" s="560"/>
      <c r="B44" s="560"/>
      <c r="C44" s="560"/>
      <c r="D44" s="560"/>
      <c r="N44" s="560"/>
      <c r="O44" s="560"/>
      <c r="P44" s="560"/>
      <c r="Q44" s="560"/>
    </row>
    <row r="45" spans="1:27" s="402" customFormat="1">
      <c r="A45" s="694" t="str">
        <f>Tabelle1!$A$44</f>
        <v>Die Tabellen stehen unter der Lizenz CC BY-SA DEED 4.0.</v>
      </c>
      <c r="B45" s="560"/>
      <c r="C45" s="560"/>
      <c r="D45" s="560"/>
      <c r="N45" s="694" t="str">
        <f>Tabelle1!$A$44</f>
        <v>Die Tabellen stehen unter der Lizenz CC BY-SA DEED 4.0.</v>
      </c>
      <c r="O45" s="560"/>
      <c r="P45" s="560"/>
      <c r="Q45" s="560"/>
    </row>
    <row r="46" spans="1:27" s="49" customFormat="1" ht="44.25">
      <c r="A46" s="48"/>
      <c r="AA46" s="576"/>
    </row>
    <row r="49" ht="26.25" customHeight="1"/>
  </sheetData>
  <mergeCells count="51">
    <mergeCell ref="F43:H43"/>
    <mergeCell ref="S43:U43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  <mergeCell ref="A23:A24"/>
    <mergeCell ref="N23:N24"/>
    <mergeCell ref="A25:A26"/>
    <mergeCell ref="N25:N26"/>
    <mergeCell ref="A27:A28"/>
    <mergeCell ref="N27:N28"/>
    <mergeCell ref="A17:A18"/>
    <mergeCell ref="N17:N18"/>
    <mergeCell ref="A19:A20"/>
    <mergeCell ref="N19:N20"/>
    <mergeCell ref="A21:A22"/>
    <mergeCell ref="N21:N22"/>
    <mergeCell ref="A15:A16"/>
    <mergeCell ref="N15:N16"/>
    <mergeCell ref="O3:Q3"/>
    <mergeCell ref="R3:T3"/>
    <mergeCell ref="U3:W3"/>
    <mergeCell ref="N9:N10"/>
    <mergeCell ref="A11:A12"/>
    <mergeCell ref="N11:N12"/>
    <mergeCell ref="A13:A14"/>
    <mergeCell ref="N13:N14"/>
    <mergeCell ref="AB3:AF11"/>
    <mergeCell ref="A5:A6"/>
    <mergeCell ref="N5:N6"/>
    <mergeCell ref="A7:A8"/>
    <mergeCell ref="N7:N8"/>
    <mergeCell ref="A9:A10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X3:Z3"/>
  </mergeCells>
  <conditionalFormatting sqref="A6">
    <cfRule type="cellIs" dxfId="489" priority="409" stopIfTrue="1" operator="equal">
      <formula>1</formula>
    </cfRule>
    <cfRule type="cellIs" dxfId="488" priority="410" stopIfTrue="1" operator="lessThan">
      <formula>0.0005</formula>
    </cfRule>
  </conditionalFormatting>
  <conditionalFormatting sqref="A8 A10 A12 A14 A16 A18 A20 A22 A24 A26 A28 A30 A32 A34 A36">
    <cfRule type="cellIs" dxfId="487" priority="415" stopIfTrue="1" operator="equal">
      <formula>1</formula>
    </cfRule>
    <cfRule type="cellIs" dxfId="486" priority="416" stopIfTrue="1" operator="lessThan">
      <formula>0.0005</formula>
    </cfRule>
  </conditionalFormatting>
  <conditionalFormatting sqref="A5:Z5">
    <cfRule type="cellIs" dxfId="485" priority="139" stopIfTrue="1" operator="equal">
      <formula>0</formula>
    </cfRule>
  </conditionalFormatting>
  <conditionalFormatting sqref="A9:Z9">
    <cfRule type="cellIs" dxfId="484" priority="127" stopIfTrue="1" operator="equal">
      <formula>0</formula>
    </cfRule>
  </conditionalFormatting>
  <conditionalFormatting sqref="A11:Z11">
    <cfRule type="cellIs" dxfId="483" priority="118" stopIfTrue="1" operator="equal">
      <formula>0</formula>
    </cfRule>
  </conditionalFormatting>
  <conditionalFormatting sqref="A13:Z13">
    <cfRule type="cellIs" dxfId="482" priority="109" stopIfTrue="1" operator="equal">
      <formula>0</formula>
    </cfRule>
  </conditionalFormatting>
  <conditionalFormatting sqref="A15:Z15">
    <cfRule type="cellIs" dxfId="481" priority="100" stopIfTrue="1" operator="equal">
      <formula>0</formula>
    </cfRule>
  </conditionalFormatting>
  <conditionalFormatting sqref="A17:Z17">
    <cfRule type="cellIs" dxfId="480" priority="91" stopIfTrue="1" operator="equal">
      <formula>0</formula>
    </cfRule>
  </conditionalFormatting>
  <conditionalFormatting sqref="A19:Z19">
    <cfRule type="cellIs" dxfId="479" priority="82" stopIfTrue="1" operator="equal">
      <formula>0</formula>
    </cfRule>
  </conditionalFormatting>
  <conditionalFormatting sqref="A21:Z21">
    <cfRule type="cellIs" dxfId="478" priority="73" stopIfTrue="1" operator="equal">
      <formula>0</formula>
    </cfRule>
  </conditionalFormatting>
  <conditionalFormatting sqref="A23:Z23">
    <cfRule type="cellIs" dxfId="477" priority="64" stopIfTrue="1" operator="equal">
      <formula>0</formula>
    </cfRule>
  </conditionalFormatting>
  <conditionalFormatting sqref="A25:Z25">
    <cfRule type="cellIs" dxfId="476" priority="55" stopIfTrue="1" operator="equal">
      <formula>0</formula>
    </cfRule>
  </conditionalFormatting>
  <conditionalFormatting sqref="A27:Z27">
    <cfRule type="cellIs" dxfId="475" priority="46" stopIfTrue="1" operator="equal">
      <formula>0</formula>
    </cfRule>
  </conditionalFormatting>
  <conditionalFormatting sqref="A29:Z29">
    <cfRule type="cellIs" dxfId="474" priority="37" stopIfTrue="1" operator="equal">
      <formula>0</formula>
    </cfRule>
  </conditionalFormatting>
  <conditionalFormatting sqref="A31:Z31">
    <cfRule type="cellIs" dxfId="473" priority="28" stopIfTrue="1" operator="equal">
      <formula>0</formula>
    </cfRule>
  </conditionalFormatting>
  <conditionalFormatting sqref="A33:Z33">
    <cfRule type="cellIs" dxfId="472" priority="19" stopIfTrue="1" operator="equal">
      <formula>0</formula>
    </cfRule>
  </conditionalFormatting>
  <conditionalFormatting sqref="A35:Z35">
    <cfRule type="cellIs" dxfId="471" priority="10" stopIfTrue="1" operator="equal">
      <formula>0</formula>
    </cfRule>
  </conditionalFormatting>
  <conditionalFormatting sqref="B7:M7">
    <cfRule type="cellIs" dxfId="470" priority="385" stopIfTrue="1" operator="equal">
      <formula>0</formula>
    </cfRule>
  </conditionalFormatting>
  <conditionalFormatting sqref="B37:M37">
    <cfRule type="cellIs" dxfId="469" priority="205" stopIfTrue="1" operator="equal">
      <formula>0</formula>
    </cfRule>
  </conditionalFormatting>
  <conditionalFormatting sqref="N6 N8 N10 N12 N14 N16 N18 N20 N22 N24 N26 N28 N30 N32 N34 N36">
    <cfRule type="cellIs" dxfId="468" priority="412" stopIfTrue="1" operator="equal">
      <formula>1</formula>
    </cfRule>
    <cfRule type="cellIs" dxfId="467" priority="413" stopIfTrue="1" operator="lessThan">
      <formula>0.0005</formula>
    </cfRule>
  </conditionalFormatting>
  <conditionalFormatting sqref="O7:Z7">
    <cfRule type="cellIs" dxfId="466" priority="136" stopIfTrue="1" operator="equal">
      <formula>0</formula>
    </cfRule>
  </conditionalFormatting>
  <conditionalFormatting sqref="O37:Z37">
    <cfRule type="cellIs" dxfId="465" priority="1" stopIfTrue="1" operator="equal">
      <formula>0</formula>
    </cfRule>
  </conditionalFormatting>
  <hyperlinks>
    <hyperlink ref="A45" r:id="rId1" display="Publikation und Tabellen stehen unter der Lizenz CC BY-SA DEED 4.0." xr:uid="{3A711315-000E-4289-B916-6EE6CDF349CB}"/>
    <hyperlink ref="N45" r:id="rId2" display="Publikation und Tabellen stehen unter der Lizenz CC BY-SA DEED 4.0." xr:uid="{1224F7B6-48FC-4436-BB43-35B750B6C90A}"/>
    <hyperlink ref="F43" r:id="rId3" xr:uid="{97FB3DAE-2A7A-42FB-A5FB-7BCA78CFF713}"/>
    <hyperlink ref="S43" r:id="rId4" xr:uid="{DA77722E-6FEC-4C00-BD48-C102E7BDC320}"/>
  </hyperlinks>
  <pageMargins left="0.78740157480314965" right="0.78740157480314965" top="0.98425196850393704" bottom="0.98425196850393704" header="0.51181102362204722" footer="0.51181102362204722"/>
  <pageSetup paperSize="9" scale="78" orientation="portrait" r:id="rId5"/>
  <headerFooter scaleWithDoc="0" alignWithMargins="0"/>
  <colBreaks count="1" manualBreakCount="1">
    <brk id="13" max="44" man="1"/>
  </colBreaks>
  <legacyDrawingHF r:id="rId6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C2809-21CC-4984-8BF9-16ADD91B7078}">
  <dimension ref="A1:AF49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3.5703125" style="20" customWidth="1"/>
    <col min="2" max="2" width="6.42578125" style="20" customWidth="1"/>
    <col min="3" max="3" width="7.5703125" style="20" customWidth="1"/>
    <col min="4" max="4" width="7.42578125" style="20" customWidth="1"/>
    <col min="5" max="5" width="6.28515625" style="20" customWidth="1"/>
    <col min="6" max="6" width="7.140625" style="20" customWidth="1"/>
    <col min="7" max="7" width="7.7109375" style="20" customWidth="1"/>
    <col min="8" max="8" width="6.5703125" style="20" customWidth="1"/>
    <col min="9" max="9" width="7.85546875" style="20" customWidth="1"/>
    <col min="10" max="10" width="8" style="20" customWidth="1"/>
    <col min="11" max="11" width="6.5703125" style="20" customWidth="1"/>
    <col min="12" max="12" width="7.85546875" style="20" customWidth="1"/>
    <col min="13" max="13" width="8" style="20" customWidth="1"/>
    <col min="14" max="14" width="14.42578125" style="20" customWidth="1"/>
    <col min="15" max="15" width="6.5703125" style="20" customWidth="1"/>
    <col min="16" max="16" width="7.85546875" style="20" customWidth="1"/>
    <col min="17" max="17" width="8" style="20" customWidth="1"/>
    <col min="18" max="18" width="6.5703125" style="20" customWidth="1"/>
    <col min="19" max="19" width="7.85546875" style="20" customWidth="1"/>
    <col min="20" max="20" width="8" style="20" customWidth="1"/>
    <col min="21" max="21" width="6.5703125" style="20" customWidth="1"/>
    <col min="22" max="22" width="7.85546875" style="20" customWidth="1"/>
    <col min="23" max="26" width="8" style="20" customWidth="1"/>
    <col min="27" max="27" width="2.7109375" style="402" customWidth="1"/>
    <col min="28" max="28" width="8.7109375" style="20" customWidth="1"/>
    <col min="29" max="29" width="8" style="20" customWidth="1"/>
    <col min="30" max="16384" width="11.42578125" style="20"/>
  </cols>
  <sheetData>
    <row r="1" spans="1:32" s="19" customFormat="1" ht="54.75" customHeight="1" thickBot="1">
      <c r="A1" s="801" t="str">
        <f>"Tabelle 8.4.1: Kurse, Unterrichtsstunden und Belegungen nach Ländern und Programmbereichen " &amp;Hilfswerte!B1&amp; " - reine Online-Kurse unter Veranstaltungen mit digitalen Lerninhalten"</f>
        <v>Tabelle 8.4.1: Kurse, Unterrichtsstunden und Belegungen nach Ländern und Programmbereichen 2022 - reine Online-Kurse unter Veranstaltungen mit digitalen Lerninhalten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 t="str">
        <f>"noch Tabelle 8.4.1: Kurse, Unterrichtsstunden und Belegungen nach Ländern und Programmbereichen " &amp;Hilfswerte!O1&amp; " - reine Online-Kurse unter Veranstaltungen mit digitalen Lerninhalten"</f>
        <v>noch Tabelle 8.4.1: Kurse, Unterrichtsstunden und Belegungen nach Ländern und Programmbereichen  - reine Online-Kurse unter Veranstaltungen mit digitalen Lerninhalten</v>
      </c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422"/>
      <c r="AB1" s="35"/>
      <c r="AC1" s="35"/>
    </row>
    <row r="2" spans="1:32" s="19" customFormat="1" ht="14.25" customHeight="1">
      <c r="A2" s="820" t="s">
        <v>12</v>
      </c>
      <c r="B2" s="811" t="s">
        <v>462</v>
      </c>
      <c r="C2" s="812"/>
      <c r="D2" s="812"/>
      <c r="E2" s="878" t="s">
        <v>54</v>
      </c>
      <c r="F2" s="809"/>
      <c r="G2" s="809"/>
      <c r="H2" s="809"/>
      <c r="I2" s="809"/>
      <c r="J2" s="809"/>
      <c r="K2" s="809"/>
      <c r="L2" s="809"/>
      <c r="M2" s="880"/>
      <c r="N2" s="881" t="s">
        <v>12</v>
      </c>
      <c r="O2" s="811" t="s">
        <v>54</v>
      </c>
      <c r="P2" s="812"/>
      <c r="Q2" s="812"/>
      <c r="R2" s="812"/>
      <c r="S2" s="812"/>
      <c r="T2" s="812"/>
      <c r="U2" s="812"/>
      <c r="V2" s="812"/>
      <c r="W2" s="812"/>
      <c r="X2" s="812"/>
      <c r="Y2" s="812"/>
      <c r="Z2" s="884"/>
      <c r="AA2" s="561"/>
    </row>
    <row r="3" spans="1:32" s="40" customFormat="1" ht="39.75" customHeight="1">
      <c r="A3" s="821"/>
      <c r="B3" s="862"/>
      <c r="C3" s="879"/>
      <c r="D3" s="879"/>
      <c r="E3" s="885" t="s">
        <v>1</v>
      </c>
      <c r="F3" s="806"/>
      <c r="G3" s="807"/>
      <c r="H3" s="885" t="s">
        <v>2</v>
      </c>
      <c r="I3" s="806"/>
      <c r="J3" s="807"/>
      <c r="K3" s="885" t="s">
        <v>19</v>
      </c>
      <c r="L3" s="806"/>
      <c r="M3" s="807"/>
      <c r="N3" s="897"/>
      <c r="O3" s="869" t="s">
        <v>20</v>
      </c>
      <c r="P3" s="869"/>
      <c r="Q3" s="869"/>
      <c r="R3" s="869" t="s">
        <v>328</v>
      </c>
      <c r="S3" s="869"/>
      <c r="T3" s="869"/>
      <c r="U3" s="869" t="s">
        <v>366</v>
      </c>
      <c r="V3" s="869"/>
      <c r="W3" s="885"/>
      <c r="X3" s="885" t="s">
        <v>39</v>
      </c>
      <c r="Y3" s="806"/>
      <c r="Z3" s="808"/>
      <c r="AA3" s="573"/>
      <c r="AB3" s="886"/>
      <c r="AC3" s="886"/>
      <c r="AD3" s="886"/>
      <c r="AE3" s="886"/>
      <c r="AF3" s="886"/>
    </row>
    <row r="4" spans="1:32" ht="33.75">
      <c r="A4" s="822"/>
      <c r="B4" s="593" t="s">
        <v>16</v>
      </c>
      <c r="C4" s="593" t="s">
        <v>17</v>
      </c>
      <c r="D4" s="593" t="s">
        <v>18</v>
      </c>
      <c r="E4" s="593" t="s">
        <v>16</v>
      </c>
      <c r="F4" s="593" t="s">
        <v>17</v>
      </c>
      <c r="G4" s="591" t="s">
        <v>18</v>
      </c>
      <c r="H4" s="593" t="s">
        <v>16</v>
      </c>
      <c r="I4" s="593" t="s">
        <v>17</v>
      </c>
      <c r="J4" s="591" t="s">
        <v>18</v>
      </c>
      <c r="K4" s="593" t="s">
        <v>16</v>
      </c>
      <c r="L4" s="593" t="s">
        <v>17</v>
      </c>
      <c r="M4" s="591" t="s">
        <v>18</v>
      </c>
      <c r="N4" s="898"/>
      <c r="O4" s="593" t="s">
        <v>16</v>
      </c>
      <c r="P4" s="593" t="s">
        <v>17</v>
      </c>
      <c r="Q4" s="591" t="s">
        <v>18</v>
      </c>
      <c r="R4" s="593" t="s">
        <v>16</v>
      </c>
      <c r="S4" s="593" t="s">
        <v>17</v>
      </c>
      <c r="T4" s="591" t="s">
        <v>18</v>
      </c>
      <c r="U4" s="593" t="s">
        <v>16</v>
      </c>
      <c r="V4" s="593" t="s">
        <v>17</v>
      </c>
      <c r="W4" s="593" t="s">
        <v>18</v>
      </c>
      <c r="X4" s="593" t="s">
        <v>16</v>
      </c>
      <c r="Y4" s="593" t="s">
        <v>17</v>
      </c>
      <c r="Z4" s="595" t="s">
        <v>18</v>
      </c>
      <c r="AB4" s="886"/>
      <c r="AC4" s="886"/>
      <c r="AD4" s="886"/>
      <c r="AE4" s="886"/>
      <c r="AF4" s="886"/>
    </row>
    <row r="5" spans="1:32" s="21" customFormat="1" ht="12.75" customHeight="1">
      <c r="A5" s="800" t="s">
        <v>61</v>
      </c>
      <c r="B5" s="181">
        <v>7068</v>
      </c>
      <c r="C5" s="181">
        <v>131480</v>
      </c>
      <c r="D5" s="191">
        <v>49383</v>
      </c>
      <c r="E5" s="181">
        <v>382</v>
      </c>
      <c r="F5" s="181">
        <v>3171</v>
      </c>
      <c r="G5" s="191">
        <v>4204</v>
      </c>
      <c r="H5" s="181">
        <v>344</v>
      </c>
      <c r="I5" s="181">
        <v>2965</v>
      </c>
      <c r="J5" s="191">
        <v>1848</v>
      </c>
      <c r="K5" s="181">
        <v>1330</v>
      </c>
      <c r="L5" s="181">
        <v>13895</v>
      </c>
      <c r="M5" s="191">
        <v>12012</v>
      </c>
      <c r="N5" s="887" t="s">
        <v>61</v>
      </c>
      <c r="O5" s="181">
        <v>3998</v>
      </c>
      <c r="P5" s="181">
        <v>93979</v>
      </c>
      <c r="Q5" s="191">
        <v>25811</v>
      </c>
      <c r="R5" s="181">
        <v>975</v>
      </c>
      <c r="S5" s="181">
        <v>16737</v>
      </c>
      <c r="T5" s="191">
        <v>5158</v>
      </c>
      <c r="U5" s="181">
        <v>22</v>
      </c>
      <c r="V5" s="181">
        <v>449</v>
      </c>
      <c r="W5" s="191">
        <v>152</v>
      </c>
      <c r="X5" s="181">
        <v>17</v>
      </c>
      <c r="Y5" s="181">
        <v>284</v>
      </c>
      <c r="Z5" s="224">
        <v>198</v>
      </c>
      <c r="AA5" s="404"/>
      <c r="AB5" s="886"/>
      <c r="AC5" s="886"/>
      <c r="AD5" s="886"/>
      <c r="AE5" s="886"/>
      <c r="AF5" s="886"/>
    </row>
    <row r="6" spans="1:32" s="21" customFormat="1" ht="12.75" customHeight="1">
      <c r="A6" s="799"/>
      <c r="B6" s="41">
        <v>1</v>
      </c>
      <c r="C6" s="42">
        <v>1</v>
      </c>
      <c r="D6" s="42">
        <v>1</v>
      </c>
      <c r="E6" s="43">
        <v>5.4050000000000001E-2</v>
      </c>
      <c r="F6" s="39">
        <v>2.4119999999999999E-2</v>
      </c>
      <c r="G6" s="39">
        <v>8.5129999999999997E-2</v>
      </c>
      <c r="H6" s="43">
        <v>4.8669999999999998E-2</v>
      </c>
      <c r="I6" s="39">
        <v>2.2550000000000001E-2</v>
      </c>
      <c r="J6" s="39">
        <v>3.7420000000000002E-2</v>
      </c>
      <c r="K6" s="43">
        <v>0.18817</v>
      </c>
      <c r="L6" s="39">
        <v>0.10568</v>
      </c>
      <c r="M6" s="44">
        <v>0.24324000000000001</v>
      </c>
      <c r="N6" s="888"/>
      <c r="O6" s="43">
        <v>0.56564999999999999</v>
      </c>
      <c r="P6" s="39">
        <v>0.71477999999999997</v>
      </c>
      <c r="Q6" s="39">
        <v>0.52266999999999997</v>
      </c>
      <c r="R6" s="43">
        <v>0.13794999999999999</v>
      </c>
      <c r="S6" s="39">
        <v>0.1273</v>
      </c>
      <c r="T6" s="39">
        <v>0.10445</v>
      </c>
      <c r="U6" s="43">
        <v>3.1099999999999999E-3</v>
      </c>
      <c r="V6" s="39">
        <v>3.4099999999999998E-3</v>
      </c>
      <c r="W6" s="39">
        <v>3.0799999999999998E-3</v>
      </c>
      <c r="X6" s="43">
        <v>2.4099999999999998E-3</v>
      </c>
      <c r="Y6" s="39">
        <v>2.16E-3</v>
      </c>
      <c r="Z6" s="47">
        <v>4.0099999999999997E-3</v>
      </c>
      <c r="AA6" s="404"/>
      <c r="AB6" s="886"/>
      <c r="AC6" s="886"/>
      <c r="AD6" s="886"/>
      <c r="AE6" s="886"/>
      <c r="AF6" s="886"/>
    </row>
    <row r="7" spans="1:32" s="21" customFormat="1" ht="12.75" customHeight="1">
      <c r="A7" s="799" t="s">
        <v>62</v>
      </c>
      <c r="B7" s="181">
        <v>7063</v>
      </c>
      <c r="C7" s="181">
        <v>163698</v>
      </c>
      <c r="D7" s="191">
        <v>60558</v>
      </c>
      <c r="E7" s="181">
        <v>435</v>
      </c>
      <c r="F7" s="181">
        <v>3136</v>
      </c>
      <c r="G7" s="191">
        <v>6346</v>
      </c>
      <c r="H7" s="181">
        <v>453</v>
      </c>
      <c r="I7" s="181">
        <v>5690</v>
      </c>
      <c r="J7" s="191">
        <v>4722</v>
      </c>
      <c r="K7" s="181">
        <v>1740</v>
      </c>
      <c r="L7" s="181">
        <v>21806</v>
      </c>
      <c r="M7" s="191">
        <v>18018</v>
      </c>
      <c r="N7" s="888" t="s">
        <v>62</v>
      </c>
      <c r="O7" s="181">
        <v>3724</v>
      </c>
      <c r="P7" s="181">
        <v>116200</v>
      </c>
      <c r="Q7" s="191">
        <v>28072</v>
      </c>
      <c r="R7" s="181">
        <v>623</v>
      </c>
      <c r="S7" s="181">
        <v>14234</v>
      </c>
      <c r="T7" s="191">
        <v>2878</v>
      </c>
      <c r="U7" s="181">
        <v>74</v>
      </c>
      <c r="V7" s="181">
        <v>1168</v>
      </c>
      <c r="W7" s="191">
        <v>352</v>
      </c>
      <c r="X7" s="181">
        <v>14</v>
      </c>
      <c r="Y7" s="181">
        <v>1464</v>
      </c>
      <c r="Z7" s="224">
        <v>170</v>
      </c>
      <c r="AA7" s="404"/>
      <c r="AB7" s="886"/>
      <c r="AC7" s="886"/>
      <c r="AD7" s="886"/>
      <c r="AE7" s="886"/>
      <c r="AF7" s="886"/>
    </row>
    <row r="8" spans="1:32" s="45" customFormat="1" ht="12.75" customHeight="1">
      <c r="A8" s="799"/>
      <c r="B8" s="41">
        <v>1</v>
      </c>
      <c r="C8" s="42">
        <v>1</v>
      </c>
      <c r="D8" s="42">
        <v>1</v>
      </c>
      <c r="E8" s="43">
        <v>6.1589999999999999E-2</v>
      </c>
      <c r="F8" s="39">
        <v>1.916E-2</v>
      </c>
      <c r="G8" s="39">
        <v>0.10478999999999999</v>
      </c>
      <c r="H8" s="43">
        <v>6.4140000000000003E-2</v>
      </c>
      <c r="I8" s="39">
        <v>3.4759999999999999E-2</v>
      </c>
      <c r="J8" s="39">
        <v>7.7969999999999998E-2</v>
      </c>
      <c r="K8" s="43">
        <v>0.24635000000000001</v>
      </c>
      <c r="L8" s="39">
        <v>0.13321</v>
      </c>
      <c r="M8" s="44">
        <v>0.29753000000000002</v>
      </c>
      <c r="N8" s="888"/>
      <c r="O8" s="43">
        <v>0.52725</v>
      </c>
      <c r="P8" s="39">
        <v>0.70984000000000003</v>
      </c>
      <c r="Q8" s="39">
        <v>0.46356000000000003</v>
      </c>
      <c r="R8" s="43">
        <v>8.8209999999999997E-2</v>
      </c>
      <c r="S8" s="39">
        <v>8.695E-2</v>
      </c>
      <c r="T8" s="39">
        <v>4.752E-2</v>
      </c>
      <c r="U8" s="43">
        <v>1.048E-2</v>
      </c>
      <c r="V8" s="39">
        <v>7.1399999999999996E-3</v>
      </c>
      <c r="W8" s="39">
        <v>5.8100000000000001E-3</v>
      </c>
      <c r="X8" s="43">
        <v>1.98E-3</v>
      </c>
      <c r="Y8" s="39">
        <v>8.94E-3</v>
      </c>
      <c r="Z8" s="47">
        <v>2.81E-3</v>
      </c>
      <c r="AA8" s="574"/>
      <c r="AB8" s="886"/>
      <c r="AC8" s="886"/>
      <c r="AD8" s="886"/>
      <c r="AE8" s="886"/>
      <c r="AF8" s="886"/>
    </row>
    <row r="9" spans="1:32" s="21" customFormat="1" ht="12.75" customHeight="1">
      <c r="A9" s="799" t="s">
        <v>63</v>
      </c>
      <c r="B9" s="181">
        <v>2326</v>
      </c>
      <c r="C9" s="181">
        <v>65015</v>
      </c>
      <c r="D9" s="191">
        <v>20251</v>
      </c>
      <c r="E9" s="181">
        <v>87</v>
      </c>
      <c r="F9" s="181">
        <v>835</v>
      </c>
      <c r="G9" s="191">
        <v>3263</v>
      </c>
      <c r="H9" s="181">
        <v>137</v>
      </c>
      <c r="I9" s="181">
        <v>3064</v>
      </c>
      <c r="J9" s="191">
        <v>971</v>
      </c>
      <c r="K9" s="181">
        <v>220</v>
      </c>
      <c r="L9" s="181">
        <v>3269</v>
      </c>
      <c r="M9" s="191">
        <v>1440</v>
      </c>
      <c r="N9" s="888" t="s">
        <v>63</v>
      </c>
      <c r="O9" s="181">
        <v>1714</v>
      </c>
      <c r="P9" s="181">
        <v>54734</v>
      </c>
      <c r="Q9" s="191">
        <v>13541</v>
      </c>
      <c r="R9" s="181">
        <v>161</v>
      </c>
      <c r="S9" s="181">
        <v>2965</v>
      </c>
      <c r="T9" s="191">
        <v>998</v>
      </c>
      <c r="U9" s="181">
        <v>4</v>
      </c>
      <c r="V9" s="181">
        <v>87</v>
      </c>
      <c r="W9" s="191">
        <v>13</v>
      </c>
      <c r="X9" s="181">
        <v>3</v>
      </c>
      <c r="Y9" s="181">
        <v>61</v>
      </c>
      <c r="Z9" s="224">
        <v>25</v>
      </c>
      <c r="AA9" s="404"/>
      <c r="AB9" s="886"/>
      <c r="AC9" s="886"/>
      <c r="AD9" s="886"/>
      <c r="AE9" s="886"/>
      <c r="AF9" s="886"/>
    </row>
    <row r="10" spans="1:32" s="45" customFormat="1" ht="12.75" customHeight="1">
      <c r="A10" s="799"/>
      <c r="B10" s="41">
        <v>1</v>
      </c>
      <c r="C10" s="42">
        <v>1</v>
      </c>
      <c r="D10" s="42">
        <v>1</v>
      </c>
      <c r="E10" s="43">
        <v>3.7400000000000003E-2</v>
      </c>
      <c r="F10" s="39">
        <v>1.2840000000000001E-2</v>
      </c>
      <c r="G10" s="39">
        <v>0.16113</v>
      </c>
      <c r="H10" s="43">
        <v>5.8900000000000001E-2</v>
      </c>
      <c r="I10" s="39">
        <v>4.7129999999999998E-2</v>
      </c>
      <c r="J10" s="39">
        <v>4.795E-2</v>
      </c>
      <c r="K10" s="43">
        <v>9.4579999999999997E-2</v>
      </c>
      <c r="L10" s="39">
        <v>5.0279999999999998E-2</v>
      </c>
      <c r="M10" s="44">
        <v>7.1110000000000007E-2</v>
      </c>
      <c r="N10" s="888"/>
      <c r="O10" s="43">
        <v>0.73689000000000004</v>
      </c>
      <c r="P10" s="39">
        <v>0.84187000000000001</v>
      </c>
      <c r="Q10" s="39">
        <v>0.66866000000000003</v>
      </c>
      <c r="R10" s="43">
        <v>6.9220000000000004E-2</v>
      </c>
      <c r="S10" s="39">
        <v>4.5600000000000002E-2</v>
      </c>
      <c r="T10" s="39">
        <v>4.9279999999999997E-2</v>
      </c>
      <c r="U10" s="43">
        <v>1.72E-3</v>
      </c>
      <c r="V10" s="39">
        <v>1.34E-3</v>
      </c>
      <c r="W10" s="39">
        <v>6.4000000000000005E-4</v>
      </c>
      <c r="X10" s="43">
        <v>1.2899999999999999E-3</v>
      </c>
      <c r="Y10" s="39">
        <v>9.3999999999999997E-4</v>
      </c>
      <c r="Z10" s="47">
        <v>1.23E-3</v>
      </c>
      <c r="AA10" s="574"/>
      <c r="AB10" s="886"/>
      <c r="AC10" s="886"/>
      <c r="AD10" s="886"/>
      <c r="AE10" s="886"/>
      <c r="AF10" s="886"/>
    </row>
    <row r="11" spans="1:32" s="21" customFormat="1" ht="12.75" customHeight="1">
      <c r="A11" s="799" t="s">
        <v>64</v>
      </c>
      <c r="B11" s="181">
        <v>141</v>
      </c>
      <c r="C11" s="181">
        <v>4040</v>
      </c>
      <c r="D11" s="191">
        <v>766</v>
      </c>
      <c r="E11" s="181">
        <v>7</v>
      </c>
      <c r="F11" s="181">
        <v>69</v>
      </c>
      <c r="G11" s="191">
        <v>60</v>
      </c>
      <c r="H11" s="181">
        <v>2</v>
      </c>
      <c r="I11" s="181">
        <v>40</v>
      </c>
      <c r="J11" s="191">
        <v>9</v>
      </c>
      <c r="K11" s="181">
        <v>15</v>
      </c>
      <c r="L11" s="181">
        <v>258</v>
      </c>
      <c r="M11" s="191">
        <v>131</v>
      </c>
      <c r="N11" s="888" t="s">
        <v>64</v>
      </c>
      <c r="O11" s="181">
        <v>88</v>
      </c>
      <c r="P11" s="181">
        <v>2559</v>
      </c>
      <c r="Q11" s="191">
        <v>509</v>
      </c>
      <c r="R11" s="181">
        <v>29</v>
      </c>
      <c r="S11" s="181">
        <v>1114</v>
      </c>
      <c r="T11" s="191">
        <v>57</v>
      </c>
      <c r="U11" s="181">
        <v>0</v>
      </c>
      <c r="V11" s="181">
        <v>0</v>
      </c>
      <c r="W11" s="191">
        <v>0</v>
      </c>
      <c r="X11" s="181">
        <v>0</v>
      </c>
      <c r="Y11" s="181">
        <v>0</v>
      </c>
      <c r="Z11" s="224">
        <v>0</v>
      </c>
      <c r="AA11" s="404"/>
      <c r="AB11" s="886"/>
      <c r="AC11" s="886"/>
      <c r="AD11" s="886"/>
      <c r="AE11" s="886"/>
      <c r="AF11" s="886"/>
    </row>
    <row r="12" spans="1:32" s="45" customFormat="1" ht="12.75" customHeight="1">
      <c r="A12" s="799"/>
      <c r="B12" s="41">
        <v>1</v>
      </c>
      <c r="C12" s="42">
        <v>1</v>
      </c>
      <c r="D12" s="42">
        <v>1</v>
      </c>
      <c r="E12" s="43">
        <v>4.965E-2</v>
      </c>
      <c r="F12" s="39">
        <v>1.7080000000000001E-2</v>
      </c>
      <c r="G12" s="39">
        <v>7.8329999999999997E-2</v>
      </c>
      <c r="H12" s="43">
        <v>1.418E-2</v>
      </c>
      <c r="I12" s="39">
        <v>9.9000000000000008E-3</v>
      </c>
      <c r="J12" s="39">
        <v>1.175E-2</v>
      </c>
      <c r="K12" s="43">
        <v>0.10638</v>
      </c>
      <c r="L12" s="39">
        <v>6.386E-2</v>
      </c>
      <c r="M12" s="44">
        <v>0.17102000000000001</v>
      </c>
      <c r="N12" s="888"/>
      <c r="O12" s="43">
        <v>0.62411000000000005</v>
      </c>
      <c r="P12" s="39">
        <v>0.63341999999999998</v>
      </c>
      <c r="Q12" s="39">
        <v>0.66449000000000003</v>
      </c>
      <c r="R12" s="43">
        <v>0.20566999999999999</v>
      </c>
      <c r="S12" s="39">
        <v>0.27573999999999999</v>
      </c>
      <c r="T12" s="39">
        <v>7.4410000000000004E-2</v>
      </c>
      <c r="U12" s="43" t="s">
        <v>477</v>
      </c>
      <c r="V12" s="39" t="s">
        <v>477</v>
      </c>
      <c r="W12" s="39" t="s">
        <v>477</v>
      </c>
      <c r="X12" s="43" t="s">
        <v>477</v>
      </c>
      <c r="Y12" s="39" t="s">
        <v>477</v>
      </c>
      <c r="Z12" s="47" t="s">
        <v>477</v>
      </c>
      <c r="AA12" s="574"/>
    </row>
    <row r="13" spans="1:32" s="21" customFormat="1" ht="12.75" customHeight="1">
      <c r="A13" s="799" t="s">
        <v>65</v>
      </c>
      <c r="B13" s="181">
        <v>168</v>
      </c>
      <c r="C13" s="181">
        <v>4094</v>
      </c>
      <c r="D13" s="191">
        <v>1412</v>
      </c>
      <c r="E13" s="181">
        <v>41</v>
      </c>
      <c r="F13" s="181">
        <v>452</v>
      </c>
      <c r="G13" s="191">
        <v>409</v>
      </c>
      <c r="H13" s="181">
        <v>23</v>
      </c>
      <c r="I13" s="181">
        <v>349</v>
      </c>
      <c r="J13" s="191">
        <v>171</v>
      </c>
      <c r="K13" s="181">
        <v>15</v>
      </c>
      <c r="L13" s="181">
        <v>85</v>
      </c>
      <c r="M13" s="191">
        <v>266</v>
      </c>
      <c r="N13" s="888" t="s">
        <v>65</v>
      </c>
      <c r="O13" s="181">
        <v>36</v>
      </c>
      <c r="P13" s="181">
        <v>1880</v>
      </c>
      <c r="Q13" s="191">
        <v>320</v>
      </c>
      <c r="R13" s="181">
        <v>53</v>
      </c>
      <c r="S13" s="181">
        <v>1328</v>
      </c>
      <c r="T13" s="191">
        <v>246</v>
      </c>
      <c r="U13" s="181">
        <v>0</v>
      </c>
      <c r="V13" s="181">
        <v>0</v>
      </c>
      <c r="W13" s="191">
        <v>0</v>
      </c>
      <c r="X13" s="181">
        <v>0</v>
      </c>
      <c r="Y13" s="181">
        <v>0</v>
      </c>
      <c r="Z13" s="224">
        <v>0</v>
      </c>
      <c r="AA13" s="404"/>
      <c r="AB13" s="24"/>
    </row>
    <row r="14" spans="1:32" s="45" customFormat="1" ht="12.75" customHeight="1">
      <c r="A14" s="799"/>
      <c r="B14" s="41">
        <v>1</v>
      </c>
      <c r="C14" s="42">
        <v>1</v>
      </c>
      <c r="D14" s="42">
        <v>1</v>
      </c>
      <c r="E14" s="43">
        <v>0.24404999999999999</v>
      </c>
      <c r="F14" s="39">
        <v>0.11040999999999999</v>
      </c>
      <c r="G14" s="39">
        <v>0.28965999999999997</v>
      </c>
      <c r="H14" s="43">
        <v>0.13689999999999999</v>
      </c>
      <c r="I14" s="39">
        <v>8.5250000000000006E-2</v>
      </c>
      <c r="J14" s="39">
        <v>0.1211</v>
      </c>
      <c r="K14" s="43">
        <v>8.9289999999999994E-2</v>
      </c>
      <c r="L14" s="39">
        <v>2.0760000000000001E-2</v>
      </c>
      <c r="M14" s="44">
        <v>0.18839</v>
      </c>
      <c r="N14" s="888"/>
      <c r="O14" s="43">
        <v>0.21429000000000001</v>
      </c>
      <c r="P14" s="39">
        <v>0.45921000000000001</v>
      </c>
      <c r="Q14" s="39">
        <v>0.22663</v>
      </c>
      <c r="R14" s="43">
        <v>0.31547999999999998</v>
      </c>
      <c r="S14" s="39">
        <v>0.32438</v>
      </c>
      <c r="T14" s="39">
        <v>0.17422000000000001</v>
      </c>
      <c r="U14" s="43" t="s">
        <v>477</v>
      </c>
      <c r="V14" s="39" t="s">
        <v>477</v>
      </c>
      <c r="W14" s="39" t="s">
        <v>477</v>
      </c>
      <c r="X14" s="43" t="s">
        <v>477</v>
      </c>
      <c r="Y14" s="39" t="s">
        <v>477</v>
      </c>
      <c r="Z14" s="47" t="s">
        <v>477</v>
      </c>
      <c r="AA14" s="574"/>
      <c r="AB14" s="24"/>
    </row>
    <row r="15" spans="1:32" s="21" customFormat="1" ht="12" customHeight="1">
      <c r="A15" s="799" t="s">
        <v>66</v>
      </c>
      <c r="B15" s="181">
        <v>2620</v>
      </c>
      <c r="C15" s="181">
        <v>49635</v>
      </c>
      <c r="D15" s="191">
        <v>26165</v>
      </c>
      <c r="E15" s="181">
        <v>137</v>
      </c>
      <c r="F15" s="181">
        <v>706</v>
      </c>
      <c r="G15" s="191">
        <v>1640</v>
      </c>
      <c r="H15" s="181">
        <v>413</v>
      </c>
      <c r="I15" s="181">
        <v>3955</v>
      </c>
      <c r="J15" s="191">
        <v>3707</v>
      </c>
      <c r="K15" s="181">
        <v>416</v>
      </c>
      <c r="L15" s="181">
        <v>5193</v>
      </c>
      <c r="M15" s="191">
        <v>4357</v>
      </c>
      <c r="N15" s="888" t="s">
        <v>66</v>
      </c>
      <c r="O15" s="181">
        <v>1333</v>
      </c>
      <c r="P15" s="181">
        <v>34883</v>
      </c>
      <c r="Q15" s="191">
        <v>14243</v>
      </c>
      <c r="R15" s="181">
        <v>321</v>
      </c>
      <c r="S15" s="181">
        <v>4898</v>
      </c>
      <c r="T15" s="191">
        <v>2218</v>
      </c>
      <c r="U15" s="181">
        <v>0</v>
      </c>
      <c r="V15" s="181">
        <v>0</v>
      </c>
      <c r="W15" s="191">
        <v>0</v>
      </c>
      <c r="X15" s="181">
        <v>0</v>
      </c>
      <c r="Y15" s="181">
        <v>0</v>
      </c>
      <c r="Z15" s="224">
        <v>0</v>
      </c>
      <c r="AA15" s="404"/>
      <c r="AB15" s="24"/>
    </row>
    <row r="16" spans="1:32" s="45" customFormat="1" ht="12" customHeight="1">
      <c r="A16" s="799"/>
      <c r="B16" s="41">
        <v>1</v>
      </c>
      <c r="C16" s="42">
        <v>1</v>
      </c>
      <c r="D16" s="42">
        <v>1</v>
      </c>
      <c r="E16" s="43">
        <v>5.2290000000000003E-2</v>
      </c>
      <c r="F16" s="39">
        <v>1.422E-2</v>
      </c>
      <c r="G16" s="39">
        <v>6.268E-2</v>
      </c>
      <c r="H16" s="43">
        <v>0.15762999999999999</v>
      </c>
      <c r="I16" s="39">
        <v>7.9680000000000001E-2</v>
      </c>
      <c r="J16" s="39">
        <v>0.14168</v>
      </c>
      <c r="K16" s="43">
        <v>0.15878</v>
      </c>
      <c r="L16" s="39">
        <v>0.10462</v>
      </c>
      <c r="M16" s="44">
        <v>0.16652</v>
      </c>
      <c r="N16" s="888"/>
      <c r="O16" s="43">
        <v>0.50878000000000001</v>
      </c>
      <c r="P16" s="39">
        <v>0.70279000000000003</v>
      </c>
      <c r="Q16" s="39">
        <v>0.54435</v>
      </c>
      <c r="R16" s="43">
        <v>0.12252</v>
      </c>
      <c r="S16" s="39">
        <v>9.8680000000000004E-2</v>
      </c>
      <c r="T16" s="39">
        <v>8.4769999999999998E-2</v>
      </c>
      <c r="U16" s="43" t="s">
        <v>477</v>
      </c>
      <c r="V16" s="39" t="s">
        <v>477</v>
      </c>
      <c r="W16" s="39" t="s">
        <v>477</v>
      </c>
      <c r="X16" s="43" t="s">
        <v>477</v>
      </c>
      <c r="Y16" s="39" t="s">
        <v>477</v>
      </c>
      <c r="Z16" s="47" t="s">
        <v>477</v>
      </c>
      <c r="AA16" s="574"/>
      <c r="AB16" s="24"/>
    </row>
    <row r="17" spans="1:27" s="21" customFormat="1" ht="12.75" customHeight="1">
      <c r="A17" s="799" t="s">
        <v>67</v>
      </c>
      <c r="B17" s="181">
        <v>1499</v>
      </c>
      <c r="C17" s="181">
        <v>38965</v>
      </c>
      <c r="D17" s="191">
        <v>11978</v>
      </c>
      <c r="E17" s="181">
        <v>153</v>
      </c>
      <c r="F17" s="181">
        <v>1263</v>
      </c>
      <c r="G17" s="191">
        <v>1346</v>
      </c>
      <c r="H17" s="181">
        <v>120</v>
      </c>
      <c r="I17" s="181">
        <v>1547</v>
      </c>
      <c r="J17" s="191">
        <v>591</v>
      </c>
      <c r="K17" s="181">
        <v>183</v>
      </c>
      <c r="L17" s="181">
        <v>2218</v>
      </c>
      <c r="M17" s="191">
        <v>1963</v>
      </c>
      <c r="N17" s="888" t="s">
        <v>67</v>
      </c>
      <c r="O17" s="181">
        <v>669</v>
      </c>
      <c r="P17" s="181">
        <v>26329</v>
      </c>
      <c r="Q17" s="191">
        <v>5522</v>
      </c>
      <c r="R17" s="181">
        <v>368</v>
      </c>
      <c r="S17" s="181">
        <v>7467</v>
      </c>
      <c r="T17" s="191">
        <v>2500</v>
      </c>
      <c r="U17" s="181">
        <v>3</v>
      </c>
      <c r="V17" s="181">
        <v>119</v>
      </c>
      <c r="W17" s="191">
        <v>40</v>
      </c>
      <c r="X17" s="181">
        <v>3</v>
      </c>
      <c r="Y17" s="181">
        <v>22</v>
      </c>
      <c r="Z17" s="224">
        <v>16</v>
      </c>
      <c r="AA17" s="404"/>
    </row>
    <row r="18" spans="1:27" s="45" customFormat="1" ht="12.75" customHeight="1">
      <c r="A18" s="799"/>
      <c r="B18" s="41">
        <v>1</v>
      </c>
      <c r="C18" s="42">
        <v>1</v>
      </c>
      <c r="D18" s="42">
        <v>1</v>
      </c>
      <c r="E18" s="43">
        <v>0.10206999999999999</v>
      </c>
      <c r="F18" s="39">
        <v>3.2410000000000001E-2</v>
      </c>
      <c r="G18" s="39">
        <v>0.11237</v>
      </c>
      <c r="H18" s="43">
        <v>8.0049999999999996E-2</v>
      </c>
      <c r="I18" s="39">
        <v>3.9699999999999999E-2</v>
      </c>
      <c r="J18" s="39">
        <v>4.9340000000000002E-2</v>
      </c>
      <c r="K18" s="43">
        <v>0.12207999999999999</v>
      </c>
      <c r="L18" s="39">
        <v>5.6919999999999998E-2</v>
      </c>
      <c r="M18" s="44">
        <v>0.16388</v>
      </c>
      <c r="N18" s="888"/>
      <c r="O18" s="43">
        <v>0.44629999999999997</v>
      </c>
      <c r="P18" s="39">
        <v>0.67571000000000003</v>
      </c>
      <c r="Q18" s="39">
        <v>0.46100999999999998</v>
      </c>
      <c r="R18" s="43">
        <v>0.2455</v>
      </c>
      <c r="S18" s="39">
        <v>0.19162999999999999</v>
      </c>
      <c r="T18" s="39">
        <v>0.20871999999999999</v>
      </c>
      <c r="U18" s="43">
        <v>2E-3</v>
      </c>
      <c r="V18" s="39">
        <v>3.0500000000000002E-3</v>
      </c>
      <c r="W18" s="39">
        <v>3.3400000000000001E-3</v>
      </c>
      <c r="X18" s="43">
        <v>2E-3</v>
      </c>
      <c r="Y18" s="39">
        <v>5.5999999999999995E-4</v>
      </c>
      <c r="Z18" s="47">
        <v>1.34E-3</v>
      </c>
      <c r="AA18" s="574"/>
    </row>
    <row r="19" spans="1:27" s="21" customFormat="1" ht="12.75" customHeight="1">
      <c r="A19" s="799" t="s">
        <v>68</v>
      </c>
      <c r="B19" s="181">
        <v>47</v>
      </c>
      <c r="C19" s="181">
        <v>715</v>
      </c>
      <c r="D19" s="191">
        <v>256</v>
      </c>
      <c r="E19" s="181">
        <v>3</v>
      </c>
      <c r="F19" s="181">
        <v>15</v>
      </c>
      <c r="G19" s="191">
        <v>38</v>
      </c>
      <c r="H19" s="181">
        <v>2</v>
      </c>
      <c r="I19" s="181">
        <v>24</v>
      </c>
      <c r="J19" s="191">
        <v>13</v>
      </c>
      <c r="K19" s="181">
        <v>3</v>
      </c>
      <c r="L19" s="181">
        <v>40</v>
      </c>
      <c r="M19" s="191">
        <v>28</v>
      </c>
      <c r="N19" s="888" t="s">
        <v>68</v>
      </c>
      <c r="O19" s="181">
        <v>22</v>
      </c>
      <c r="P19" s="181">
        <v>388</v>
      </c>
      <c r="Q19" s="191">
        <v>143</v>
      </c>
      <c r="R19" s="181">
        <v>17</v>
      </c>
      <c r="S19" s="181">
        <v>248</v>
      </c>
      <c r="T19" s="191">
        <v>34</v>
      </c>
      <c r="U19" s="181">
        <v>0</v>
      </c>
      <c r="V19" s="181">
        <v>0</v>
      </c>
      <c r="W19" s="191">
        <v>0</v>
      </c>
      <c r="X19" s="181">
        <v>0</v>
      </c>
      <c r="Y19" s="181">
        <v>0</v>
      </c>
      <c r="Z19" s="224">
        <v>0</v>
      </c>
      <c r="AA19" s="404"/>
    </row>
    <row r="20" spans="1:27" s="45" customFormat="1" ht="12.75" customHeight="1">
      <c r="A20" s="799"/>
      <c r="B20" s="41">
        <v>1</v>
      </c>
      <c r="C20" s="42">
        <v>1</v>
      </c>
      <c r="D20" s="42">
        <v>1</v>
      </c>
      <c r="E20" s="43">
        <v>6.3829999999999998E-2</v>
      </c>
      <c r="F20" s="39">
        <v>2.0979999999999999E-2</v>
      </c>
      <c r="G20" s="39">
        <v>0.14843999999999999</v>
      </c>
      <c r="H20" s="43">
        <v>4.2549999999999998E-2</v>
      </c>
      <c r="I20" s="39">
        <v>3.3570000000000003E-2</v>
      </c>
      <c r="J20" s="39">
        <v>5.0779999999999999E-2</v>
      </c>
      <c r="K20" s="43">
        <v>6.3829999999999998E-2</v>
      </c>
      <c r="L20" s="39">
        <v>5.5939999999999997E-2</v>
      </c>
      <c r="M20" s="44">
        <v>0.10938000000000001</v>
      </c>
      <c r="N20" s="888"/>
      <c r="O20" s="43">
        <v>0.46809000000000001</v>
      </c>
      <c r="P20" s="39">
        <v>0.54266000000000003</v>
      </c>
      <c r="Q20" s="39">
        <v>0.55859000000000003</v>
      </c>
      <c r="R20" s="43">
        <v>0.36170000000000002</v>
      </c>
      <c r="S20" s="39">
        <v>0.34684999999999999</v>
      </c>
      <c r="T20" s="39">
        <v>0.13281000000000001</v>
      </c>
      <c r="U20" s="43" t="s">
        <v>477</v>
      </c>
      <c r="V20" s="39" t="s">
        <v>477</v>
      </c>
      <c r="W20" s="39" t="s">
        <v>477</v>
      </c>
      <c r="X20" s="43" t="s">
        <v>477</v>
      </c>
      <c r="Y20" s="39" t="s">
        <v>477</v>
      </c>
      <c r="Z20" s="47" t="s">
        <v>477</v>
      </c>
      <c r="AA20" s="574"/>
    </row>
    <row r="21" spans="1:27" s="21" customFormat="1" ht="12.75" customHeight="1">
      <c r="A21" s="799" t="s">
        <v>69</v>
      </c>
      <c r="B21" s="181">
        <v>1269</v>
      </c>
      <c r="C21" s="181">
        <v>28109</v>
      </c>
      <c r="D21" s="191">
        <v>9868</v>
      </c>
      <c r="E21" s="181">
        <v>142</v>
      </c>
      <c r="F21" s="181">
        <v>1542</v>
      </c>
      <c r="G21" s="191">
        <v>1630</v>
      </c>
      <c r="H21" s="181">
        <v>24</v>
      </c>
      <c r="I21" s="181">
        <v>238</v>
      </c>
      <c r="J21" s="191">
        <v>200</v>
      </c>
      <c r="K21" s="181">
        <v>153</v>
      </c>
      <c r="L21" s="181">
        <v>1719</v>
      </c>
      <c r="M21" s="191">
        <v>1606</v>
      </c>
      <c r="N21" s="888" t="s">
        <v>69</v>
      </c>
      <c r="O21" s="181">
        <v>593</v>
      </c>
      <c r="P21" s="181">
        <v>16669</v>
      </c>
      <c r="Q21" s="191">
        <v>4874</v>
      </c>
      <c r="R21" s="181">
        <v>352</v>
      </c>
      <c r="S21" s="181">
        <v>7856</v>
      </c>
      <c r="T21" s="191">
        <v>1522</v>
      </c>
      <c r="U21" s="181">
        <v>0</v>
      </c>
      <c r="V21" s="181">
        <v>0</v>
      </c>
      <c r="W21" s="191">
        <v>0</v>
      </c>
      <c r="X21" s="181">
        <v>5</v>
      </c>
      <c r="Y21" s="181">
        <v>85</v>
      </c>
      <c r="Z21" s="224">
        <v>36</v>
      </c>
      <c r="AA21" s="404"/>
    </row>
    <row r="22" spans="1:27" s="45" customFormat="1" ht="12.75" customHeight="1">
      <c r="A22" s="799"/>
      <c r="B22" s="41">
        <v>1</v>
      </c>
      <c r="C22" s="42">
        <v>1</v>
      </c>
      <c r="D22" s="42">
        <v>1</v>
      </c>
      <c r="E22" s="43">
        <v>0.1119</v>
      </c>
      <c r="F22" s="39">
        <v>5.4859999999999999E-2</v>
      </c>
      <c r="G22" s="39">
        <v>0.16517999999999999</v>
      </c>
      <c r="H22" s="43">
        <v>1.891E-2</v>
      </c>
      <c r="I22" s="39">
        <v>8.4700000000000001E-3</v>
      </c>
      <c r="J22" s="39">
        <v>2.027E-2</v>
      </c>
      <c r="K22" s="43">
        <v>0.12057</v>
      </c>
      <c r="L22" s="39">
        <v>6.1150000000000003E-2</v>
      </c>
      <c r="M22" s="44">
        <v>0.16275000000000001</v>
      </c>
      <c r="N22" s="888"/>
      <c r="O22" s="43">
        <v>0.46729999999999999</v>
      </c>
      <c r="P22" s="39">
        <v>0.59301000000000004</v>
      </c>
      <c r="Q22" s="39">
        <v>0.49392000000000003</v>
      </c>
      <c r="R22" s="43">
        <v>0.27738000000000002</v>
      </c>
      <c r="S22" s="39">
        <v>0.27948000000000001</v>
      </c>
      <c r="T22" s="39">
        <v>0.15423999999999999</v>
      </c>
      <c r="U22" s="43" t="s">
        <v>477</v>
      </c>
      <c r="V22" s="39" t="s">
        <v>477</v>
      </c>
      <c r="W22" s="39" t="s">
        <v>477</v>
      </c>
      <c r="X22" s="43">
        <v>3.9399999999999999E-3</v>
      </c>
      <c r="Y22" s="39">
        <v>3.0200000000000001E-3</v>
      </c>
      <c r="Z22" s="47">
        <v>3.65E-3</v>
      </c>
      <c r="AA22" s="574"/>
    </row>
    <row r="23" spans="1:27" s="21" customFormat="1" ht="12.75" customHeight="1">
      <c r="A23" s="799" t="s">
        <v>70</v>
      </c>
      <c r="B23" s="181">
        <v>2196</v>
      </c>
      <c r="C23" s="181">
        <v>49585</v>
      </c>
      <c r="D23" s="191">
        <v>15903</v>
      </c>
      <c r="E23" s="181">
        <v>115</v>
      </c>
      <c r="F23" s="181">
        <v>727</v>
      </c>
      <c r="G23" s="191">
        <v>1162</v>
      </c>
      <c r="H23" s="181">
        <v>108</v>
      </c>
      <c r="I23" s="181">
        <v>1634</v>
      </c>
      <c r="J23" s="191">
        <v>650</v>
      </c>
      <c r="K23" s="181">
        <v>241</v>
      </c>
      <c r="L23" s="181">
        <v>3145</v>
      </c>
      <c r="M23" s="191">
        <v>2219</v>
      </c>
      <c r="N23" s="888" t="s">
        <v>70</v>
      </c>
      <c r="O23" s="181">
        <v>1272</v>
      </c>
      <c r="P23" s="181">
        <v>34173</v>
      </c>
      <c r="Q23" s="191">
        <v>9815</v>
      </c>
      <c r="R23" s="181">
        <v>455</v>
      </c>
      <c r="S23" s="181">
        <v>9718</v>
      </c>
      <c r="T23" s="191">
        <v>2029</v>
      </c>
      <c r="U23" s="181">
        <v>4</v>
      </c>
      <c r="V23" s="181">
        <v>172</v>
      </c>
      <c r="W23" s="191">
        <v>22</v>
      </c>
      <c r="X23" s="181">
        <v>1</v>
      </c>
      <c r="Y23" s="181">
        <v>16</v>
      </c>
      <c r="Z23" s="224">
        <v>6</v>
      </c>
      <c r="AA23" s="404"/>
    </row>
    <row r="24" spans="1:27" s="45" customFormat="1" ht="12.75" customHeight="1">
      <c r="A24" s="799"/>
      <c r="B24" s="41">
        <v>1</v>
      </c>
      <c r="C24" s="42">
        <v>1</v>
      </c>
      <c r="D24" s="42">
        <v>1</v>
      </c>
      <c r="E24" s="43">
        <v>5.237E-2</v>
      </c>
      <c r="F24" s="39">
        <v>1.4659999999999999E-2</v>
      </c>
      <c r="G24" s="39">
        <v>7.3069999999999996E-2</v>
      </c>
      <c r="H24" s="43">
        <v>4.9180000000000001E-2</v>
      </c>
      <c r="I24" s="39">
        <v>3.295E-2</v>
      </c>
      <c r="J24" s="39">
        <v>4.0869999999999997E-2</v>
      </c>
      <c r="K24" s="43">
        <v>0.10974</v>
      </c>
      <c r="L24" s="39">
        <v>6.343E-2</v>
      </c>
      <c r="M24" s="44">
        <v>0.13952999999999999</v>
      </c>
      <c r="N24" s="888"/>
      <c r="O24" s="43">
        <v>0.57923000000000002</v>
      </c>
      <c r="P24" s="39">
        <v>0.68918000000000001</v>
      </c>
      <c r="Q24" s="39">
        <v>0.61717999999999995</v>
      </c>
      <c r="R24" s="43">
        <v>0.20719000000000001</v>
      </c>
      <c r="S24" s="39">
        <v>0.19599</v>
      </c>
      <c r="T24" s="39">
        <v>0.12759000000000001</v>
      </c>
      <c r="U24" s="43">
        <v>1.82E-3</v>
      </c>
      <c r="V24" s="39">
        <v>3.47E-3</v>
      </c>
      <c r="W24" s="39">
        <v>1.3799999999999999E-3</v>
      </c>
      <c r="X24" s="43">
        <v>4.6000000000000001E-4</v>
      </c>
      <c r="Y24" s="39">
        <v>3.2000000000000003E-4</v>
      </c>
      <c r="Z24" s="47">
        <v>3.8000000000000002E-4</v>
      </c>
      <c r="AA24" s="574"/>
    </row>
    <row r="25" spans="1:27" s="21" customFormat="1" ht="12.75" customHeight="1">
      <c r="A25" s="799" t="s">
        <v>71</v>
      </c>
      <c r="B25" s="181">
        <v>668</v>
      </c>
      <c r="C25" s="181">
        <v>14746</v>
      </c>
      <c r="D25" s="191">
        <v>4839</v>
      </c>
      <c r="E25" s="181">
        <v>45</v>
      </c>
      <c r="F25" s="181">
        <v>407</v>
      </c>
      <c r="G25" s="191">
        <v>558</v>
      </c>
      <c r="H25" s="181">
        <v>35</v>
      </c>
      <c r="I25" s="181">
        <v>499</v>
      </c>
      <c r="J25" s="191">
        <v>337</v>
      </c>
      <c r="K25" s="181">
        <v>164</v>
      </c>
      <c r="L25" s="181">
        <v>1836</v>
      </c>
      <c r="M25" s="191">
        <v>1385</v>
      </c>
      <c r="N25" s="888" t="s">
        <v>71</v>
      </c>
      <c r="O25" s="181">
        <v>315</v>
      </c>
      <c r="P25" s="181">
        <v>8590</v>
      </c>
      <c r="Q25" s="191">
        <v>1939</v>
      </c>
      <c r="R25" s="181">
        <v>108</v>
      </c>
      <c r="S25" s="181">
        <v>3358</v>
      </c>
      <c r="T25" s="191">
        <v>614</v>
      </c>
      <c r="U25" s="181">
        <v>0</v>
      </c>
      <c r="V25" s="181">
        <v>0</v>
      </c>
      <c r="W25" s="191">
        <v>0</v>
      </c>
      <c r="X25" s="181">
        <v>1</v>
      </c>
      <c r="Y25" s="181">
        <v>56</v>
      </c>
      <c r="Z25" s="224">
        <v>6</v>
      </c>
      <c r="AA25" s="404"/>
    </row>
    <row r="26" spans="1:27" s="45" customFormat="1" ht="12.75" customHeight="1">
      <c r="A26" s="799"/>
      <c r="B26" s="41">
        <v>1</v>
      </c>
      <c r="C26" s="42">
        <v>1</v>
      </c>
      <c r="D26" s="42">
        <v>1</v>
      </c>
      <c r="E26" s="43">
        <v>6.7369999999999999E-2</v>
      </c>
      <c r="F26" s="39">
        <v>2.76E-2</v>
      </c>
      <c r="G26" s="39">
        <v>0.11531</v>
      </c>
      <c r="H26" s="43">
        <v>5.2400000000000002E-2</v>
      </c>
      <c r="I26" s="39">
        <v>3.3840000000000002E-2</v>
      </c>
      <c r="J26" s="39">
        <v>6.9639999999999994E-2</v>
      </c>
      <c r="K26" s="43">
        <v>0.24551000000000001</v>
      </c>
      <c r="L26" s="39">
        <v>0.12451</v>
      </c>
      <c r="M26" s="44">
        <v>0.28621999999999997</v>
      </c>
      <c r="N26" s="888"/>
      <c r="O26" s="43">
        <v>0.47155999999999998</v>
      </c>
      <c r="P26" s="39">
        <v>0.58252999999999999</v>
      </c>
      <c r="Q26" s="39">
        <v>0.4007</v>
      </c>
      <c r="R26" s="43">
        <v>0.16167999999999999</v>
      </c>
      <c r="S26" s="39">
        <v>0.22772000000000001</v>
      </c>
      <c r="T26" s="39">
        <v>0.12689</v>
      </c>
      <c r="U26" s="43" t="s">
        <v>477</v>
      </c>
      <c r="V26" s="39" t="s">
        <v>477</v>
      </c>
      <c r="W26" s="39" t="s">
        <v>477</v>
      </c>
      <c r="X26" s="43">
        <v>1.5E-3</v>
      </c>
      <c r="Y26" s="39">
        <v>3.8E-3</v>
      </c>
      <c r="Z26" s="47">
        <v>1.24E-3</v>
      </c>
      <c r="AA26" s="574"/>
    </row>
    <row r="27" spans="1:27" s="21" customFormat="1" ht="12.75" customHeight="1">
      <c r="A27" s="799" t="s">
        <v>72</v>
      </c>
      <c r="B27" s="181">
        <v>70</v>
      </c>
      <c r="C27" s="181">
        <v>1057</v>
      </c>
      <c r="D27" s="191">
        <v>318</v>
      </c>
      <c r="E27" s="181">
        <v>2</v>
      </c>
      <c r="F27" s="181">
        <v>53</v>
      </c>
      <c r="G27" s="191">
        <v>21</v>
      </c>
      <c r="H27" s="181">
        <v>0</v>
      </c>
      <c r="I27" s="181">
        <v>0</v>
      </c>
      <c r="J27" s="191">
        <v>0</v>
      </c>
      <c r="K27" s="181">
        <v>17</v>
      </c>
      <c r="L27" s="181">
        <v>187</v>
      </c>
      <c r="M27" s="191">
        <v>76</v>
      </c>
      <c r="N27" s="888" t="s">
        <v>72</v>
      </c>
      <c r="O27" s="181">
        <v>45</v>
      </c>
      <c r="P27" s="181">
        <v>768</v>
      </c>
      <c r="Q27" s="191">
        <v>199</v>
      </c>
      <c r="R27" s="181">
        <v>4</v>
      </c>
      <c r="S27" s="181">
        <v>33</v>
      </c>
      <c r="T27" s="191">
        <v>9</v>
      </c>
      <c r="U27" s="181">
        <v>0</v>
      </c>
      <c r="V27" s="181">
        <v>0</v>
      </c>
      <c r="W27" s="191">
        <v>0</v>
      </c>
      <c r="X27" s="181">
        <v>2</v>
      </c>
      <c r="Y27" s="181">
        <v>16</v>
      </c>
      <c r="Z27" s="224">
        <v>13</v>
      </c>
      <c r="AA27" s="404"/>
    </row>
    <row r="28" spans="1:27" s="45" customFormat="1" ht="12.75" customHeight="1">
      <c r="A28" s="799"/>
      <c r="B28" s="41">
        <v>1</v>
      </c>
      <c r="C28" s="42">
        <v>1</v>
      </c>
      <c r="D28" s="42">
        <v>1</v>
      </c>
      <c r="E28" s="43">
        <v>2.8570000000000002E-2</v>
      </c>
      <c r="F28" s="39">
        <v>5.0139999999999997E-2</v>
      </c>
      <c r="G28" s="39">
        <v>6.6040000000000001E-2</v>
      </c>
      <c r="H28" s="43" t="s">
        <v>477</v>
      </c>
      <c r="I28" s="39" t="s">
        <v>477</v>
      </c>
      <c r="J28" s="39" t="s">
        <v>477</v>
      </c>
      <c r="K28" s="43">
        <v>0.24285999999999999</v>
      </c>
      <c r="L28" s="39">
        <v>0.17691999999999999</v>
      </c>
      <c r="M28" s="44">
        <v>0.23899000000000001</v>
      </c>
      <c r="N28" s="888"/>
      <c r="O28" s="43">
        <v>0.64285999999999999</v>
      </c>
      <c r="P28" s="39">
        <v>0.72658</v>
      </c>
      <c r="Q28" s="39">
        <v>0.62578999999999996</v>
      </c>
      <c r="R28" s="43">
        <v>5.7140000000000003E-2</v>
      </c>
      <c r="S28" s="39">
        <v>3.1220000000000001E-2</v>
      </c>
      <c r="T28" s="39">
        <v>2.8299999999999999E-2</v>
      </c>
      <c r="U28" s="43" t="s">
        <v>477</v>
      </c>
      <c r="V28" s="39" t="s">
        <v>477</v>
      </c>
      <c r="W28" s="39" t="s">
        <v>477</v>
      </c>
      <c r="X28" s="43">
        <v>2.8570000000000002E-2</v>
      </c>
      <c r="Y28" s="39">
        <v>1.5140000000000001E-2</v>
      </c>
      <c r="Z28" s="47">
        <v>4.088E-2</v>
      </c>
      <c r="AA28" s="574"/>
    </row>
    <row r="29" spans="1:27" s="21" customFormat="1" ht="12.75" customHeight="1">
      <c r="A29" s="799" t="s">
        <v>73</v>
      </c>
      <c r="B29" s="181">
        <v>460</v>
      </c>
      <c r="C29" s="181">
        <v>16021</v>
      </c>
      <c r="D29" s="191">
        <v>3790</v>
      </c>
      <c r="E29" s="181">
        <v>26</v>
      </c>
      <c r="F29" s="181">
        <v>136</v>
      </c>
      <c r="G29" s="191">
        <v>351</v>
      </c>
      <c r="H29" s="181">
        <v>19</v>
      </c>
      <c r="I29" s="181">
        <v>156</v>
      </c>
      <c r="J29" s="191">
        <v>129</v>
      </c>
      <c r="K29" s="181">
        <v>81</v>
      </c>
      <c r="L29" s="181">
        <v>556</v>
      </c>
      <c r="M29" s="191">
        <v>664</v>
      </c>
      <c r="N29" s="888" t="s">
        <v>73</v>
      </c>
      <c r="O29" s="181">
        <v>247</v>
      </c>
      <c r="P29" s="181">
        <v>13066</v>
      </c>
      <c r="Q29" s="191">
        <v>2241</v>
      </c>
      <c r="R29" s="181">
        <v>79</v>
      </c>
      <c r="S29" s="181">
        <v>1993</v>
      </c>
      <c r="T29" s="191">
        <v>329</v>
      </c>
      <c r="U29" s="181">
        <v>0</v>
      </c>
      <c r="V29" s="181">
        <v>0</v>
      </c>
      <c r="W29" s="191">
        <v>0</v>
      </c>
      <c r="X29" s="181">
        <v>8</v>
      </c>
      <c r="Y29" s="181">
        <v>114</v>
      </c>
      <c r="Z29" s="224">
        <v>76</v>
      </c>
      <c r="AA29" s="404"/>
    </row>
    <row r="30" spans="1:27" s="45" customFormat="1" ht="12.75" customHeight="1">
      <c r="A30" s="799"/>
      <c r="B30" s="41">
        <v>1</v>
      </c>
      <c r="C30" s="42">
        <v>1</v>
      </c>
      <c r="D30" s="42">
        <v>1</v>
      </c>
      <c r="E30" s="43">
        <v>5.6520000000000001E-2</v>
      </c>
      <c r="F30" s="39">
        <v>8.4899999999999993E-3</v>
      </c>
      <c r="G30" s="39">
        <v>9.2609999999999998E-2</v>
      </c>
      <c r="H30" s="43">
        <v>4.1300000000000003E-2</v>
      </c>
      <c r="I30" s="39">
        <v>9.7400000000000004E-3</v>
      </c>
      <c r="J30" s="39">
        <v>3.4040000000000001E-2</v>
      </c>
      <c r="K30" s="43">
        <v>0.17609</v>
      </c>
      <c r="L30" s="39">
        <v>3.4700000000000002E-2</v>
      </c>
      <c r="M30" s="44">
        <v>0.17519999999999999</v>
      </c>
      <c r="N30" s="888"/>
      <c r="O30" s="43">
        <v>0.53695999999999999</v>
      </c>
      <c r="P30" s="39">
        <v>0.81555</v>
      </c>
      <c r="Q30" s="39">
        <v>0.59128999999999998</v>
      </c>
      <c r="R30" s="43">
        <v>0.17174</v>
      </c>
      <c r="S30" s="39">
        <v>0.1244</v>
      </c>
      <c r="T30" s="39">
        <v>8.6809999999999998E-2</v>
      </c>
      <c r="U30" s="43" t="s">
        <v>477</v>
      </c>
      <c r="V30" s="39" t="s">
        <v>477</v>
      </c>
      <c r="W30" s="39" t="s">
        <v>477</v>
      </c>
      <c r="X30" s="43">
        <v>1.7389999999999999E-2</v>
      </c>
      <c r="Y30" s="39">
        <v>7.1199999999999996E-3</v>
      </c>
      <c r="Z30" s="47">
        <v>2.0049999999999998E-2</v>
      </c>
      <c r="AA30" s="574"/>
    </row>
    <row r="31" spans="1:27" s="21" customFormat="1" ht="12.75" customHeight="1">
      <c r="A31" s="799" t="s">
        <v>74</v>
      </c>
      <c r="B31" s="181">
        <v>127</v>
      </c>
      <c r="C31" s="181">
        <v>3408</v>
      </c>
      <c r="D31" s="191">
        <v>591</v>
      </c>
      <c r="E31" s="181">
        <v>1</v>
      </c>
      <c r="F31" s="181">
        <v>9</v>
      </c>
      <c r="G31" s="191">
        <v>8</v>
      </c>
      <c r="H31" s="181">
        <v>1</v>
      </c>
      <c r="I31" s="181">
        <v>8</v>
      </c>
      <c r="J31" s="191">
        <v>7</v>
      </c>
      <c r="K31" s="181">
        <v>19</v>
      </c>
      <c r="L31" s="181">
        <v>217</v>
      </c>
      <c r="M31" s="191">
        <v>148</v>
      </c>
      <c r="N31" s="888" t="s">
        <v>74</v>
      </c>
      <c r="O31" s="181">
        <v>33</v>
      </c>
      <c r="P31" s="181">
        <v>706</v>
      </c>
      <c r="Q31" s="191">
        <v>261</v>
      </c>
      <c r="R31" s="181">
        <v>73</v>
      </c>
      <c r="S31" s="181">
        <v>2468</v>
      </c>
      <c r="T31" s="191">
        <v>167</v>
      </c>
      <c r="U31" s="181">
        <v>0</v>
      </c>
      <c r="V31" s="181">
        <v>0</v>
      </c>
      <c r="W31" s="191">
        <v>0</v>
      </c>
      <c r="X31" s="181">
        <v>0</v>
      </c>
      <c r="Y31" s="181">
        <v>0</v>
      </c>
      <c r="Z31" s="224">
        <v>0</v>
      </c>
      <c r="AA31" s="404"/>
    </row>
    <row r="32" spans="1:27" s="45" customFormat="1" ht="12.75" customHeight="1">
      <c r="A32" s="799"/>
      <c r="B32" s="41">
        <v>1</v>
      </c>
      <c r="C32" s="42">
        <v>1</v>
      </c>
      <c r="D32" s="42">
        <v>1</v>
      </c>
      <c r="E32" s="43">
        <v>7.8700000000000003E-3</v>
      </c>
      <c r="F32" s="39">
        <v>2.64E-3</v>
      </c>
      <c r="G32" s="39">
        <v>1.354E-2</v>
      </c>
      <c r="H32" s="43">
        <v>7.8700000000000003E-3</v>
      </c>
      <c r="I32" s="39">
        <v>2.3500000000000001E-3</v>
      </c>
      <c r="J32" s="39">
        <v>1.184E-2</v>
      </c>
      <c r="K32" s="43">
        <v>0.14960999999999999</v>
      </c>
      <c r="L32" s="39">
        <v>6.3670000000000004E-2</v>
      </c>
      <c r="M32" s="44">
        <v>0.25041999999999998</v>
      </c>
      <c r="N32" s="888"/>
      <c r="O32" s="43">
        <v>0.25984000000000002</v>
      </c>
      <c r="P32" s="39">
        <v>0.20716000000000001</v>
      </c>
      <c r="Q32" s="39">
        <v>0.44162000000000001</v>
      </c>
      <c r="R32" s="43">
        <v>0.57479999999999998</v>
      </c>
      <c r="S32" s="39">
        <v>0.72418000000000005</v>
      </c>
      <c r="T32" s="39">
        <v>0.28256999999999999</v>
      </c>
      <c r="U32" s="43" t="s">
        <v>477</v>
      </c>
      <c r="V32" s="39" t="s">
        <v>477</v>
      </c>
      <c r="W32" s="39" t="s">
        <v>477</v>
      </c>
      <c r="X32" s="43" t="s">
        <v>477</v>
      </c>
      <c r="Y32" s="39" t="s">
        <v>477</v>
      </c>
      <c r="Z32" s="47" t="s">
        <v>477</v>
      </c>
      <c r="AA32" s="574"/>
    </row>
    <row r="33" spans="1:27" s="21" customFormat="1" ht="12.75" customHeight="1">
      <c r="A33" s="799" t="s">
        <v>75</v>
      </c>
      <c r="B33" s="181">
        <v>491</v>
      </c>
      <c r="C33" s="181">
        <v>9987</v>
      </c>
      <c r="D33" s="191">
        <v>3462</v>
      </c>
      <c r="E33" s="181">
        <v>20</v>
      </c>
      <c r="F33" s="181">
        <v>102</v>
      </c>
      <c r="G33" s="191">
        <v>334</v>
      </c>
      <c r="H33" s="181">
        <v>22</v>
      </c>
      <c r="I33" s="181">
        <v>347</v>
      </c>
      <c r="J33" s="191">
        <v>202</v>
      </c>
      <c r="K33" s="181">
        <v>43</v>
      </c>
      <c r="L33" s="181">
        <v>711</v>
      </c>
      <c r="M33" s="191">
        <v>306</v>
      </c>
      <c r="N33" s="888" t="s">
        <v>75</v>
      </c>
      <c r="O33" s="181">
        <v>319</v>
      </c>
      <c r="P33" s="181">
        <v>7152</v>
      </c>
      <c r="Q33" s="191">
        <v>2219</v>
      </c>
      <c r="R33" s="181">
        <v>82</v>
      </c>
      <c r="S33" s="181">
        <v>1522</v>
      </c>
      <c r="T33" s="191">
        <v>325</v>
      </c>
      <c r="U33" s="181">
        <v>5</v>
      </c>
      <c r="V33" s="181">
        <v>153</v>
      </c>
      <c r="W33" s="191">
        <v>76</v>
      </c>
      <c r="X33" s="181">
        <v>0</v>
      </c>
      <c r="Y33" s="181">
        <v>0</v>
      </c>
      <c r="Z33" s="224">
        <v>0</v>
      </c>
      <c r="AA33" s="404"/>
    </row>
    <row r="34" spans="1:27" s="45" customFormat="1" ht="12.75" customHeight="1">
      <c r="A34" s="799"/>
      <c r="B34" s="41">
        <v>1</v>
      </c>
      <c r="C34" s="42">
        <v>1</v>
      </c>
      <c r="D34" s="42">
        <v>1</v>
      </c>
      <c r="E34" s="43">
        <v>4.0730000000000002E-2</v>
      </c>
      <c r="F34" s="39">
        <v>1.021E-2</v>
      </c>
      <c r="G34" s="39">
        <v>9.6479999999999996E-2</v>
      </c>
      <c r="H34" s="43">
        <v>4.4810000000000003E-2</v>
      </c>
      <c r="I34" s="39">
        <v>3.4750000000000003E-2</v>
      </c>
      <c r="J34" s="39">
        <v>5.8349999999999999E-2</v>
      </c>
      <c r="K34" s="43">
        <v>8.7580000000000005E-2</v>
      </c>
      <c r="L34" s="39">
        <v>7.1190000000000003E-2</v>
      </c>
      <c r="M34" s="44">
        <v>8.8389999999999996E-2</v>
      </c>
      <c r="N34" s="888"/>
      <c r="O34" s="43">
        <v>0.64968999999999999</v>
      </c>
      <c r="P34" s="39">
        <v>0.71613000000000004</v>
      </c>
      <c r="Q34" s="39">
        <v>0.64095999999999997</v>
      </c>
      <c r="R34" s="43">
        <v>0.16700999999999999</v>
      </c>
      <c r="S34" s="39">
        <v>0.15240000000000001</v>
      </c>
      <c r="T34" s="39">
        <v>9.3880000000000005E-2</v>
      </c>
      <c r="U34" s="43">
        <v>1.018E-2</v>
      </c>
      <c r="V34" s="39">
        <v>1.532E-2</v>
      </c>
      <c r="W34" s="39">
        <v>2.1950000000000001E-2</v>
      </c>
      <c r="X34" s="43" t="s">
        <v>477</v>
      </c>
      <c r="Y34" s="39" t="s">
        <v>477</v>
      </c>
      <c r="Z34" s="47" t="s">
        <v>477</v>
      </c>
      <c r="AA34" s="574"/>
    </row>
    <row r="35" spans="1:27" s="21" customFormat="1" ht="12.75" customHeight="1">
      <c r="A35" s="817" t="s">
        <v>76</v>
      </c>
      <c r="B35" s="181">
        <v>89</v>
      </c>
      <c r="C35" s="181">
        <v>2276</v>
      </c>
      <c r="D35" s="191">
        <v>442</v>
      </c>
      <c r="E35" s="181">
        <v>15</v>
      </c>
      <c r="F35" s="181">
        <v>71</v>
      </c>
      <c r="G35" s="191">
        <v>94</v>
      </c>
      <c r="H35" s="181">
        <v>0</v>
      </c>
      <c r="I35" s="181">
        <v>0</v>
      </c>
      <c r="J35" s="191">
        <v>0</v>
      </c>
      <c r="K35" s="181">
        <v>10</v>
      </c>
      <c r="L35" s="181">
        <v>98</v>
      </c>
      <c r="M35" s="191">
        <v>81</v>
      </c>
      <c r="N35" s="890" t="s">
        <v>76</v>
      </c>
      <c r="O35" s="181">
        <v>33</v>
      </c>
      <c r="P35" s="181">
        <v>727</v>
      </c>
      <c r="Q35" s="191">
        <v>211</v>
      </c>
      <c r="R35" s="181">
        <v>30</v>
      </c>
      <c r="S35" s="181">
        <v>1349</v>
      </c>
      <c r="T35" s="191">
        <v>48</v>
      </c>
      <c r="U35" s="181">
        <v>1</v>
      </c>
      <c r="V35" s="181">
        <v>31</v>
      </c>
      <c r="W35" s="191">
        <v>8</v>
      </c>
      <c r="X35" s="181">
        <v>0</v>
      </c>
      <c r="Y35" s="181">
        <v>0</v>
      </c>
      <c r="Z35" s="224">
        <v>0</v>
      </c>
      <c r="AA35" s="404"/>
    </row>
    <row r="36" spans="1:27" s="45" customFormat="1" ht="12.75" customHeight="1">
      <c r="A36" s="818"/>
      <c r="B36" s="233">
        <v>1</v>
      </c>
      <c r="C36" s="233">
        <v>1</v>
      </c>
      <c r="D36" s="233">
        <v>1</v>
      </c>
      <c r="E36" s="234">
        <v>0.16854</v>
      </c>
      <c r="F36" s="235">
        <v>3.1199999999999999E-2</v>
      </c>
      <c r="G36" s="235">
        <v>0.21267</v>
      </c>
      <c r="H36" s="234" t="s">
        <v>477</v>
      </c>
      <c r="I36" s="235" t="s">
        <v>477</v>
      </c>
      <c r="J36" s="235" t="s">
        <v>477</v>
      </c>
      <c r="K36" s="234">
        <v>0.11236</v>
      </c>
      <c r="L36" s="235">
        <v>4.3060000000000001E-2</v>
      </c>
      <c r="M36" s="236">
        <v>0.18326000000000001</v>
      </c>
      <c r="N36" s="891"/>
      <c r="O36" s="235">
        <v>0.37079000000000001</v>
      </c>
      <c r="P36" s="235">
        <v>0.31941999999999998</v>
      </c>
      <c r="Q36" s="235">
        <v>0.47738000000000003</v>
      </c>
      <c r="R36" s="234">
        <v>0.33707999999999999</v>
      </c>
      <c r="S36" s="235">
        <v>0.59270999999999996</v>
      </c>
      <c r="T36" s="235">
        <v>0.1086</v>
      </c>
      <c r="U36" s="234">
        <v>1.124E-2</v>
      </c>
      <c r="V36" s="235">
        <v>1.362E-2</v>
      </c>
      <c r="W36" s="235">
        <v>1.8100000000000002E-2</v>
      </c>
      <c r="X36" s="234" t="s">
        <v>477</v>
      </c>
      <c r="Y36" s="235" t="s">
        <v>477</v>
      </c>
      <c r="Z36" s="245" t="s">
        <v>477</v>
      </c>
      <c r="AA36" s="574"/>
    </row>
    <row r="37" spans="1:27" s="24" customFormat="1" ht="12.75" customHeight="1">
      <c r="A37" s="857" t="s">
        <v>85</v>
      </c>
      <c r="B37" s="180">
        <v>26302</v>
      </c>
      <c r="C37" s="180">
        <v>582831</v>
      </c>
      <c r="D37" s="237">
        <v>209982</v>
      </c>
      <c r="E37" s="180">
        <v>1611</v>
      </c>
      <c r="F37" s="180">
        <v>12694</v>
      </c>
      <c r="G37" s="237">
        <v>21464</v>
      </c>
      <c r="H37" s="180">
        <v>1703</v>
      </c>
      <c r="I37" s="180">
        <v>20516</v>
      </c>
      <c r="J37" s="237">
        <v>13557</v>
      </c>
      <c r="K37" s="180">
        <v>4650</v>
      </c>
      <c r="L37" s="180">
        <v>55233</v>
      </c>
      <c r="M37" s="237">
        <v>44700</v>
      </c>
      <c r="N37" s="899" t="s">
        <v>85</v>
      </c>
      <c r="O37" s="180">
        <v>14441</v>
      </c>
      <c r="P37" s="180">
        <v>412803</v>
      </c>
      <c r="Q37" s="237">
        <v>109920</v>
      </c>
      <c r="R37" s="180">
        <v>3730</v>
      </c>
      <c r="S37" s="180">
        <v>77288</v>
      </c>
      <c r="T37" s="237">
        <v>19132</v>
      </c>
      <c r="U37" s="180">
        <v>113</v>
      </c>
      <c r="V37" s="180">
        <v>2179</v>
      </c>
      <c r="W37" s="237">
        <v>663</v>
      </c>
      <c r="X37" s="180">
        <v>54</v>
      </c>
      <c r="Y37" s="180">
        <v>2118</v>
      </c>
      <c r="Z37" s="228">
        <v>546</v>
      </c>
      <c r="AA37" s="563"/>
    </row>
    <row r="38" spans="1:27" s="46" customFormat="1" ht="12.75" customHeight="1" thickBot="1">
      <c r="A38" s="858"/>
      <c r="B38" s="240">
        <v>1</v>
      </c>
      <c r="C38" s="241">
        <v>1</v>
      </c>
      <c r="D38" s="241">
        <v>1</v>
      </c>
      <c r="E38" s="242">
        <v>6.1249999999999999E-2</v>
      </c>
      <c r="F38" s="243">
        <v>2.1780000000000001E-2</v>
      </c>
      <c r="G38" s="243">
        <v>0.10222000000000001</v>
      </c>
      <c r="H38" s="242">
        <v>6.4750000000000002E-2</v>
      </c>
      <c r="I38" s="243">
        <v>3.5200000000000002E-2</v>
      </c>
      <c r="J38" s="243">
        <v>6.4560000000000006E-2</v>
      </c>
      <c r="K38" s="242">
        <v>0.17679</v>
      </c>
      <c r="L38" s="243">
        <v>9.4769999999999993E-2</v>
      </c>
      <c r="M38" s="401">
        <v>0.21288000000000001</v>
      </c>
      <c r="N38" s="893"/>
      <c r="O38" s="242">
        <v>0.54905000000000004</v>
      </c>
      <c r="P38" s="243">
        <v>0.70826999999999996</v>
      </c>
      <c r="Q38" s="243">
        <v>0.52346999999999999</v>
      </c>
      <c r="R38" s="242">
        <v>0.14180999999999999</v>
      </c>
      <c r="S38" s="243">
        <v>0.13261000000000001</v>
      </c>
      <c r="T38" s="243">
        <v>9.1109999999999997E-2</v>
      </c>
      <c r="U38" s="242">
        <v>4.3E-3</v>
      </c>
      <c r="V38" s="243">
        <v>3.7399999999999998E-3</v>
      </c>
      <c r="W38" s="243">
        <v>3.16E-3</v>
      </c>
      <c r="X38" s="242">
        <v>2.0500000000000002E-3</v>
      </c>
      <c r="Y38" s="243">
        <v>3.63E-3</v>
      </c>
      <c r="Z38" s="246">
        <v>2.5999999999999999E-3</v>
      </c>
      <c r="AA38" s="575"/>
    </row>
    <row r="39" spans="1:27" s="402" customFormat="1">
      <c r="A39" s="572"/>
      <c r="E39" s="572"/>
      <c r="F39" s="572"/>
      <c r="G39" s="572"/>
      <c r="H39" s="572"/>
      <c r="I39" s="572"/>
      <c r="J39" s="572"/>
      <c r="K39" s="572"/>
      <c r="L39" s="572"/>
      <c r="M39" s="572"/>
      <c r="N39" s="423"/>
    </row>
    <row r="40" spans="1:27" s="550" customFormat="1" ht="11.25">
      <c r="A40" s="550" t="str">
        <f>"Anmerkungen. Datengrundlage: Volkshochschul-Statistik "&amp;Hilfswerte!B1&amp;"; Basis: "&amp;Tabelle1!$C$36&amp;" vhs."</f>
        <v>Anmerkungen. Datengrundlage: Volkshochschul-Statistik 2022; Basis: 828 vhs.</v>
      </c>
      <c r="N40" s="550" t="str">
        <f>"Anmerkungen. Datengrundlage: Volkshochschul-Statistik "&amp;Hilfswerte!B1&amp;"; Basis: "&amp;Tabelle1!$C$36&amp;" vhs."</f>
        <v>Anmerkungen. Datengrundlage: Volkshochschul-Statistik 2022; Basis: 828 vhs.</v>
      </c>
    </row>
    <row r="41" spans="1:27" s="550" customFormat="1" ht="11.25"/>
    <row r="42" spans="1:27" s="402" customFormat="1">
      <c r="A42" s="558" t="str">
        <f>Tabelle1!$A$41</f>
        <v>Datengrundlage: Deutsches Institut für Erwachsenenbildung DIE (2025). „Basisdaten Volkshochschul-Statistik (seit 2018)“</v>
      </c>
      <c r="B42" s="560"/>
      <c r="C42" s="560"/>
      <c r="D42" s="560"/>
      <c r="N42" s="558" t="str">
        <f>Tabelle1!$A$41</f>
        <v>Datengrundlage: Deutsches Institut für Erwachsenenbildung DIE (2025). „Basisdaten Volkshochschul-Statistik (seit 2018)“</v>
      </c>
      <c r="O42" s="560"/>
      <c r="P42" s="560"/>
      <c r="Q42" s="560"/>
    </row>
    <row r="43" spans="1:27" s="402" customFormat="1">
      <c r="A43" s="558" t="str">
        <f>Tabelle1!$A$42</f>
        <v xml:space="preserve">(ZA6276; Version 2.0.0) [Data set]. GESIS, Köln. </v>
      </c>
      <c r="B43" s="556"/>
      <c r="C43" s="556"/>
      <c r="F43" s="796" t="s">
        <v>494</v>
      </c>
      <c r="G43" s="796"/>
      <c r="H43" s="796"/>
      <c r="N43" s="558" t="str">
        <f>Tabelle1!$A$42</f>
        <v xml:space="preserve">(ZA6276; Version 2.0.0) [Data set]. GESIS, Köln. </v>
      </c>
      <c r="O43" s="556"/>
      <c r="P43" s="556"/>
      <c r="S43" s="796" t="s">
        <v>494</v>
      </c>
      <c r="T43" s="796"/>
      <c r="U43" s="796"/>
    </row>
    <row r="44" spans="1:27" s="402" customFormat="1">
      <c r="A44" s="560"/>
      <c r="B44" s="560"/>
      <c r="C44" s="560"/>
      <c r="D44" s="560"/>
      <c r="N44" s="560"/>
      <c r="O44" s="560"/>
      <c r="P44" s="560"/>
      <c r="Q44" s="560"/>
    </row>
    <row r="45" spans="1:27" s="402" customFormat="1">
      <c r="A45" s="694" t="str">
        <f>Tabelle1!$A$44</f>
        <v>Die Tabellen stehen unter der Lizenz CC BY-SA DEED 4.0.</v>
      </c>
      <c r="B45" s="560"/>
      <c r="C45" s="560"/>
      <c r="D45" s="560"/>
      <c r="N45" s="694" t="str">
        <f>Tabelle1!$A$44</f>
        <v>Die Tabellen stehen unter der Lizenz CC BY-SA DEED 4.0.</v>
      </c>
      <c r="O45" s="560"/>
      <c r="P45" s="560"/>
      <c r="Q45" s="560"/>
    </row>
    <row r="46" spans="1:27" s="49" customFormat="1" ht="44.25">
      <c r="A46" s="48"/>
      <c r="AA46" s="576"/>
    </row>
    <row r="49" ht="26.25" customHeight="1"/>
  </sheetData>
  <mergeCells count="51">
    <mergeCell ref="F43:H43"/>
    <mergeCell ref="S43:U43"/>
    <mergeCell ref="A1:M1"/>
    <mergeCell ref="N1:Z1"/>
    <mergeCell ref="A2:A4"/>
    <mergeCell ref="B2:D3"/>
    <mergeCell ref="E2:M2"/>
    <mergeCell ref="N2:N4"/>
    <mergeCell ref="O2:Z2"/>
    <mergeCell ref="E3:G3"/>
    <mergeCell ref="A15:A16"/>
    <mergeCell ref="N15:N16"/>
    <mergeCell ref="A13:A14"/>
    <mergeCell ref="N13:N14"/>
    <mergeCell ref="A17:A18"/>
    <mergeCell ref="N17:N18"/>
    <mergeCell ref="AB3:AF11"/>
    <mergeCell ref="A5:A6"/>
    <mergeCell ref="N5:N6"/>
    <mergeCell ref="A7:A8"/>
    <mergeCell ref="N7:N8"/>
    <mergeCell ref="A9:A10"/>
    <mergeCell ref="X3:Z3"/>
    <mergeCell ref="O3:Q3"/>
    <mergeCell ref="R3:T3"/>
    <mergeCell ref="U3:W3"/>
    <mergeCell ref="N9:N10"/>
    <mergeCell ref="A11:A12"/>
    <mergeCell ref="N11:N12"/>
    <mergeCell ref="H3:J3"/>
    <mergeCell ref="K3:M3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35:A36"/>
    <mergeCell ref="N35:N36"/>
    <mergeCell ref="A37:A38"/>
    <mergeCell ref="N37:N38"/>
    <mergeCell ref="A29:A30"/>
    <mergeCell ref="N29:N30"/>
    <mergeCell ref="A31:A32"/>
    <mergeCell ref="N31:N32"/>
    <mergeCell ref="A33:A34"/>
    <mergeCell ref="N33:N34"/>
  </mergeCells>
  <conditionalFormatting sqref="A6">
    <cfRule type="cellIs" dxfId="464" priority="409" stopIfTrue="1" operator="equal">
      <formula>1</formula>
    </cfRule>
    <cfRule type="cellIs" dxfId="463" priority="410" stopIfTrue="1" operator="lessThan">
      <formula>0.0005</formula>
    </cfRule>
  </conditionalFormatting>
  <conditionalFormatting sqref="A8 A10 A12 A14 A16 A18 A20 A22 A24 A26 A28 A30 A32 A34 A36">
    <cfRule type="cellIs" dxfId="462" priority="415" stopIfTrue="1" operator="equal">
      <formula>1</formula>
    </cfRule>
    <cfRule type="cellIs" dxfId="461" priority="416" stopIfTrue="1" operator="lessThan">
      <formula>0.0005</formula>
    </cfRule>
  </conditionalFormatting>
  <conditionalFormatting sqref="A5:Z5">
    <cfRule type="cellIs" dxfId="460" priority="139" stopIfTrue="1" operator="equal">
      <formula>0</formula>
    </cfRule>
  </conditionalFormatting>
  <conditionalFormatting sqref="A9:Z9">
    <cfRule type="cellIs" dxfId="459" priority="127" stopIfTrue="1" operator="equal">
      <formula>0</formula>
    </cfRule>
  </conditionalFormatting>
  <conditionalFormatting sqref="A11:Z11">
    <cfRule type="cellIs" dxfId="458" priority="118" stopIfTrue="1" operator="equal">
      <formula>0</formula>
    </cfRule>
  </conditionalFormatting>
  <conditionalFormatting sqref="A13:Z13">
    <cfRule type="cellIs" dxfId="457" priority="109" stopIfTrue="1" operator="equal">
      <formula>0</formula>
    </cfRule>
  </conditionalFormatting>
  <conditionalFormatting sqref="A15:Z15">
    <cfRule type="cellIs" dxfId="456" priority="100" stopIfTrue="1" operator="equal">
      <formula>0</formula>
    </cfRule>
  </conditionalFormatting>
  <conditionalFormatting sqref="A17:Z17">
    <cfRule type="cellIs" dxfId="455" priority="91" stopIfTrue="1" operator="equal">
      <formula>0</formula>
    </cfRule>
  </conditionalFormatting>
  <conditionalFormatting sqref="A19:Z19">
    <cfRule type="cellIs" dxfId="454" priority="82" stopIfTrue="1" operator="equal">
      <formula>0</formula>
    </cfRule>
  </conditionalFormatting>
  <conditionalFormatting sqref="A21:Z21">
    <cfRule type="cellIs" dxfId="453" priority="73" stopIfTrue="1" operator="equal">
      <formula>0</formula>
    </cfRule>
  </conditionalFormatting>
  <conditionalFormatting sqref="A23:Z23">
    <cfRule type="cellIs" dxfId="452" priority="64" stopIfTrue="1" operator="equal">
      <formula>0</formula>
    </cfRule>
  </conditionalFormatting>
  <conditionalFormatting sqref="A25:Z25">
    <cfRule type="cellIs" dxfId="451" priority="55" stopIfTrue="1" operator="equal">
      <formula>0</formula>
    </cfRule>
  </conditionalFormatting>
  <conditionalFormatting sqref="A27:Z27">
    <cfRule type="cellIs" dxfId="450" priority="46" stopIfTrue="1" operator="equal">
      <formula>0</formula>
    </cfRule>
  </conditionalFormatting>
  <conditionalFormatting sqref="A29:Z29">
    <cfRule type="cellIs" dxfId="449" priority="37" stopIfTrue="1" operator="equal">
      <formula>0</formula>
    </cfRule>
  </conditionalFormatting>
  <conditionalFormatting sqref="A31:Z31">
    <cfRule type="cellIs" dxfId="448" priority="28" stopIfTrue="1" operator="equal">
      <formula>0</formula>
    </cfRule>
  </conditionalFormatting>
  <conditionalFormatting sqref="A33:Z33">
    <cfRule type="cellIs" dxfId="447" priority="19" stopIfTrue="1" operator="equal">
      <formula>0</formula>
    </cfRule>
  </conditionalFormatting>
  <conditionalFormatting sqref="A35:Z35">
    <cfRule type="cellIs" dxfId="446" priority="10" stopIfTrue="1" operator="equal">
      <formula>0</formula>
    </cfRule>
  </conditionalFormatting>
  <conditionalFormatting sqref="B7:M7">
    <cfRule type="cellIs" dxfId="445" priority="385" stopIfTrue="1" operator="equal">
      <formula>0</formula>
    </cfRule>
  </conditionalFormatting>
  <conditionalFormatting sqref="B37:M37">
    <cfRule type="cellIs" dxfId="444" priority="205" stopIfTrue="1" operator="equal">
      <formula>0</formula>
    </cfRule>
  </conditionalFormatting>
  <conditionalFormatting sqref="N6 N8 N10 N12 N14 N16 N18 N20 N22 N24 N26 N28 N30 N32 N34 N36">
    <cfRule type="cellIs" dxfId="443" priority="412" stopIfTrue="1" operator="equal">
      <formula>1</formula>
    </cfRule>
    <cfRule type="cellIs" dxfId="442" priority="413" stopIfTrue="1" operator="lessThan">
      <formula>0.0005</formula>
    </cfRule>
  </conditionalFormatting>
  <conditionalFormatting sqref="O7:Z7">
    <cfRule type="cellIs" dxfId="441" priority="136" stopIfTrue="1" operator="equal">
      <formula>0</formula>
    </cfRule>
  </conditionalFormatting>
  <conditionalFormatting sqref="O37:Z37">
    <cfRule type="cellIs" dxfId="440" priority="1" stopIfTrue="1" operator="equal">
      <formula>0</formula>
    </cfRule>
  </conditionalFormatting>
  <hyperlinks>
    <hyperlink ref="A45" r:id="rId1" display="Publikation und Tabellen stehen unter der Lizenz CC BY-SA DEED 4.0." xr:uid="{40A73F5C-308B-4EC0-B70A-678CE4680A7A}"/>
    <hyperlink ref="N45" r:id="rId2" display="Publikation und Tabellen stehen unter der Lizenz CC BY-SA DEED 4.0." xr:uid="{A5A2F0DD-E9D7-412F-B148-60BE12FEEFD3}"/>
    <hyperlink ref="F43" r:id="rId3" xr:uid="{6E38DE7B-EE99-4942-A17C-A5E67AC9CEAB}"/>
    <hyperlink ref="S43" r:id="rId4" xr:uid="{8C1EF90E-C501-470C-808D-B9A07A85FDC6}"/>
  </hyperlinks>
  <pageMargins left="0.78740157480314965" right="0.78740157480314965" top="0.98425196850393704" bottom="0.98425196850393704" header="0.51181102362204722" footer="0.51181102362204722"/>
  <pageSetup paperSize="9" scale="78" orientation="portrait" r:id="rId5"/>
  <headerFooter scaleWithDoc="0" alignWithMargins="0"/>
  <colBreaks count="1" manualBreakCount="1">
    <brk id="13" max="44" man="1"/>
  </colBreaks>
  <legacyDrawingHF r:id="rId6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DA003-1334-4AA8-8890-55BF4849148B}">
  <dimension ref="A1:AC49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3.5703125" style="20" customWidth="1"/>
    <col min="2" max="2" width="6.42578125" style="20" customWidth="1"/>
    <col min="3" max="4" width="7.85546875" style="20" customWidth="1"/>
    <col min="5" max="5" width="6.28515625" style="20" customWidth="1"/>
    <col min="6" max="6" width="7.140625" style="20" customWidth="1"/>
    <col min="7" max="7" width="7.85546875" style="20" customWidth="1"/>
    <col min="8" max="8" width="6.5703125" style="20" customWidth="1"/>
    <col min="9" max="9" width="7.85546875" style="20" customWidth="1"/>
    <col min="10" max="10" width="8" style="20" customWidth="1"/>
    <col min="11" max="11" width="6.5703125" style="20" customWidth="1"/>
    <col min="12" max="12" width="7.85546875" style="20" customWidth="1"/>
    <col min="13" max="13" width="8" style="20" customWidth="1"/>
    <col min="14" max="14" width="14.42578125" style="20" customWidth="1"/>
    <col min="15" max="15" width="6.5703125" style="20" customWidth="1"/>
    <col min="16" max="16" width="7.85546875" style="20" customWidth="1"/>
    <col min="17" max="17" width="8" style="20" customWidth="1"/>
    <col min="18" max="18" width="6.5703125" style="20" customWidth="1"/>
    <col min="19" max="19" width="7.85546875" style="20" customWidth="1"/>
    <col min="20" max="20" width="8" style="20" customWidth="1"/>
    <col min="21" max="21" width="6.5703125" style="20" customWidth="1"/>
    <col min="22" max="22" width="7.85546875" style="20" customWidth="1"/>
    <col min="23" max="26" width="8" style="20" customWidth="1"/>
    <col min="27" max="27" width="6.5703125" style="402" customWidth="1"/>
    <col min="28" max="28" width="8.7109375" style="20" customWidth="1"/>
    <col min="29" max="29" width="8" style="20" customWidth="1"/>
    <col min="30" max="16384" width="11.42578125" style="20"/>
  </cols>
  <sheetData>
    <row r="1" spans="1:29" s="19" customFormat="1" ht="37.5" customHeight="1" thickBot="1">
      <c r="A1" s="801" t="str">
        <f>"Tabelle 8.5: Kurse, Unterrichtsstunden und Belegungen nach Ländern und Programmbereichen " &amp;Hilfswerte!B1&amp; " - Abschlussbezogene Kurse"</f>
        <v>Tabelle 8.5: Kurse, Unterrichtsstunden und Belegungen nach Ländern und Programmbereichen 2022 - Abschlussbezogene Kurse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 t="str">
        <f>"noch Tabelle 8.5: Kurse, Unterrichtsstunden und  Belegungen nach Ländern und Programmbereichen " &amp;Hilfswerte!B1&amp; " - Abschlussbezogene Kurse"</f>
        <v>noch Tabelle 8.5: Kurse, Unterrichtsstunden und  Belegungen nach Ländern und Programmbereichen 2022 - Abschlussbezogene Kurse</v>
      </c>
      <c r="O1" s="801"/>
      <c r="P1" s="801"/>
      <c r="Q1" s="801"/>
      <c r="R1" s="801"/>
      <c r="S1" s="801"/>
      <c r="T1" s="801"/>
      <c r="U1" s="801"/>
      <c r="V1" s="801"/>
      <c r="W1" s="801"/>
      <c r="X1" s="801"/>
      <c r="Y1" s="801"/>
      <c r="Z1" s="801"/>
      <c r="AA1" s="422"/>
      <c r="AB1" s="35"/>
      <c r="AC1" s="35"/>
    </row>
    <row r="2" spans="1:29" s="19" customFormat="1" ht="14.25" customHeight="1">
      <c r="A2" s="820" t="s">
        <v>12</v>
      </c>
      <c r="B2" s="811" t="s">
        <v>58</v>
      </c>
      <c r="C2" s="812"/>
      <c r="D2" s="812"/>
      <c r="E2" s="878" t="s">
        <v>54</v>
      </c>
      <c r="F2" s="809"/>
      <c r="G2" s="809"/>
      <c r="H2" s="809"/>
      <c r="I2" s="809"/>
      <c r="J2" s="809"/>
      <c r="K2" s="809"/>
      <c r="L2" s="809"/>
      <c r="M2" s="880"/>
      <c r="N2" s="881" t="s">
        <v>12</v>
      </c>
      <c r="O2" s="811" t="s">
        <v>54</v>
      </c>
      <c r="P2" s="812"/>
      <c r="Q2" s="812"/>
      <c r="R2" s="812"/>
      <c r="S2" s="812"/>
      <c r="T2" s="812"/>
      <c r="U2" s="812"/>
      <c r="V2" s="812"/>
      <c r="W2" s="812"/>
      <c r="X2" s="812"/>
      <c r="Y2" s="812"/>
      <c r="Z2" s="884"/>
      <c r="AA2" s="561"/>
    </row>
    <row r="3" spans="1:29" s="40" customFormat="1" ht="39.75" customHeight="1">
      <c r="A3" s="821"/>
      <c r="B3" s="862"/>
      <c r="C3" s="879"/>
      <c r="D3" s="879"/>
      <c r="E3" s="885" t="s">
        <v>1</v>
      </c>
      <c r="F3" s="806"/>
      <c r="G3" s="807"/>
      <c r="H3" s="885" t="s">
        <v>2</v>
      </c>
      <c r="I3" s="806"/>
      <c r="J3" s="807"/>
      <c r="K3" s="885" t="s">
        <v>19</v>
      </c>
      <c r="L3" s="806"/>
      <c r="M3" s="807"/>
      <c r="N3" s="897"/>
      <c r="O3" s="869" t="s">
        <v>20</v>
      </c>
      <c r="P3" s="869"/>
      <c r="Q3" s="869"/>
      <c r="R3" s="869" t="s">
        <v>328</v>
      </c>
      <c r="S3" s="869"/>
      <c r="T3" s="869"/>
      <c r="U3" s="869" t="s">
        <v>366</v>
      </c>
      <c r="V3" s="869"/>
      <c r="W3" s="885"/>
      <c r="X3" s="885" t="s">
        <v>39</v>
      </c>
      <c r="Y3" s="806"/>
      <c r="Z3" s="808"/>
      <c r="AA3" s="573"/>
    </row>
    <row r="4" spans="1:29" ht="33.75">
      <c r="A4" s="822"/>
      <c r="B4" s="593" t="s">
        <v>16</v>
      </c>
      <c r="C4" s="593" t="s">
        <v>17</v>
      </c>
      <c r="D4" s="593" t="s">
        <v>18</v>
      </c>
      <c r="E4" s="593" t="s">
        <v>16</v>
      </c>
      <c r="F4" s="593" t="s">
        <v>17</v>
      </c>
      <c r="G4" s="591" t="s">
        <v>18</v>
      </c>
      <c r="H4" s="593" t="s">
        <v>16</v>
      </c>
      <c r="I4" s="593" t="s">
        <v>17</v>
      </c>
      <c r="J4" s="591" t="s">
        <v>18</v>
      </c>
      <c r="K4" s="593" t="s">
        <v>16</v>
      </c>
      <c r="L4" s="593" t="s">
        <v>17</v>
      </c>
      <c r="M4" s="591" t="s">
        <v>18</v>
      </c>
      <c r="N4" s="898"/>
      <c r="O4" s="593" t="s">
        <v>16</v>
      </c>
      <c r="P4" s="593" t="s">
        <v>17</v>
      </c>
      <c r="Q4" s="591" t="s">
        <v>18</v>
      </c>
      <c r="R4" s="593" t="s">
        <v>16</v>
      </c>
      <c r="S4" s="593" t="s">
        <v>17</v>
      </c>
      <c r="T4" s="591" t="s">
        <v>18</v>
      </c>
      <c r="U4" s="593" t="s">
        <v>16</v>
      </c>
      <c r="V4" s="593" t="s">
        <v>17</v>
      </c>
      <c r="W4" s="593" t="s">
        <v>18</v>
      </c>
      <c r="X4" s="593" t="s">
        <v>16</v>
      </c>
      <c r="Y4" s="593" t="s">
        <v>17</v>
      </c>
      <c r="Z4" s="595" t="s">
        <v>18</v>
      </c>
    </row>
    <row r="5" spans="1:29" s="21" customFormat="1" ht="12.75" customHeight="1">
      <c r="A5" s="800" t="s">
        <v>61</v>
      </c>
      <c r="B5" s="181">
        <v>25276</v>
      </c>
      <c r="C5" s="181">
        <v>1396108</v>
      </c>
      <c r="D5" s="191">
        <v>249923</v>
      </c>
      <c r="E5" s="181">
        <v>114</v>
      </c>
      <c r="F5" s="181">
        <v>3115</v>
      </c>
      <c r="G5" s="191">
        <v>1180</v>
      </c>
      <c r="H5" s="181">
        <v>57</v>
      </c>
      <c r="I5" s="181">
        <v>782</v>
      </c>
      <c r="J5" s="191">
        <v>387</v>
      </c>
      <c r="K5" s="181">
        <v>63</v>
      </c>
      <c r="L5" s="181">
        <v>1183</v>
      </c>
      <c r="M5" s="191">
        <v>614</v>
      </c>
      <c r="N5" s="887" t="s">
        <v>61</v>
      </c>
      <c r="O5" s="181">
        <v>23713</v>
      </c>
      <c r="P5" s="181">
        <v>1244752</v>
      </c>
      <c r="Q5" s="191">
        <v>238368</v>
      </c>
      <c r="R5" s="181">
        <v>603</v>
      </c>
      <c r="S5" s="181">
        <v>34966</v>
      </c>
      <c r="T5" s="191">
        <v>3339</v>
      </c>
      <c r="U5" s="181">
        <v>684</v>
      </c>
      <c r="V5" s="181">
        <v>107025</v>
      </c>
      <c r="W5" s="191">
        <v>5660</v>
      </c>
      <c r="X5" s="181">
        <v>42</v>
      </c>
      <c r="Y5" s="181">
        <v>4285</v>
      </c>
      <c r="Z5" s="224">
        <v>375</v>
      </c>
      <c r="AA5" s="404"/>
    </row>
    <row r="6" spans="1:29" s="21" customFormat="1" ht="12.75" customHeight="1">
      <c r="A6" s="799"/>
      <c r="B6" s="41">
        <v>1</v>
      </c>
      <c r="C6" s="42">
        <v>1</v>
      </c>
      <c r="D6" s="42">
        <v>1</v>
      </c>
      <c r="E6" s="43">
        <v>4.5100000000000001E-3</v>
      </c>
      <c r="F6" s="39">
        <v>2.2300000000000002E-3</v>
      </c>
      <c r="G6" s="39">
        <v>4.7200000000000002E-3</v>
      </c>
      <c r="H6" s="43">
        <v>2.2599999999999999E-3</v>
      </c>
      <c r="I6" s="39">
        <v>5.5999999999999995E-4</v>
      </c>
      <c r="J6" s="39">
        <v>1.5499999999999999E-3</v>
      </c>
      <c r="K6" s="43">
        <v>2.49E-3</v>
      </c>
      <c r="L6" s="39">
        <v>8.4999999999999995E-4</v>
      </c>
      <c r="M6" s="44">
        <v>2.4599999999999999E-3</v>
      </c>
      <c r="N6" s="888"/>
      <c r="O6" s="43">
        <v>0.93815999999999999</v>
      </c>
      <c r="P6" s="39">
        <v>0.89158999999999999</v>
      </c>
      <c r="Q6" s="39">
        <v>0.95377000000000001</v>
      </c>
      <c r="R6" s="43">
        <v>2.3859999999999999E-2</v>
      </c>
      <c r="S6" s="39">
        <v>2.5049999999999999E-2</v>
      </c>
      <c r="T6" s="39">
        <v>1.336E-2</v>
      </c>
      <c r="U6" s="43">
        <v>2.7060000000000001E-2</v>
      </c>
      <c r="V6" s="39">
        <v>7.6660000000000006E-2</v>
      </c>
      <c r="W6" s="39">
        <v>2.265E-2</v>
      </c>
      <c r="X6" s="43">
        <v>1.66E-3</v>
      </c>
      <c r="Y6" s="39">
        <v>3.0699999999999998E-3</v>
      </c>
      <c r="Z6" s="47">
        <v>1.5E-3</v>
      </c>
      <c r="AA6" s="404"/>
    </row>
    <row r="7" spans="1:29" s="21" customFormat="1" ht="12.75" customHeight="1">
      <c r="A7" s="799" t="s">
        <v>62</v>
      </c>
      <c r="B7" s="181">
        <v>5498</v>
      </c>
      <c r="C7" s="181">
        <v>462804</v>
      </c>
      <c r="D7" s="191">
        <v>60129</v>
      </c>
      <c r="E7" s="181">
        <v>6</v>
      </c>
      <c r="F7" s="181">
        <v>224</v>
      </c>
      <c r="G7" s="191">
        <v>49</v>
      </c>
      <c r="H7" s="181">
        <v>5</v>
      </c>
      <c r="I7" s="181">
        <v>118</v>
      </c>
      <c r="J7" s="191">
        <v>45</v>
      </c>
      <c r="K7" s="181">
        <v>34</v>
      </c>
      <c r="L7" s="181">
        <v>1004</v>
      </c>
      <c r="M7" s="191">
        <v>247</v>
      </c>
      <c r="N7" s="888" t="s">
        <v>62</v>
      </c>
      <c r="O7" s="181">
        <v>4682</v>
      </c>
      <c r="P7" s="181">
        <v>367150</v>
      </c>
      <c r="Q7" s="191">
        <v>55281</v>
      </c>
      <c r="R7" s="181">
        <v>355</v>
      </c>
      <c r="S7" s="181">
        <v>37472</v>
      </c>
      <c r="T7" s="191">
        <v>1885</v>
      </c>
      <c r="U7" s="181">
        <v>393</v>
      </c>
      <c r="V7" s="181">
        <v>53112</v>
      </c>
      <c r="W7" s="191">
        <v>2361</v>
      </c>
      <c r="X7" s="181">
        <v>23</v>
      </c>
      <c r="Y7" s="181">
        <v>3724</v>
      </c>
      <c r="Z7" s="224">
        <v>261</v>
      </c>
      <c r="AA7" s="404"/>
    </row>
    <row r="8" spans="1:29" s="45" customFormat="1" ht="12.75" customHeight="1">
      <c r="A8" s="799"/>
      <c r="B8" s="41">
        <v>1</v>
      </c>
      <c r="C8" s="42">
        <v>1</v>
      </c>
      <c r="D8" s="42">
        <v>1</v>
      </c>
      <c r="E8" s="43">
        <v>1.09E-3</v>
      </c>
      <c r="F8" s="39">
        <v>4.8000000000000001E-4</v>
      </c>
      <c r="G8" s="39">
        <v>8.0999999999999996E-4</v>
      </c>
      <c r="H8" s="43">
        <v>9.1E-4</v>
      </c>
      <c r="I8" s="39">
        <v>2.5000000000000001E-4</v>
      </c>
      <c r="J8" s="39">
        <v>7.5000000000000002E-4</v>
      </c>
      <c r="K8" s="43">
        <v>6.1799999999999997E-3</v>
      </c>
      <c r="L8" s="39">
        <v>2.1700000000000001E-3</v>
      </c>
      <c r="M8" s="44">
        <v>4.1099999999999999E-3</v>
      </c>
      <c r="N8" s="888"/>
      <c r="O8" s="43">
        <v>0.85158</v>
      </c>
      <c r="P8" s="39">
        <v>0.79332000000000003</v>
      </c>
      <c r="Q8" s="39">
        <v>0.91937000000000002</v>
      </c>
      <c r="R8" s="43">
        <v>6.4570000000000002E-2</v>
      </c>
      <c r="S8" s="39">
        <v>8.097E-2</v>
      </c>
      <c r="T8" s="39">
        <v>3.1350000000000003E-2</v>
      </c>
      <c r="U8" s="43">
        <v>7.1480000000000002E-2</v>
      </c>
      <c r="V8" s="39">
        <v>0.11476</v>
      </c>
      <c r="W8" s="39">
        <v>3.9269999999999999E-2</v>
      </c>
      <c r="X8" s="43">
        <v>4.1799999999999997E-3</v>
      </c>
      <c r="Y8" s="39">
        <v>8.0499999999999999E-3</v>
      </c>
      <c r="Z8" s="47">
        <v>4.3400000000000001E-3</v>
      </c>
      <c r="AA8" s="574"/>
    </row>
    <row r="9" spans="1:29" s="21" customFormat="1" ht="12.75" customHeight="1">
      <c r="A9" s="799" t="s">
        <v>63</v>
      </c>
      <c r="B9" s="181">
        <v>8137</v>
      </c>
      <c r="C9" s="181">
        <v>485606</v>
      </c>
      <c r="D9" s="191">
        <v>76381</v>
      </c>
      <c r="E9" s="181">
        <v>5</v>
      </c>
      <c r="F9" s="181">
        <v>76</v>
      </c>
      <c r="G9" s="191">
        <v>61</v>
      </c>
      <c r="H9" s="181">
        <v>65</v>
      </c>
      <c r="I9" s="181">
        <v>2408</v>
      </c>
      <c r="J9" s="191">
        <v>508</v>
      </c>
      <c r="K9" s="181">
        <v>3</v>
      </c>
      <c r="L9" s="181">
        <v>78</v>
      </c>
      <c r="M9" s="191">
        <v>27</v>
      </c>
      <c r="N9" s="888" t="s">
        <v>63</v>
      </c>
      <c r="O9" s="181">
        <v>7728</v>
      </c>
      <c r="P9" s="181">
        <v>458093</v>
      </c>
      <c r="Q9" s="191">
        <v>73851</v>
      </c>
      <c r="R9" s="181">
        <v>286</v>
      </c>
      <c r="S9" s="181">
        <v>10707</v>
      </c>
      <c r="T9" s="191">
        <v>1481</v>
      </c>
      <c r="U9" s="181">
        <v>18</v>
      </c>
      <c r="V9" s="181">
        <v>8185</v>
      </c>
      <c r="W9" s="191">
        <v>239</v>
      </c>
      <c r="X9" s="181">
        <v>32</v>
      </c>
      <c r="Y9" s="181">
        <v>6059</v>
      </c>
      <c r="Z9" s="224">
        <v>214</v>
      </c>
      <c r="AA9" s="404"/>
    </row>
    <row r="10" spans="1:29" s="45" customFormat="1" ht="12.75" customHeight="1">
      <c r="A10" s="799"/>
      <c r="B10" s="41">
        <v>1</v>
      </c>
      <c r="C10" s="42">
        <v>1</v>
      </c>
      <c r="D10" s="42">
        <v>1</v>
      </c>
      <c r="E10" s="43">
        <v>6.0999999999999997E-4</v>
      </c>
      <c r="F10" s="39">
        <v>1.6000000000000001E-4</v>
      </c>
      <c r="G10" s="39">
        <v>8.0000000000000004E-4</v>
      </c>
      <c r="H10" s="43">
        <v>7.9900000000000006E-3</v>
      </c>
      <c r="I10" s="39">
        <v>4.96E-3</v>
      </c>
      <c r="J10" s="39">
        <v>6.6499999999999997E-3</v>
      </c>
      <c r="K10" s="43">
        <v>3.6999999999999999E-4</v>
      </c>
      <c r="L10" s="39">
        <v>1.6000000000000001E-4</v>
      </c>
      <c r="M10" s="44">
        <v>3.5E-4</v>
      </c>
      <c r="N10" s="888"/>
      <c r="O10" s="43">
        <v>0.94974000000000003</v>
      </c>
      <c r="P10" s="39">
        <v>0.94333999999999996</v>
      </c>
      <c r="Q10" s="39">
        <v>0.96687999999999996</v>
      </c>
      <c r="R10" s="43">
        <v>3.5150000000000001E-2</v>
      </c>
      <c r="S10" s="39">
        <v>2.205E-2</v>
      </c>
      <c r="T10" s="39">
        <v>1.9390000000000001E-2</v>
      </c>
      <c r="U10" s="43">
        <v>2.2100000000000002E-3</v>
      </c>
      <c r="V10" s="39">
        <v>1.686E-2</v>
      </c>
      <c r="W10" s="39">
        <v>3.13E-3</v>
      </c>
      <c r="X10" s="43">
        <v>3.9300000000000003E-3</v>
      </c>
      <c r="Y10" s="39">
        <v>1.248E-2</v>
      </c>
      <c r="Z10" s="47">
        <v>2.8E-3</v>
      </c>
      <c r="AA10" s="574"/>
    </row>
    <row r="11" spans="1:29" s="21" customFormat="1" ht="12.75" customHeight="1">
      <c r="A11" s="799" t="s">
        <v>64</v>
      </c>
      <c r="B11" s="181">
        <v>732</v>
      </c>
      <c r="C11" s="181">
        <v>61688</v>
      </c>
      <c r="D11" s="191">
        <v>7800</v>
      </c>
      <c r="E11" s="181">
        <v>2</v>
      </c>
      <c r="F11" s="181">
        <v>50</v>
      </c>
      <c r="G11" s="191">
        <v>24</v>
      </c>
      <c r="H11" s="181">
        <v>1</v>
      </c>
      <c r="I11" s="181">
        <v>6</v>
      </c>
      <c r="J11" s="191">
        <v>4</v>
      </c>
      <c r="K11" s="181">
        <v>1</v>
      </c>
      <c r="L11" s="181">
        <v>8</v>
      </c>
      <c r="M11" s="191">
        <v>4</v>
      </c>
      <c r="N11" s="888" t="s">
        <v>64</v>
      </c>
      <c r="O11" s="181">
        <v>653</v>
      </c>
      <c r="P11" s="181">
        <v>46939</v>
      </c>
      <c r="Q11" s="191">
        <v>6954</v>
      </c>
      <c r="R11" s="181">
        <v>28</v>
      </c>
      <c r="S11" s="181">
        <v>1527</v>
      </c>
      <c r="T11" s="191">
        <v>116</v>
      </c>
      <c r="U11" s="181">
        <v>25</v>
      </c>
      <c r="V11" s="181">
        <v>11800</v>
      </c>
      <c r="W11" s="191">
        <v>348</v>
      </c>
      <c r="X11" s="181">
        <v>22</v>
      </c>
      <c r="Y11" s="181">
        <v>1358</v>
      </c>
      <c r="Z11" s="224">
        <v>350</v>
      </c>
      <c r="AA11" s="404"/>
    </row>
    <row r="12" spans="1:29" s="45" customFormat="1" ht="12.75" customHeight="1">
      <c r="A12" s="799"/>
      <c r="B12" s="41">
        <v>1</v>
      </c>
      <c r="C12" s="42">
        <v>1</v>
      </c>
      <c r="D12" s="42">
        <v>1</v>
      </c>
      <c r="E12" s="43">
        <v>2.7299999999999998E-3</v>
      </c>
      <c r="F12" s="39">
        <v>8.0999999999999996E-4</v>
      </c>
      <c r="G12" s="39">
        <v>3.0799999999999998E-3</v>
      </c>
      <c r="H12" s="43">
        <v>1.3699999999999999E-3</v>
      </c>
      <c r="I12" s="39">
        <v>1E-4</v>
      </c>
      <c r="J12" s="39">
        <v>5.1000000000000004E-4</v>
      </c>
      <c r="K12" s="43">
        <v>1.3699999999999999E-3</v>
      </c>
      <c r="L12" s="39">
        <v>1.2999999999999999E-4</v>
      </c>
      <c r="M12" s="44">
        <v>5.1000000000000004E-4</v>
      </c>
      <c r="N12" s="888"/>
      <c r="O12" s="43">
        <v>0.89207999999999998</v>
      </c>
      <c r="P12" s="39">
        <v>0.76090999999999998</v>
      </c>
      <c r="Q12" s="39">
        <v>0.89154</v>
      </c>
      <c r="R12" s="43">
        <v>3.8249999999999999E-2</v>
      </c>
      <c r="S12" s="39">
        <v>2.4750000000000001E-2</v>
      </c>
      <c r="T12" s="39">
        <v>1.487E-2</v>
      </c>
      <c r="U12" s="43">
        <v>3.415E-2</v>
      </c>
      <c r="V12" s="39">
        <v>0.19128999999999999</v>
      </c>
      <c r="W12" s="39">
        <v>4.462E-2</v>
      </c>
      <c r="X12" s="43">
        <v>3.005E-2</v>
      </c>
      <c r="Y12" s="39">
        <v>2.2009999999999998E-2</v>
      </c>
      <c r="Z12" s="47">
        <v>4.487E-2</v>
      </c>
      <c r="AA12" s="574"/>
    </row>
    <row r="13" spans="1:29" s="21" customFormat="1" ht="12.75" customHeight="1">
      <c r="A13" s="799" t="s">
        <v>65</v>
      </c>
      <c r="B13" s="181">
        <v>123</v>
      </c>
      <c r="C13" s="181">
        <v>17412</v>
      </c>
      <c r="D13" s="191">
        <v>1397</v>
      </c>
      <c r="E13" s="181">
        <v>4</v>
      </c>
      <c r="F13" s="181">
        <v>1137</v>
      </c>
      <c r="G13" s="191">
        <v>49</v>
      </c>
      <c r="H13" s="181">
        <v>0</v>
      </c>
      <c r="I13" s="181">
        <v>0</v>
      </c>
      <c r="J13" s="191">
        <v>0</v>
      </c>
      <c r="K13" s="181">
        <v>0</v>
      </c>
      <c r="L13" s="181">
        <v>0</v>
      </c>
      <c r="M13" s="191">
        <v>0</v>
      </c>
      <c r="N13" s="888" t="s">
        <v>65</v>
      </c>
      <c r="O13" s="181">
        <v>83</v>
      </c>
      <c r="P13" s="181">
        <v>13200</v>
      </c>
      <c r="Q13" s="191">
        <v>1174</v>
      </c>
      <c r="R13" s="181">
        <v>27</v>
      </c>
      <c r="S13" s="181">
        <v>1061</v>
      </c>
      <c r="T13" s="191">
        <v>93</v>
      </c>
      <c r="U13" s="181">
        <v>9</v>
      </c>
      <c r="V13" s="181">
        <v>2014</v>
      </c>
      <c r="W13" s="191">
        <v>81</v>
      </c>
      <c r="X13" s="181">
        <v>0</v>
      </c>
      <c r="Y13" s="181">
        <v>0</v>
      </c>
      <c r="Z13" s="224">
        <v>0</v>
      </c>
      <c r="AA13" s="404"/>
    </row>
    <row r="14" spans="1:29" s="45" customFormat="1" ht="12.75" customHeight="1">
      <c r="A14" s="799"/>
      <c r="B14" s="41">
        <v>1</v>
      </c>
      <c r="C14" s="42">
        <v>1</v>
      </c>
      <c r="D14" s="42">
        <v>1</v>
      </c>
      <c r="E14" s="43">
        <v>3.252E-2</v>
      </c>
      <c r="F14" s="39">
        <v>6.5299999999999997E-2</v>
      </c>
      <c r="G14" s="39">
        <v>3.508E-2</v>
      </c>
      <c r="H14" s="43" t="s">
        <v>477</v>
      </c>
      <c r="I14" s="39" t="s">
        <v>477</v>
      </c>
      <c r="J14" s="39" t="s">
        <v>477</v>
      </c>
      <c r="K14" s="43" t="s">
        <v>477</v>
      </c>
      <c r="L14" s="39" t="s">
        <v>477</v>
      </c>
      <c r="M14" s="44" t="s">
        <v>477</v>
      </c>
      <c r="N14" s="888"/>
      <c r="O14" s="43">
        <v>0.67479999999999996</v>
      </c>
      <c r="P14" s="39">
        <v>0.7581</v>
      </c>
      <c r="Q14" s="39">
        <v>0.84036999999999995</v>
      </c>
      <c r="R14" s="43">
        <v>0.21951000000000001</v>
      </c>
      <c r="S14" s="39">
        <v>6.0929999999999998E-2</v>
      </c>
      <c r="T14" s="39">
        <v>6.6570000000000004E-2</v>
      </c>
      <c r="U14" s="43">
        <v>7.3169999999999999E-2</v>
      </c>
      <c r="V14" s="39">
        <v>0.11567</v>
      </c>
      <c r="W14" s="39">
        <v>5.7979999999999997E-2</v>
      </c>
      <c r="X14" s="43" t="s">
        <v>477</v>
      </c>
      <c r="Y14" s="39" t="s">
        <v>477</v>
      </c>
      <c r="Z14" s="47" t="s">
        <v>477</v>
      </c>
      <c r="AA14" s="574"/>
    </row>
    <row r="15" spans="1:29" s="21" customFormat="1" ht="12" customHeight="1">
      <c r="A15" s="799" t="s">
        <v>66</v>
      </c>
      <c r="B15" s="181">
        <v>1006</v>
      </c>
      <c r="C15" s="181">
        <v>74612</v>
      </c>
      <c r="D15" s="191">
        <v>15877</v>
      </c>
      <c r="E15" s="181">
        <v>5</v>
      </c>
      <c r="F15" s="181">
        <v>68</v>
      </c>
      <c r="G15" s="191">
        <v>86</v>
      </c>
      <c r="H15" s="181">
        <v>0</v>
      </c>
      <c r="I15" s="181">
        <v>0</v>
      </c>
      <c r="J15" s="191">
        <v>0</v>
      </c>
      <c r="K15" s="181">
        <v>0</v>
      </c>
      <c r="L15" s="181">
        <v>0</v>
      </c>
      <c r="M15" s="191">
        <v>0</v>
      </c>
      <c r="N15" s="888" t="s">
        <v>66</v>
      </c>
      <c r="O15" s="181">
        <v>980</v>
      </c>
      <c r="P15" s="181">
        <v>65344</v>
      </c>
      <c r="Q15" s="191">
        <v>15407</v>
      </c>
      <c r="R15" s="181">
        <v>0</v>
      </c>
      <c r="S15" s="181">
        <v>0</v>
      </c>
      <c r="T15" s="191">
        <v>0</v>
      </c>
      <c r="U15" s="181">
        <v>0</v>
      </c>
      <c r="V15" s="181">
        <v>0</v>
      </c>
      <c r="W15" s="191">
        <v>0</v>
      </c>
      <c r="X15" s="181">
        <v>21</v>
      </c>
      <c r="Y15" s="181">
        <v>9200</v>
      </c>
      <c r="Z15" s="224">
        <v>384</v>
      </c>
      <c r="AA15" s="404"/>
    </row>
    <row r="16" spans="1:29" s="45" customFormat="1" ht="12" customHeight="1">
      <c r="A16" s="799"/>
      <c r="B16" s="41">
        <v>1</v>
      </c>
      <c r="C16" s="42">
        <v>1</v>
      </c>
      <c r="D16" s="42">
        <v>1</v>
      </c>
      <c r="E16" s="43">
        <v>4.9699999999999996E-3</v>
      </c>
      <c r="F16" s="39">
        <v>9.1E-4</v>
      </c>
      <c r="G16" s="39">
        <v>5.4200000000000003E-3</v>
      </c>
      <c r="H16" s="43" t="s">
        <v>477</v>
      </c>
      <c r="I16" s="39" t="s">
        <v>477</v>
      </c>
      <c r="J16" s="39" t="s">
        <v>477</v>
      </c>
      <c r="K16" s="43" t="s">
        <v>477</v>
      </c>
      <c r="L16" s="39" t="s">
        <v>477</v>
      </c>
      <c r="M16" s="44" t="s">
        <v>477</v>
      </c>
      <c r="N16" s="888"/>
      <c r="O16" s="43">
        <v>0.97416000000000003</v>
      </c>
      <c r="P16" s="39">
        <v>0.87578</v>
      </c>
      <c r="Q16" s="39">
        <v>0.97040000000000004</v>
      </c>
      <c r="R16" s="43" t="s">
        <v>477</v>
      </c>
      <c r="S16" s="39" t="s">
        <v>477</v>
      </c>
      <c r="T16" s="39" t="s">
        <v>477</v>
      </c>
      <c r="U16" s="43" t="s">
        <v>477</v>
      </c>
      <c r="V16" s="39" t="s">
        <v>477</v>
      </c>
      <c r="W16" s="39" t="s">
        <v>477</v>
      </c>
      <c r="X16" s="43">
        <v>2.087E-2</v>
      </c>
      <c r="Y16" s="39">
        <v>0.12330000000000001</v>
      </c>
      <c r="Z16" s="47">
        <v>2.419E-2</v>
      </c>
      <c r="AA16" s="574"/>
    </row>
    <row r="17" spans="1:27" s="21" customFormat="1" ht="12.75" customHeight="1">
      <c r="A17" s="799" t="s">
        <v>67</v>
      </c>
      <c r="B17" s="181">
        <v>7361</v>
      </c>
      <c r="C17" s="181">
        <v>489650</v>
      </c>
      <c r="D17" s="191">
        <v>77274</v>
      </c>
      <c r="E17" s="181">
        <v>275</v>
      </c>
      <c r="F17" s="181">
        <v>3605</v>
      </c>
      <c r="G17" s="191">
        <v>2437</v>
      </c>
      <c r="H17" s="181">
        <v>1</v>
      </c>
      <c r="I17" s="181">
        <v>40</v>
      </c>
      <c r="J17" s="191">
        <v>7</v>
      </c>
      <c r="K17" s="181">
        <v>2</v>
      </c>
      <c r="L17" s="181">
        <v>163</v>
      </c>
      <c r="M17" s="191">
        <v>21</v>
      </c>
      <c r="N17" s="888" t="s">
        <v>67</v>
      </c>
      <c r="O17" s="181">
        <v>6728</v>
      </c>
      <c r="P17" s="181">
        <v>467435</v>
      </c>
      <c r="Q17" s="191">
        <v>72421</v>
      </c>
      <c r="R17" s="181">
        <v>312</v>
      </c>
      <c r="S17" s="181">
        <v>8925</v>
      </c>
      <c r="T17" s="191">
        <v>1897</v>
      </c>
      <c r="U17" s="181">
        <v>30</v>
      </c>
      <c r="V17" s="181">
        <v>8678</v>
      </c>
      <c r="W17" s="191">
        <v>369</v>
      </c>
      <c r="X17" s="181">
        <v>13</v>
      </c>
      <c r="Y17" s="181">
        <v>804</v>
      </c>
      <c r="Z17" s="224">
        <v>122</v>
      </c>
      <c r="AA17" s="404"/>
    </row>
    <row r="18" spans="1:27" s="45" customFormat="1" ht="12.75" customHeight="1">
      <c r="A18" s="799"/>
      <c r="B18" s="41">
        <v>1</v>
      </c>
      <c r="C18" s="42">
        <v>1</v>
      </c>
      <c r="D18" s="42">
        <v>1</v>
      </c>
      <c r="E18" s="43">
        <v>3.7359999999999997E-2</v>
      </c>
      <c r="F18" s="39">
        <v>7.3600000000000002E-3</v>
      </c>
      <c r="G18" s="39">
        <v>3.1539999999999999E-2</v>
      </c>
      <c r="H18" s="43">
        <v>1.3999999999999999E-4</v>
      </c>
      <c r="I18" s="39">
        <v>8.0000000000000007E-5</v>
      </c>
      <c r="J18" s="39">
        <v>9.0000000000000006E-5</v>
      </c>
      <c r="K18" s="43">
        <v>2.7E-4</v>
      </c>
      <c r="L18" s="39">
        <v>3.3E-4</v>
      </c>
      <c r="M18" s="44">
        <v>2.7E-4</v>
      </c>
      <c r="N18" s="888"/>
      <c r="O18" s="43">
        <v>0.91400999999999999</v>
      </c>
      <c r="P18" s="39">
        <v>0.95462999999999998</v>
      </c>
      <c r="Q18" s="39">
        <v>0.93720000000000003</v>
      </c>
      <c r="R18" s="43">
        <v>4.2389999999999997E-2</v>
      </c>
      <c r="S18" s="39">
        <v>1.823E-2</v>
      </c>
      <c r="T18" s="39">
        <v>2.4549999999999999E-2</v>
      </c>
      <c r="U18" s="43">
        <v>4.0800000000000003E-3</v>
      </c>
      <c r="V18" s="39">
        <v>1.772E-2</v>
      </c>
      <c r="W18" s="39">
        <v>4.7800000000000004E-3</v>
      </c>
      <c r="X18" s="43">
        <v>1.7700000000000001E-3</v>
      </c>
      <c r="Y18" s="39">
        <v>1.64E-3</v>
      </c>
      <c r="Z18" s="47">
        <v>1.58E-3</v>
      </c>
      <c r="AA18" s="574"/>
    </row>
    <row r="19" spans="1:27" s="21" customFormat="1" ht="12.75" customHeight="1">
      <c r="A19" s="799" t="s">
        <v>68</v>
      </c>
      <c r="B19" s="181">
        <v>243</v>
      </c>
      <c r="C19" s="181">
        <v>41155</v>
      </c>
      <c r="D19" s="191">
        <v>3746</v>
      </c>
      <c r="E19" s="181">
        <v>5</v>
      </c>
      <c r="F19" s="181">
        <v>896</v>
      </c>
      <c r="G19" s="191">
        <v>88</v>
      </c>
      <c r="H19" s="181">
        <v>0</v>
      </c>
      <c r="I19" s="181">
        <v>0</v>
      </c>
      <c r="J19" s="191">
        <v>0</v>
      </c>
      <c r="K19" s="181">
        <v>0</v>
      </c>
      <c r="L19" s="181">
        <v>0</v>
      </c>
      <c r="M19" s="191">
        <v>0</v>
      </c>
      <c r="N19" s="888" t="s">
        <v>68</v>
      </c>
      <c r="O19" s="181">
        <v>182</v>
      </c>
      <c r="P19" s="181">
        <v>16841</v>
      </c>
      <c r="Q19" s="191">
        <v>3073</v>
      </c>
      <c r="R19" s="181">
        <v>11</v>
      </c>
      <c r="S19" s="181">
        <v>671</v>
      </c>
      <c r="T19" s="191">
        <v>60</v>
      </c>
      <c r="U19" s="181">
        <v>44</v>
      </c>
      <c r="V19" s="181">
        <v>22731</v>
      </c>
      <c r="W19" s="191">
        <v>518</v>
      </c>
      <c r="X19" s="181">
        <v>1</v>
      </c>
      <c r="Y19" s="181">
        <v>16</v>
      </c>
      <c r="Z19" s="224">
        <v>7</v>
      </c>
      <c r="AA19" s="404"/>
    </row>
    <row r="20" spans="1:27" s="45" customFormat="1" ht="12.75" customHeight="1">
      <c r="A20" s="799"/>
      <c r="B20" s="41">
        <v>1</v>
      </c>
      <c r="C20" s="42">
        <v>1</v>
      </c>
      <c r="D20" s="42">
        <v>1</v>
      </c>
      <c r="E20" s="43">
        <v>2.0580000000000001E-2</v>
      </c>
      <c r="F20" s="39">
        <v>2.1770000000000001E-2</v>
      </c>
      <c r="G20" s="39">
        <v>2.349E-2</v>
      </c>
      <c r="H20" s="43" t="s">
        <v>477</v>
      </c>
      <c r="I20" s="39" t="s">
        <v>477</v>
      </c>
      <c r="J20" s="39" t="s">
        <v>477</v>
      </c>
      <c r="K20" s="43" t="s">
        <v>477</v>
      </c>
      <c r="L20" s="39" t="s">
        <v>477</v>
      </c>
      <c r="M20" s="44" t="s">
        <v>477</v>
      </c>
      <c r="N20" s="888"/>
      <c r="O20" s="43">
        <v>0.74897000000000002</v>
      </c>
      <c r="P20" s="39">
        <v>0.40921000000000002</v>
      </c>
      <c r="Q20" s="39">
        <v>0.82033999999999996</v>
      </c>
      <c r="R20" s="43">
        <v>4.5269999999999998E-2</v>
      </c>
      <c r="S20" s="39">
        <v>1.6299999999999999E-2</v>
      </c>
      <c r="T20" s="39">
        <v>1.602E-2</v>
      </c>
      <c r="U20" s="43">
        <v>0.18107000000000001</v>
      </c>
      <c r="V20" s="39">
        <v>0.55232999999999999</v>
      </c>
      <c r="W20" s="39">
        <v>0.13827999999999999</v>
      </c>
      <c r="X20" s="43">
        <v>4.1200000000000004E-3</v>
      </c>
      <c r="Y20" s="39">
        <v>3.8999999999999999E-4</v>
      </c>
      <c r="Z20" s="47">
        <v>1.8699999999999999E-3</v>
      </c>
      <c r="AA20" s="574"/>
    </row>
    <row r="21" spans="1:27" s="21" customFormat="1" ht="12.75" customHeight="1">
      <c r="A21" s="799" t="s">
        <v>69</v>
      </c>
      <c r="B21" s="181">
        <v>3905</v>
      </c>
      <c r="C21" s="181">
        <v>437511</v>
      </c>
      <c r="D21" s="191">
        <v>50952</v>
      </c>
      <c r="E21" s="181">
        <v>99</v>
      </c>
      <c r="F21" s="181">
        <v>10490</v>
      </c>
      <c r="G21" s="191">
        <v>1125</v>
      </c>
      <c r="H21" s="181">
        <v>0</v>
      </c>
      <c r="I21" s="181">
        <v>0</v>
      </c>
      <c r="J21" s="191">
        <v>0</v>
      </c>
      <c r="K21" s="181">
        <v>34</v>
      </c>
      <c r="L21" s="181">
        <v>2005</v>
      </c>
      <c r="M21" s="191">
        <v>338</v>
      </c>
      <c r="N21" s="888" t="s">
        <v>69</v>
      </c>
      <c r="O21" s="181">
        <v>3276</v>
      </c>
      <c r="P21" s="181">
        <v>332717</v>
      </c>
      <c r="Q21" s="191">
        <v>45011</v>
      </c>
      <c r="R21" s="181">
        <v>325</v>
      </c>
      <c r="S21" s="181">
        <v>28745</v>
      </c>
      <c r="T21" s="191">
        <v>2439</v>
      </c>
      <c r="U21" s="181">
        <v>80</v>
      </c>
      <c r="V21" s="181">
        <v>48896</v>
      </c>
      <c r="W21" s="191">
        <v>920</v>
      </c>
      <c r="X21" s="181">
        <v>91</v>
      </c>
      <c r="Y21" s="181">
        <v>14658</v>
      </c>
      <c r="Z21" s="224">
        <v>1119</v>
      </c>
      <c r="AA21" s="404"/>
    </row>
    <row r="22" spans="1:27" s="45" customFormat="1" ht="12.75" customHeight="1">
      <c r="A22" s="799"/>
      <c r="B22" s="41">
        <v>1</v>
      </c>
      <c r="C22" s="42">
        <v>1</v>
      </c>
      <c r="D22" s="42">
        <v>1</v>
      </c>
      <c r="E22" s="43">
        <v>2.5350000000000001E-2</v>
      </c>
      <c r="F22" s="39">
        <v>2.3980000000000001E-2</v>
      </c>
      <c r="G22" s="39">
        <v>2.2079999999999999E-2</v>
      </c>
      <c r="H22" s="43" t="s">
        <v>477</v>
      </c>
      <c r="I22" s="39" t="s">
        <v>477</v>
      </c>
      <c r="J22" s="39" t="s">
        <v>477</v>
      </c>
      <c r="K22" s="43">
        <v>8.7100000000000007E-3</v>
      </c>
      <c r="L22" s="39">
        <v>4.5799999999999999E-3</v>
      </c>
      <c r="M22" s="44">
        <v>6.6299999999999996E-3</v>
      </c>
      <c r="N22" s="888"/>
      <c r="O22" s="43">
        <v>0.83892</v>
      </c>
      <c r="P22" s="39">
        <v>0.76048000000000004</v>
      </c>
      <c r="Q22" s="39">
        <v>0.88339999999999996</v>
      </c>
      <c r="R22" s="43">
        <v>8.3229999999999998E-2</v>
      </c>
      <c r="S22" s="39">
        <v>6.5699999999999995E-2</v>
      </c>
      <c r="T22" s="39">
        <v>4.7870000000000003E-2</v>
      </c>
      <c r="U22" s="43">
        <v>2.0490000000000001E-2</v>
      </c>
      <c r="V22" s="39">
        <v>0.11176</v>
      </c>
      <c r="W22" s="39">
        <v>1.806E-2</v>
      </c>
      <c r="X22" s="43">
        <v>2.3300000000000001E-2</v>
      </c>
      <c r="Y22" s="39">
        <v>3.3500000000000002E-2</v>
      </c>
      <c r="Z22" s="47">
        <v>2.196E-2</v>
      </c>
      <c r="AA22" s="574"/>
    </row>
    <row r="23" spans="1:27" s="21" customFormat="1" ht="12.75" customHeight="1">
      <c r="A23" s="799" t="s">
        <v>70</v>
      </c>
      <c r="B23" s="181">
        <v>8499</v>
      </c>
      <c r="C23" s="181">
        <v>791788</v>
      </c>
      <c r="D23" s="191">
        <v>107925</v>
      </c>
      <c r="E23" s="181">
        <v>60</v>
      </c>
      <c r="F23" s="181">
        <v>2974</v>
      </c>
      <c r="G23" s="191">
        <v>668</v>
      </c>
      <c r="H23" s="181">
        <v>8</v>
      </c>
      <c r="I23" s="181">
        <v>446</v>
      </c>
      <c r="J23" s="191">
        <v>62</v>
      </c>
      <c r="K23" s="181">
        <v>38</v>
      </c>
      <c r="L23" s="181">
        <v>1113</v>
      </c>
      <c r="M23" s="191">
        <v>460</v>
      </c>
      <c r="N23" s="888" t="s">
        <v>70</v>
      </c>
      <c r="O23" s="181">
        <v>7688</v>
      </c>
      <c r="P23" s="181">
        <v>662976</v>
      </c>
      <c r="Q23" s="191">
        <v>101038</v>
      </c>
      <c r="R23" s="181">
        <v>292</v>
      </c>
      <c r="S23" s="181">
        <v>18123</v>
      </c>
      <c r="T23" s="191">
        <v>1604</v>
      </c>
      <c r="U23" s="181">
        <v>380</v>
      </c>
      <c r="V23" s="181">
        <v>103010</v>
      </c>
      <c r="W23" s="191">
        <v>3745</v>
      </c>
      <c r="X23" s="181">
        <v>33</v>
      </c>
      <c r="Y23" s="181">
        <v>3146</v>
      </c>
      <c r="Z23" s="224">
        <v>348</v>
      </c>
      <c r="AA23" s="404"/>
    </row>
    <row r="24" spans="1:27" s="45" customFormat="1" ht="12.75" customHeight="1">
      <c r="A24" s="799"/>
      <c r="B24" s="41">
        <v>1</v>
      </c>
      <c r="C24" s="42">
        <v>1</v>
      </c>
      <c r="D24" s="42">
        <v>1</v>
      </c>
      <c r="E24" s="43">
        <v>7.0600000000000003E-3</v>
      </c>
      <c r="F24" s="39">
        <v>3.7599999999999999E-3</v>
      </c>
      <c r="G24" s="39">
        <v>6.1900000000000002E-3</v>
      </c>
      <c r="H24" s="43">
        <v>9.3999999999999997E-4</v>
      </c>
      <c r="I24" s="39">
        <v>5.5999999999999995E-4</v>
      </c>
      <c r="J24" s="39">
        <v>5.6999999999999998E-4</v>
      </c>
      <c r="K24" s="43">
        <v>4.47E-3</v>
      </c>
      <c r="L24" s="39">
        <v>1.41E-3</v>
      </c>
      <c r="M24" s="44">
        <v>4.2599999999999999E-3</v>
      </c>
      <c r="N24" s="888"/>
      <c r="O24" s="43">
        <v>0.90458000000000005</v>
      </c>
      <c r="P24" s="39">
        <v>0.83731999999999995</v>
      </c>
      <c r="Q24" s="39">
        <v>0.93618999999999997</v>
      </c>
      <c r="R24" s="43">
        <v>3.4360000000000002E-2</v>
      </c>
      <c r="S24" s="39">
        <v>2.2890000000000001E-2</v>
      </c>
      <c r="T24" s="39">
        <v>1.486E-2</v>
      </c>
      <c r="U24" s="43">
        <v>4.471E-2</v>
      </c>
      <c r="V24" s="39">
        <v>0.13009999999999999</v>
      </c>
      <c r="W24" s="39">
        <v>3.4700000000000002E-2</v>
      </c>
      <c r="X24" s="43">
        <v>3.8800000000000002E-3</v>
      </c>
      <c r="Y24" s="39">
        <v>3.9699999999999996E-3</v>
      </c>
      <c r="Z24" s="47">
        <v>3.2200000000000002E-3</v>
      </c>
      <c r="AA24" s="574"/>
    </row>
    <row r="25" spans="1:27" s="21" customFormat="1" ht="12.75" customHeight="1">
      <c r="A25" s="799" t="s">
        <v>71</v>
      </c>
      <c r="B25" s="181">
        <v>2289</v>
      </c>
      <c r="C25" s="181">
        <v>210800</v>
      </c>
      <c r="D25" s="191">
        <v>28748</v>
      </c>
      <c r="E25" s="181">
        <v>36</v>
      </c>
      <c r="F25" s="181">
        <v>2356</v>
      </c>
      <c r="G25" s="191">
        <v>373</v>
      </c>
      <c r="H25" s="181">
        <v>13</v>
      </c>
      <c r="I25" s="181">
        <v>848</v>
      </c>
      <c r="J25" s="191">
        <v>155</v>
      </c>
      <c r="K25" s="181">
        <v>0</v>
      </c>
      <c r="L25" s="181">
        <v>0</v>
      </c>
      <c r="M25" s="191">
        <v>0</v>
      </c>
      <c r="N25" s="888" t="s">
        <v>71</v>
      </c>
      <c r="O25" s="181">
        <v>2009</v>
      </c>
      <c r="P25" s="181">
        <v>183460</v>
      </c>
      <c r="Q25" s="191">
        <v>26355</v>
      </c>
      <c r="R25" s="181">
        <v>158</v>
      </c>
      <c r="S25" s="181">
        <v>9623</v>
      </c>
      <c r="T25" s="191">
        <v>1143</v>
      </c>
      <c r="U25" s="181">
        <v>73</v>
      </c>
      <c r="V25" s="181">
        <v>14513</v>
      </c>
      <c r="W25" s="191">
        <v>722</v>
      </c>
      <c r="X25" s="181">
        <v>0</v>
      </c>
      <c r="Y25" s="181">
        <v>0</v>
      </c>
      <c r="Z25" s="224">
        <v>0</v>
      </c>
      <c r="AA25" s="404"/>
    </row>
    <row r="26" spans="1:27" s="45" customFormat="1" ht="12.75" customHeight="1">
      <c r="A26" s="799"/>
      <c r="B26" s="41">
        <v>1</v>
      </c>
      <c r="C26" s="42">
        <v>1</v>
      </c>
      <c r="D26" s="42">
        <v>1</v>
      </c>
      <c r="E26" s="43">
        <v>1.5730000000000001E-2</v>
      </c>
      <c r="F26" s="39">
        <v>1.1180000000000001E-2</v>
      </c>
      <c r="G26" s="39">
        <v>1.2970000000000001E-2</v>
      </c>
      <c r="H26" s="43">
        <v>5.6800000000000002E-3</v>
      </c>
      <c r="I26" s="39">
        <v>4.0200000000000001E-3</v>
      </c>
      <c r="J26" s="39">
        <v>5.3899999999999998E-3</v>
      </c>
      <c r="K26" s="43" t="s">
        <v>477</v>
      </c>
      <c r="L26" s="39" t="s">
        <v>477</v>
      </c>
      <c r="M26" s="44" t="s">
        <v>477</v>
      </c>
      <c r="N26" s="888"/>
      <c r="O26" s="43">
        <v>0.87768000000000002</v>
      </c>
      <c r="P26" s="39">
        <v>0.87029999999999996</v>
      </c>
      <c r="Q26" s="39">
        <v>0.91676000000000002</v>
      </c>
      <c r="R26" s="43">
        <v>6.9029999999999994E-2</v>
      </c>
      <c r="S26" s="39">
        <v>4.5650000000000003E-2</v>
      </c>
      <c r="T26" s="39">
        <v>3.9759999999999997E-2</v>
      </c>
      <c r="U26" s="43">
        <v>3.1890000000000002E-2</v>
      </c>
      <c r="V26" s="39">
        <v>6.8849999999999995E-2</v>
      </c>
      <c r="W26" s="39">
        <v>2.511E-2</v>
      </c>
      <c r="X26" s="43" t="s">
        <v>477</v>
      </c>
      <c r="Y26" s="39" t="s">
        <v>477</v>
      </c>
      <c r="Z26" s="47" t="s">
        <v>477</v>
      </c>
      <c r="AA26" s="574"/>
    </row>
    <row r="27" spans="1:27" s="21" customFormat="1" ht="12.75" customHeight="1">
      <c r="A27" s="799" t="s">
        <v>72</v>
      </c>
      <c r="B27" s="181">
        <v>344</v>
      </c>
      <c r="C27" s="181">
        <v>32022</v>
      </c>
      <c r="D27" s="191">
        <v>4486</v>
      </c>
      <c r="E27" s="181">
        <v>5</v>
      </c>
      <c r="F27" s="181">
        <v>148</v>
      </c>
      <c r="G27" s="191">
        <v>55</v>
      </c>
      <c r="H27" s="181">
        <v>0</v>
      </c>
      <c r="I27" s="181">
        <v>0</v>
      </c>
      <c r="J27" s="191">
        <v>0</v>
      </c>
      <c r="K27" s="181">
        <v>0</v>
      </c>
      <c r="L27" s="181">
        <v>0</v>
      </c>
      <c r="M27" s="191">
        <v>0</v>
      </c>
      <c r="N27" s="888" t="s">
        <v>72</v>
      </c>
      <c r="O27" s="181">
        <v>281</v>
      </c>
      <c r="P27" s="181">
        <v>29712</v>
      </c>
      <c r="Q27" s="191">
        <v>3886</v>
      </c>
      <c r="R27" s="181">
        <v>1</v>
      </c>
      <c r="S27" s="181">
        <v>17</v>
      </c>
      <c r="T27" s="191">
        <v>15</v>
      </c>
      <c r="U27" s="181">
        <v>52</v>
      </c>
      <c r="V27" s="181">
        <v>2062</v>
      </c>
      <c r="W27" s="191">
        <v>475</v>
      </c>
      <c r="X27" s="181">
        <v>5</v>
      </c>
      <c r="Y27" s="181">
        <v>83</v>
      </c>
      <c r="Z27" s="224">
        <v>55</v>
      </c>
      <c r="AA27" s="404"/>
    </row>
    <row r="28" spans="1:27" s="45" customFormat="1" ht="12.75" customHeight="1">
      <c r="A28" s="799"/>
      <c r="B28" s="41">
        <v>1</v>
      </c>
      <c r="C28" s="42">
        <v>1</v>
      </c>
      <c r="D28" s="42">
        <v>1</v>
      </c>
      <c r="E28" s="43">
        <v>1.453E-2</v>
      </c>
      <c r="F28" s="39">
        <v>4.62E-3</v>
      </c>
      <c r="G28" s="39">
        <v>1.226E-2</v>
      </c>
      <c r="H28" s="43" t="s">
        <v>477</v>
      </c>
      <c r="I28" s="39" t="s">
        <v>477</v>
      </c>
      <c r="J28" s="39" t="s">
        <v>477</v>
      </c>
      <c r="K28" s="43" t="s">
        <v>477</v>
      </c>
      <c r="L28" s="39" t="s">
        <v>477</v>
      </c>
      <c r="M28" s="44" t="s">
        <v>477</v>
      </c>
      <c r="N28" s="888"/>
      <c r="O28" s="43">
        <v>0.81686000000000003</v>
      </c>
      <c r="P28" s="39">
        <v>0.92786000000000002</v>
      </c>
      <c r="Q28" s="39">
        <v>0.86624999999999996</v>
      </c>
      <c r="R28" s="43">
        <v>2.9099999999999998E-3</v>
      </c>
      <c r="S28" s="39">
        <v>5.2999999999999998E-4</v>
      </c>
      <c r="T28" s="39">
        <v>3.3400000000000001E-3</v>
      </c>
      <c r="U28" s="43">
        <v>0.15115999999999999</v>
      </c>
      <c r="V28" s="39">
        <v>6.4390000000000003E-2</v>
      </c>
      <c r="W28" s="39">
        <v>0.10588</v>
      </c>
      <c r="X28" s="43">
        <v>1.453E-2</v>
      </c>
      <c r="Y28" s="39">
        <v>2.5899999999999999E-3</v>
      </c>
      <c r="Z28" s="47">
        <v>1.226E-2</v>
      </c>
      <c r="AA28" s="574"/>
    </row>
    <row r="29" spans="1:27" s="21" customFormat="1" ht="12.75" customHeight="1">
      <c r="A29" s="799" t="s">
        <v>73</v>
      </c>
      <c r="B29" s="181">
        <v>1279</v>
      </c>
      <c r="C29" s="181">
        <v>93548</v>
      </c>
      <c r="D29" s="191">
        <v>14544</v>
      </c>
      <c r="E29" s="181">
        <v>1</v>
      </c>
      <c r="F29" s="181">
        <v>18</v>
      </c>
      <c r="G29" s="191">
        <v>13</v>
      </c>
      <c r="H29" s="181">
        <v>0</v>
      </c>
      <c r="I29" s="181">
        <v>0</v>
      </c>
      <c r="J29" s="191">
        <v>0</v>
      </c>
      <c r="K29" s="181">
        <v>2</v>
      </c>
      <c r="L29" s="181">
        <v>15</v>
      </c>
      <c r="M29" s="191">
        <v>22</v>
      </c>
      <c r="N29" s="888" t="s">
        <v>73</v>
      </c>
      <c r="O29" s="181">
        <v>1215</v>
      </c>
      <c r="P29" s="181">
        <v>90180</v>
      </c>
      <c r="Q29" s="191">
        <v>14262</v>
      </c>
      <c r="R29" s="181">
        <v>46</v>
      </c>
      <c r="S29" s="181">
        <v>3003</v>
      </c>
      <c r="T29" s="191">
        <v>181</v>
      </c>
      <c r="U29" s="181">
        <v>0</v>
      </c>
      <c r="V29" s="181">
        <v>0</v>
      </c>
      <c r="W29" s="191">
        <v>0</v>
      </c>
      <c r="X29" s="181">
        <v>15</v>
      </c>
      <c r="Y29" s="181">
        <v>332</v>
      </c>
      <c r="Z29" s="224">
        <v>66</v>
      </c>
      <c r="AA29" s="404"/>
    </row>
    <row r="30" spans="1:27" s="45" customFormat="1" ht="12.75" customHeight="1">
      <c r="A30" s="799"/>
      <c r="B30" s="41">
        <v>1</v>
      </c>
      <c r="C30" s="42">
        <v>1</v>
      </c>
      <c r="D30" s="42">
        <v>1</v>
      </c>
      <c r="E30" s="43">
        <v>7.7999999999999999E-4</v>
      </c>
      <c r="F30" s="39">
        <v>1.9000000000000001E-4</v>
      </c>
      <c r="G30" s="39">
        <v>8.8999999999999995E-4</v>
      </c>
      <c r="H30" s="43" t="s">
        <v>477</v>
      </c>
      <c r="I30" s="39" t="s">
        <v>477</v>
      </c>
      <c r="J30" s="39" t="s">
        <v>477</v>
      </c>
      <c r="K30" s="43">
        <v>1.56E-3</v>
      </c>
      <c r="L30" s="39">
        <v>1.6000000000000001E-4</v>
      </c>
      <c r="M30" s="44">
        <v>1.5100000000000001E-3</v>
      </c>
      <c r="N30" s="888"/>
      <c r="O30" s="43">
        <v>0.94996000000000003</v>
      </c>
      <c r="P30" s="39">
        <v>0.96399999999999997</v>
      </c>
      <c r="Q30" s="39">
        <v>0.98060999999999998</v>
      </c>
      <c r="R30" s="43">
        <v>3.5970000000000002E-2</v>
      </c>
      <c r="S30" s="39">
        <v>3.2099999999999997E-2</v>
      </c>
      <c r="T30" s="39">
        <v>1.244E-2</v>
      </c>
      <c r="U30" s="43" t="s">
        <v>477</v>
      </c>
      <c r="V30" s="39" t="s">
        <v>477</v>
      </c>
      <c r="W30" s="39" t="s">
        <v>477</v>
      </c>
      <c r="X30" s="43">
        <v>1.1730000000000001E-2</v>
      </c>
      <c r="Y30" s="39">
        <v>3.5500000000000002E-3</v>
      </c>
      <c r="Z30" s="47">
        <v>4.5399999999999998E-3</v>
      </c>
      <c r="AA30" s="574"/>
    </row>
    <row r="31" spans="1:27" s="21" customFormat="1" ht="12.75" customHeight="1">
      <c r="A31" s="799" t="s">
        <v>74</v>
      </c>
      <c r="B31" s="181">
        <v>519</v>
      </c>
      <c r="C31" s="181">
        <v>44954</v>
      </c>
      <c r="D31" s="191">
        <v>6493</v>
      </c>
      <c r="E31" s="181">
        <v>17</v>
      </c>
      <c r="F31" s="181">
        <v>530</v>
      </c>
      <c r="G31" s="191">
        <v>235</v>
      </c>
      <c r="H31" s="181">
        <v>0</v>
      </c>
      <c r="I31" s="181">
        <v>0</v>
      </c>
      <c r="J31" s="191">
        <v>0</v>
      </c>
      <c r="K31" s="181">
        <v>0</v>
      </c>
      <c r="L31" s="181">
        <v>0</v>
      </c>
      <c r="M31" s="191">
        <v>0</v>
      </c>
      <c r="N31" s="888" t="s">
        <v>74</v>
      </c>
      <c r="O31" s="181">
        <v>453</v>
      </c>
      <c r="P31" s="181">
        <v>40655</v>
      </c>
      <c r="Q31" s="191">
        <v>6098</v>
      </c>
      <c r="R31" s="181">
        <v>41</v>
      </c>
      <c r="S31" s="181">
        <v>1874</v>
      </c>
      <c r="T31" s="191">
        <v>108</v>
      </c>
      <c r="U31" s="181">
        <v>8</v>
      </c>
      <c r="V31" s="181">
        <v>1895</v>
      </c>
      <c r="W31" s="191">
        <v>52</v>
      </c>
      <c r="X31" s="181">
        <v>0</v>
      </c>
      <c r="Y31" s="181">
        <v>0</v>
      </c>
      <c r="Z31" s="224">
        <v>0</v>
      </c>
      <c r="AA31" s="404"/>
    </row>
    <row r="32" spans="1:27" s="45" customFormat="1" ht="12.75" customHeight="1">
      <c r="A32" s="799"/>
      <c r="B32" s="41">
        <v>1</v>
      </c>
      <c r="C32" s="42">
        <v>1</v>
      </c>
      <c r="D32" s="42">
        <v>1</v>
      </c>
      <c r="E32" s="43">
        <v>3.2759999999999997E-2</v>
      </c>
      <c r="F32" s="39">
        <v>1.179E-2</v>
      </c>
      <c r="G32" s="39">
        <v>3.619E-2</v>
      </c>
      <c r="H32" s="43" t="s">
        <v>477</v>
      </c>
      <c r="I32" s="39" t="s">
        <v>477</v>
      </c>
      <c r="J32" s="39" t="s">
        <v>477</v>
      </c>
      <c r="K32" s="43" t="s">
        <v>477</v>
      </c>
      <c r="L32" s="39" t="s">
        <v>477</v>
      </c>
      <c r="M32" s="44" t="s">
        <v>477</v>
      </c>
      <c r="N32" s="888"/>
      <c r="O32" s="43">
        <v>0.87282999999999999</v>
      </c>
      <c r="P32" s="39">
        <v>0.90437000000000001</v>
      </c>
      <c r="Q32" s="39">
        <v>0.93916999999999995</v>
      </c>
      <c r="R32" s="43">
        <v>7.9000000000000001E-2</v>
      </c>
      <c r="S32" s="39">
        <v>4.1689999999999998E-2</v>
      </c>
      <c r="T32" s="39">
        <v>1.6629999999999999E-2</v>
      </c>
      <c r="U32" s="43">
        <v>1.541E-2</v>
      </c>
      <c r="V32" s="39">
        <v>4.215E-2</v>
      </c>
      <c r="W32" s="39">
        <v>8.0099999999999998E-3</v>
      </c>
      <c r="X32" s="43" t="s">
        <v>477</v>
      </c>
      <c r="Y32" s="39" t="s">
        <v>477</v>
      </c>
      <c r="Z32" s="47" t="s">
        <v>477</v>
      </c>
      <c r="AA32" s="574"/>
    </row>
    <row r="33" spans="1:27" s="21" customFormat="1" ht="12.75" customHeight="1">
      <c r="A33" s="799" t="s">
        <v>75</v>
      </c>
      <c r="B33" s="181">
        <v>1607</v>
      </c>
      <c r="C33" s="181">
        <v>184402</v>
      </c>
      <c r="D33" s="191">
        <v>22406</v>
      </c>
      <c r="E33" s="181">
        <v>14</v>
      </c>
      <c r="F33" s="181">
        <v>828</v>
      </c>
      <c r="G33" s="191">
        <v>137</v>
      </c>
      <c r="H33" s="181">
        <v>1</v>
      </c>
      <c r="I33" s="181">
        <v>40</v>
      </c>
      <c r="J33" s="191">
        <v>10</v>
      </c>
      <c r="K33" s="181">
        <v>17</v>
      </c>
      <c r="L33" s="181">
        <v>163</v>
      </c>
      <c r="M33" s="191">
        <v>149</v>
      </c>
      <c r="N33" s="888" t="s">
        <v>75</v>
      </c>
      <c r="O33" s="181">
        <v>1419</v>
      </c>
      <c r="P33" s="181">
        <v>162677</v>
      </c>
      <c r="Q33" s="191">
        <v>20458</v>
      </c>
      <c r="R33" s="181">
        <v>120</v>
      </c>
      <c r="S33" s="181">
        <v>6938</v>
      </c>
      <c r="T33" s="191">
        <v>1196</v>
      </c>
      <c r="U33" s="181">
        <v>32</v>
      </c>
      <c r="V33" s="181">
        <v>12556</v>
      </c>
      <c r="W33" s="191">
        <v>391</v>
      </c>
      <c r="X33" s="181">
        <v>4</v>
      </c>
      <c r="Y33" s="181">
        <v>1200</v>
      </c>
      <c r="Z33" s="224">
        <v>65</v>
      </c>
      <c r="AA33" s="404"/>
    </row>
    <row r="34" spans="1:27" s="45" customFormat="1" ht="12.75" customHeight="1">
      <c r="A34" s="799"/>
      <c r="B34" s="41">
        <v>1</v>
      </c>
      <c r="C34" s="42">
        <v>1</v>
      </c>
      <c r="D34" s="42">
        <v>1</v>
      </c>
      <c r="E34" s="43">
        <v>8.7100000000000007E-3</v>
      </c>
      <c r="F34" s="39">
        <v>4.4900000000000001E-3</v>
      </c>
      <c r="G34" s="39">
        <v>6.11E-3</v>
      </c>
      <c r="H34" s="43">
        <v>6.2E-4</v>
      </c>
      <c r="I34" s="39">
        <v>2.2000000000000001E-4</v>
      </c>
      <c r="J34" s="39">
        <v>4.4999999999999999E-4</v>
      </c>
      <c r="K34" s="43">
        <v>1.0580000000000001E-2</v>
      </c>
      <c r="L34" s="39">
        <v>8.8000000000000003E-4</v>
      </c>
      <c r="M34" s="44">
        <v>6.6499999999999997E-3</v>
      </c>
      <c r="N34" s="888"/>
      <c r="O34" s="43">
        <v>0.88300999999999996</v>
      </c>
      <c r="P34" s="39">
        <v>0.88219000000000003</v>
      </c>
      <c r="Q34" s="39">
        <v>0.91305999999999998</v>
      </c>
      <c r="R34" s="43">
        <v>7.467E-2</v>
      </c>
      <c r="S34" s="39">
        <v>3.7620000000000001E-2</v>
      </c>
      <c r="T34" s="39">
        <v>5.3379999999999997E-2</v>
      </c>
      <c r="U34" s="43">
        <v>1.9910000000000001E-2</v>
      </c>
      <c r="V34" s="39">
        <v>6.8089999999999998E-2</v>
      </c>
      <c r="W34" s="39">
        <v>1.745E-2</v>
      </c>
      <c r="X34" s="43">
        <v>2.49E-3</v>
      </c>
      <c r="Y34" s="39">
        <v>6.5100000000000002E-3</v>
      </c>
      <c r="Z34" s="47">
        <v>2.8999999999999998E-3</v>
      </c>
      <c r="AA34" s="574"/>
    </row>
    <row r="35" spans="1:27" s="21" customFormat="1" ht="12.75" customHeight="1">
      <c r="A35" s="817" t="s">
        <v>76</v>
      </c>
      <c r="B35" s="181">
        <v>836</v>
      </c>
      <c r="C35" s="181">
        <v>90321</v>
      </c>
      <c r="D35" s="191">
        <v>10280</v>
      </c>
      <c r="E35" s="181">
        <v>7</v>
      </c>
      <c r="F35" s="181">
        <v>174</v>
      </c>
      <c r="G35" s="191">
        <v>122</v>
      </c>
      <c r="H35" s="181">
        <v>0</v>
      </c>
      <c r="I35" s="181">
        <v>0</v>
      </c>
      <c r="J35" s="191">
        <v>0</v>
      </c>
      <c r="K35" s="181">
        <v>0</v>
      </c>
      <c r="L35" s="181">
        <v>0</v>
      </c>
      <c r="M35" s="191">
        <v>0</v>
      </c>
      <c r="N35" s="890" t="s">
        <v>76</v>
      </c>
      <c r="O35" s="181">
        <v>767</v>
      </c>
      <c r="P35" s="181">
        <v>74645</v>
      </c>
      <c r="Q35" s="191">
        <v>9707</v>
      </c>
      <c r="R35" s="181">
        <v>27</v>
      </c>
      <c r="S35" s="181">
        <v>1381</v>
      </c>
      <c r="T35" s="191">
        <v>78</v>
      </c>
      <c r="U35" s="181">
        <v>29</v>
      </c>
      <c r="V35" s="181">
        <v>12061</v>
      </c>
      <c r="W35" s="191">
        <v>301</v>
      </c>
      <c r="X35" s="181">
        <v>6</v>
      </c>
      <c r="Y35" s="181">
        <v>2060</v>
      </c>
      <c r="Z35" s="224">
        <v>72</v>
      </c>
      <c r="AA35" s="404"/>
    </row>
    <row r="36" spans="1:27" s="45" customFormat="1" ht="12.75" customHeight="1">
      <c r="A36" s="818"/>
      <c r="B36" s="233">
        <v>1</v>
      </c>
      <c r="C36" s="233">
        <v>1</v>
      </c>
      <c r="D36" s="233">
        <v>1</v>
      </c>
      <c r="E36" s="234">
        <v>8.3700000000000007E-3</v>
      </c>
      <c r="F36" s="235">
        <v>1.9300000000000001E-3</v>
      </c>
      <c r="G36" s="235">
        <v>1.187E-2</v>
      </c>
      <c r="H36" s="234" t="s">
        <v>477</v>
      </c>
      <c r="I36" s="235" t="s">
        <v>477</v>
      </c>
      <c r="J36" s="235" t="s">
        <v>477</v>
      </c>
      <c r="K36" s="234" t="s">
        <v>477</v>
      </c>
      <c r="L36" s="235" t="s">
        <v>477</v>
      </c>
      <c r="M36" s="236" t="s">
        <v>477</v>
      </c>
      <c r="N36" s="891"/>
      <c r="O36" s="235">
        <v>0.91746000000000005</v>
      </c>
      <c r="P36" s="235">
        <v>0.82643999999999995</v>
      </c>
      <c r="Q36" s="235">
        <v>0.94425999999999999</v>
      </c>
      <c r="R36" s="234">
        <v>3.2300000000000002E-2</v>
      </c>
      <c r="S36" s="235">
        <v>1.529E-2</v>
      </c>
      <c r="T36" s="235">
        <v>7.5900000000000004E-3</v>
      </c>
      <c r="U36" s="234">
        <v>3.4689999999999999E-2</v>
      </c>
      <c r="V36" s="235">
        <v>0.13353000000000001</v>
      </c>
      <c r="W36" s="235">
        <v>2.928E-2</v>
      </c>
      <c r="X36" s="234">
        <v>7.1799999999999998E-3</v>
      </c>
      <c r="Y36" s="235">
        <v>2.281E-2</v>
      </c>
      <c r="Z36" s="245">
        <v>7.0000000000000001E-3</v>
      </c>
      <c r="AA36" s="574"/>
    </row>
    <row r="37" spans="1:27" s="24" customFormat="1" ht="12.75" customHeight="1">
      <c r="A37" s="857" t="s">
        <v>85</v>
      </c>
      <c r="B37" s="180">
        <v>67654</v>
      </c>
      <c r="C37" s="180">
        <v>4914381</v>
      </c>
      <c r="D37" s="237">
        <v>738361</v>
      </c>
      <c r="E37" s="180">
        <v>655</v>
      </c>
      <c r="F37" s="180">
        <v>26689</v>
      </c>
      <c r="G37" s="237">
        <v>6702</v>
      </c>
      <c r="H37" s="180">
        <v>151</v>
      </c>
      <c r="I37" s="180">
        <v>4688</v>
      </c>
      <c r="J37" s="237">
        <v>1178</v>
      </c>
      <c r="K37" s="180">
        <v>194</v>
      </c>
      <c r="L37" s="180">
        <v>5732</v>
      </c>
      <c r="M37" s="237">
        <v>1882</v>
      </c>
      <c r="N37" s="899" t="s">
        <v>85</v>
      </c>
      <c r="O37" s="180">
        <v>61857</v>
      </c>
      <c r="P37" s="180">
        <v>4256776</v>
      </c>
      <c r="Q37" s="237">
        <v>693344</v>
      </c>
      <c r="R37" s="180">
        <v>2632</v>
      </c>
      <c r="S37" s="180">
        <v>165033</v>
      </c>
      <c r="T37" s="237">
        <v>15635</v>
      </c>
      <c r="U37" s="180">
        <v>1857</v>
      </c>
      <c r="V37" s="180">
        <v>408538</v>
      </c>
      <c r="W37" s="237">
        <v>16182</v>
      </c>
      <c r="X37" s="180">
        <v>308</v>
      </c>
      <c r="Y37" s="180">
        <v>46925</v>
      </c>
      <c r="Z37" s="228">
        <v>3438</v>
      </c>
      <c r="AA37" s="563"/>
    </row>
    <row r="38" spans="1:27" s="46" customFormat="1" ht="12.75" customHeight="1" thickBot="1">
      <c r="A38" s="858"/>
      <c r="B38" s="240">
        <v>1</v>
      </c>
      <c r="C38" s="241">
        <v>1</v>
      </c>
      <c r="D38" s="241">
        <v>1</v>
      </c>
      <c r="E38" s="242">
        <v>9.6799999999999994E-3</v>
      </c>
      <c r="F38" s="243">
        <v>5.4299999999999999E-3</v>
      </c>
      <c r="G38" s="243">
        <v>9.0799999999999995E-3</v>
      </c>
      <c r="H38" s="242">
        <v>2.2300000000000002E-3</v>
      </c>
      <c r="I38" s="243">
        <v>9.5E-4</v>
      </c>
      <c r="J38" s="243">
        <v>1.6000000000000001E-3</v>
      </c>
      <c r="K38" s="242">
        <v>2.8700000000000002E-3</v>
      </c>
      <c r="L38" s="243">
        <v>1.17E-3</v>
      </c>
      <c r="M38" s="401">
        <v>2.5500000000000002E-3</v>
      </c>
      <c r="N38" s="893"/>
      <c r="O38" s="242">
        <v>0.91430999999999996</v>
      </c>
      <c r="P38" s="243">
        <v>0.86619000000000002</v>
      </c>
      <c r="Q38" s="243">
        <v>0.93903000000000003</v>
      </c>
      <c r="R38" s="242">
        <v>3.8899999999999997E-2</v>
      </c>
      <c r="S38" s="243">
        <v>3.3579999999999999E-2</v>
      </c>
      <c r="T38" s="243">
        <v>2.1180000000000001E-2</v>
      </c>
      <c r="U38" s="242">
        <v>2.7449999999999999E-2</v>
      </c>
      <c r="V38" s="243">
        <v>8.3129999999999996E-2</v>
      </c>
      <c r="W38" s="243">
        <v>2.1919999999999999E-2</v>
      </c>
      <c r="X38" s="242">
        <v>4.5500000000000002E-3</v>
      </c>
      <c r="Y38" s="243">
        <v>9.5499999999999995E-3</v>
      </c>
      <c r="Z38" s="246">
        <v>4.6600000000000001E-3</v>
      </c>
      <c r="AA38" s="575"/>
    </row>
    <row r="39" spans="1:27" s="402" customFormat="1">
      <c r="A39" s="572"/>
      <c r="E39" s="572"/>
      <c r="F39" s="572"/>
      <c r="G39" s="572"/>
      <c r="H39" s="572"/>
      <c r="I39" s="572"/>
      <c r="J39" s="572"/>
      <c r="K39" s="572"/>
      <c r="L39" s="572"/>
      <c r="M39" s="572"/>
      <c r="N39" s="423"/>
    </row>
    <row r="40" spans="1:27" s="550" customFormat="1" ht="11.25">
      <c r="A40" s="550" t="str">
        <f>"Anmerkungen. Datengrundlage: Volkshochschul-Statistik "&amp;Hilfswerte!B1&amp;"; Basis: "&amp;Tabelle1!$C$36&amp;" vhs."</f>
        <v>Anmerkungen. Datengrundlage: Volkshochschul-Statistik 2022; Basis: 828 vhs.</v>
      </c>
      <c r="N40" s="550" t="str">
        <f>"Anmerkungen. Datengrundlage: Volkshochschul-Statistik "&amp;Hilfswerte!B1&amp;"; Basis: "&amp;Tabelle1!$C$36&amp;" vhs."</f>
        <v>Anmerkungen. Datengrundlage: Volkshochschul-Statistik 2022; Basis: 828 vhs.</v>
      </c>
    </row>
    <row r="41" spans="1:27" s="550" customFormat="1" ht="11.25"/>
    <row r="42" spans="1:27" s="402" customFormat="1">
      <c r="A42" s="558" t="str">
        <f>Tabelle1!$A$41</f>
        <v>Datengrundlage: Deutsches Institut für Erwachsenenbildung DIE (2025). „Basisdaten Volkshochschul-Statistik (seit 2018)“</v>
      </c>
      <c r="B42" s="560"/>
      <c r="C42" s="560"/>
      <c r="D42" s="560"/>
      <c r="N42" s="558" t="str">
        <f>Tabelle1!$A$41</f>
        <v>Datengrundlage: Deutsches Institut für Erwachsenenbildung DIE (2025). „Basisdaten Volkshochschul-Statistik (seit 2018)“</v>
      </c>
      <c r="O42" s="560"/>
      <c r="P42" s="560"/>
      <c r="Q42" s="560"/>
    </row>
    <row r="43" spans="1:27" s="402" customFormat="1">
      <c r="A43" s="558" t="str">
        <f>Tabelle1!$A$42</f>
        <v xml:space="preserve">(ZA6276; Version 2.0.0) [Data set]. GESIS, Köln. </v>
      </c>
      <c r="B43" s="556"/>
      <c r="C43" s="556"/>
      <c r="F43" s="796" t="s">
        <v>494</v>
      </c>
      <c r="G43" s="796"/>
      <c r="H43" s="796"/>
      <c r="N43" s="558" t="str">
        <f>Tabelle1!$A$42</f>
        <v xml:space="preserve">(ZA6276; Version 2.0.0) [Data set]. GESIS, Köln. </v>
      </c>
      <c r="O43" s="556"/>
      <c r="P43" s="556"/>
      <c r="S43" s="796" t="s">
        <v>494</v>
      </c>
      <c r="T43" s="796"/>
      <c r="U43" s="796"/>
    </row>
    <row r="44" spans="1:27" s="402" customFormat="1">
      <c r="A44" s="560"/>
      <c r="B44" s="560"/>
      <c r="C44" s="560"/>
      <c r="D44" s="560"/>
      <c r="N44" s="560"/>
      <c r="O44" s="560"/>
      <c r="P44" s="560"/>
      <c r="Q44" s="560"/>
    </row>
    <row r="45" spans="1:27" s="402" customFormat="1">
      <c r="A45" s="694" t="str">
        <f>Tabelle1!$A$44</f>
        <v>Die Tabellen stehen unter der Lizenz CC BY-SA DEED 4.0.</v>
      </c>
      <c r="B45" s="560"/>
      <c r="C45" s="560"/>
      <c r="D45" s="560"/>
      <c r="N45" s="694" t="str">
        <f>Tabelle1!$A$44</f>
        <v>Die Tabellen stehen unter der Lizenz CC BY-SA DEED 4.0.</v>
      </c>
      <c r="O45" s="560"/>
      <c r="P45" s="560"/>
      <c r="Q45" s="560"/>
    </row>
    <row r="46" spans="1:27" s="49" customFormat="1" ht="44.25">
      <c r="A46" s="48"/>
      <c r="AA46" s="576"/>
    </row>
    <row r="49" ht="26.25" customHeight="1"/>
  </sheetData>
  <mergeCells count="50">
    <mergeCell ref="A29:A30"/>
    <mergeCell ref="N29:N30"/>
    <mergeCell ref="F43:H43"/>
    <mergeCell ref="S43:U43"/>
    <mergeCell ref="A37:A38"/>
    <mergeCell ref="N37:N38"/>
    <mergeCell ref="A31:A32"/>
    <mergeCell ref="N31:N32"/>
    <mergeCell ref="A33:A34"/>
    <mergeCell ref="N33:N34"/>
    <mergeCell ref="A35:A36"/>
    <mergeCell ref="N35:N36"/>
    <mergeCell ref="A23:A24"/>
    <mergeCell ref="N23:N24"/>
    <mergeCell ref="A25:A26"/>
    <mergeCell ref="N25:N26"/>
    <mergeCell ref="A27:A28"/>
    <mergeCell ref="N27:N28"/>
    <mergeCell ref="A17:A18"/>
    <mergeCell ref="N17:N18"/>
    <mergeCell ref="A19:A20"/>
    <mergeCell ref="N19:N20"/>
    <mergeCell ref="A21:A22"/>
    <mergeCell ref="N21:N22"/>
    <mergeCell ref="A11:A12"/>
    <mergeCell ref="N11:N12"/>
    <mergeCell ref="A13:A14"/>
    <mergeCell ref="N13:N14"/>
    <mergeCell ref="A15:A16"/>
    <mergeCell ref="N15:N16"/>
    <mergeCell ref="A5:A6"/>
    <mergeCell ref="N5:N6"/>
    <mergeCell ref="A7:A8"/>
    <mergeCell ref="N7:N8"/>
    <mergeCell ref="A9:A10"/>
    <mergeCell ref="N9:N10"/>
    <mergeCell ref="A1:M1"/>
    <mergeCell ref="N1:Z1"/>
    <mergeCell ref="A2:A4"/>
    <mergeCell ref="B2:D3"/>
    <mergeCell ref="E2:M2"/>
    <mergeCell ref="N2:N4"/>
    <mergeCell ref="O2:Z2"/>
    <mergeCell ref="E3:G3"/>
    <mergeCell ref="H3:J3"/>
    <mergeCell ref="K3:M3"/>
    <mergeCell ref="O3:Q3"/>
    <mergeCell ref="R3:T3"/>
    <mergeCell ref="U3:W3"/>
    <mergeCell ref="X3:Z3"/>
  </mergeCells>
  <conditionalFormatting sqref="A6 A8 A10 A12 A14 A16 A18 A20 A22 A24 A26 A28 A30 A32 A34 A36">
    <cfRule type="cellIs" dxfId="439" priority="412" stopIfTrue="1" operator="equal">
      <formula>1</formula>
    </cfRule>
    <cfRule type="cellIs" dxfId="438" priority="413" stopIfTrue="1" operator="lessThan">
      <formula>0.0005</formula>
    </cfRule>
  </conditionalFormatting>
  <conditionalFormatting sqref="A5:Z5">
    <cfRule type="cellIs" dxfId="437" priority="139" stopIfTrue="1" operator="equal">
      <formula>0</formula>
    </cfRule>
  </conditionalFormatting>
  <conditionalFormatting sqref="A9:Z9">
    <cfRule type="cellIs" dxfId="436" priority="127" stopIfTrue="1" operator="equal">
      <formula>0</formula>
    </cfRule>
  </conditionalFormatting>
  <conditionalFormatting sqref="A11:Z11">
    <cfRule type="cellIs" dxfId="435" priority="118" stopIfTrue="1" operator="equal">
      <formula>0</formula>
    </cfRule>
  </conditionalFormatting>
  <conditionalFormatting sqref="A13:Z13">
    <cfRule type="cellIs" dxfId="434" priority="109" stopIfTrue="1" operator="equal">
      <formula>0</formula>
    </cfRule>
  </conditionalFormatting>
  <conditionalFormatting sqref="A15:Z15">
    <cfRule type="cellIs" dxfId="433" priority="100" stopIfTrue="1" operator="equal">
      <formula>0</formula>
    </cfRule>
  </conditionalFormatting>
  <conditionalFormatting sqref="A17:Z17">
    <cfRule type="cellIs" dxfId="432" priority="91" stopIfTrue="1" operator="equal">
      <formula>0</formula>
    </cfRule>
  </conditionalFormatting>
  <conditionalFormatting sqref="A19:Z19">
    <cfRule type="cellIs" dxfId="431" priority="82" stopIfTrue="1" operator="equal">
      <formula>0</formula>
    </cfRule>
  </conditionalFormatting>
  <conditionalFormatting sqref="A21:Z21">
    <cfRule type="cellIs" dxfId="430" priority="73" stopIfTrue="1" operator="equal">
      <formula>0</formula>
    </cfRule>
  </conditionalFormatting>
  <conditionalFormatting sqref="A23:Z23">
    <cfRule type="cellIs" dxfId="429" priority="64" stopIfTrue="1" operator="equal">
      <formula>0</formula>
    </cfRule>
  </conditionalFormatting>
  <conditionalFormatting sqref="A25:Z25">
    <cfRule type="cellIs" dxfId="428" priority="55" stopIfTrue="1" operator="equal">
      <formula>0</formula>
    </cfRule>
  </conditionalFormatting>
  <conditionalFormatting sqref="A27:Z27">
    <cfRule type="cellIs" dxfId="427" priority="46" stopIfTrue="1" operator="equal">
      <formula>0</formula>
    </cfRule>
  </conditionalFormatting>
  <conditionalFormatting sqref="A29:Z29">
    <cfRule type="cellIs" dxfId="426" priority="37" stopIfTrue="1" operator="equal">
      <formula>0</formula>
    </cfRule>
  </conditionalFormatting>
  <conditionalFormatting sqref="A31:Z31">
    <cfRule type="cellIs" dxfId="425" priority="28" stopIfTrue="1" operator="equal">
      <formula>0</formula>
    </cfRule>
  </conditionalFormatting>
  <conditionalFormatting sqref="A33:Z33">
    <cfRule type="cellIs" dxfId="424" priority="19" stopIfTrue="1" operator="equal">
      <formula>0</formula>
    </cfRule>
  </conditionalFormatting>
  <conditionalFormatting sqref="A35:Z35">
    <cfRule type="cellIs" dxfId="423" priority="10" stopIfTrue="1" operator="equal">
      <formula>0</formula>
    </cfRule>
  </conditionalFormatting>
  <conditionalFormatting sqref="B7:M7">
    <cfRule type="cellIs" dxfId="422" priority="385" stopIfTrue="1" operator="equal">
      <formula>0</formula>
    </cfRule>
  </conditionalFormatting>
  <conditionalFormatting sqref="B37:M37">
    <cfRule type="cellIs" dxfId="421" priority="205" stopIfTrue="1" operator="equal">
      <formula>0</formula>
    </cfRule>
  </conditionalFormatting>
  <conditionalFormatting sqref="N6 N8 N10 N12 N14 N16 N18 N20 N22 N24 N26 N28 N30 N32 N34 N36">
    <cfRule type="cellIs" dxfId="420" priority="409" stopIfTrue="1" operator="equal">
      <formula>1</formula>
    </cfRule>
    <cfRule type="cellIs" dxfId="419" priority="410" stopIfTrue="1" operator="lessThan">
      <formula>0.0005</formula>
    </cfRule>
  </conditionalFormatting>
  <conditionalFormatting sqref="O7:Z7">
    <cfRule type="cellIs" dxfId="418" priority="136" stopIfTrue="1" operator="equal">
      <formula>0</formula>
    </cfRule>
  </conditionalFormatting>
  <conditionalFormatting sqref="O37:Z37">
    <cfRule type="cellIs" dxfId="417" priority="1" stopIfTrue="1" operator="equal">
      <formula>0</formula>
    </cfRule>
  </conditionalFormatting>
  <hyperlinks>
    <hyperlink ref="A45" r:id="rId1" display="Publikation und Tabellen stehen unter der Lizenz CC BY-SA DEED 4.0." xr:uid="{BD8B7AB4-3737-48C4-9BAC-D4BD9E0A32E7}"/>
    <hyperlink ref="N45" r:id="rId2" display="Publikation und Tabellen stehen unter der Lizenz CC BY-SA DEED 4.0." xr:uid="{26453D41-1AFD-4273-9384-190CB5700D0C}"/>
    <hyperlink ref="F43" r:id="rId3" xr:uid="{CB2021A2-BC2A-439F-BC7F-92A76FE9BD3E}"/>
    <hyperlink ref="S43" r:id="rId4" xr:uid="{7A3BA198-E728-4328-84FA-20C1BDA0EAF4}"/>
  </hyperlinks>
  <pageMargins left="0.78740157480314965" right="0.78740157480314965" top="0.98425196850393704" bottom="0.98425196850393704" header="0.51181102362204722" footer="0.51181102362204722"/>
  <pageSetup paperSize="9" scale="76" orientation="portrait" r:id="rId5"/>
  <headerFooter scaleWithDoc="0" alignWithMargins="0"/>
  <colBreaks count="1" manualBreakCount="1">
    <brk id="13" max="44" man="1"/>
  </colBreaks>
  <legacyDrawingHF r:id="rId6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B1BE1-01DB-4261-A5CD-6A3655C153C6}">
  <dimension ref="A1:L112"/>
  <sheetViews>
    <sheetView view="pageBreakPreview" zoomScaleNormal="100" zoomScaleSheetLayoutView="100" workbookViewId="0">
      <pane ySplit="2" topLeftCell="A3" activePane="bottomLeft" state="frozen"/>
      <selection activeCell="R34" sqref="R34"/>
      <selection pane="bottomLeft" sqref="A1:J1"/>
    </sheetView>
  </sheetViews>
  <sheetFormatPr baseColWidth="10" defaultRowHeight="12.75"/>
  <cols>
    <col min="1" max="1" width="7.85546875" customWidth="1"/>
    <col min="2" max="2" width="10" style="9" customWidth="1"/>
    <col min="3" max="3" width="9.7109375" style="9" customWidth="1"/>
    <col min="4" max="4" width="26.42578125" style="9" customWidth="1"/>
    <col min="5" max="5" width="8.28515625" style="52" customWidth="1"/>
    <col min="6" max="6" width="8.28515625" customWidth="1"/>
    <col min="7" max="7" width="8.28515625" style="52" customWidth="1"/>
    <col min="8" max="8" width="8.28515625" customWidth="1"/>
    <col min="9" max="9" width="8.28515625" style="52" customWidth="1"/>
    <col min="10" max="10" width="8.28515625" customWidth="1"/>
    <col min="11" max="11" width="2.7109375" style="560" customWidth="1"/>
  </cols>
  <sheetData>
    <row r="1" spans="1:12" s="3" customFormat="1" ht="39.950000000000003" customHeight="1" thickBot="1">
      <c r="A1" s="924" t="str">
        <f>"Tabelle 9: Kurse, Unterrichtsstunden und Belegungen nach Fachgebieten " &amp;Hilfswerte!B1&amp; " insgesamt"</f>
        <v>Tabelle 9: Kurse, Unterrichtsstunden und Belegungen nach Fachgebieten 2022 insgesamt</v>
      </c>
      <c r="B1" s="924"/>
      <c r="C1" s="924"/>
      <c r="D1" s="924"/>
      <c r="E1" s="924"/>
      <c r="F1" s="924"/>
      <c r="G1" s="924"/>
      <c r="H1" s="924"/>
      <c r="I1" s="924"/>
      <c r="J1" s="924"/>
      <c r="K1" s="551"/>
    </row>
    <row r="2" spans="1:12" s="50" customFormat="1" ht="21.75" customHeight="1" thickBot="1">
      <c r="A2" s="925" t="s">
        <v>87</v>
      </c>
      <c r="B2" s="926"/>
      <c r="C2" s="926"/>
      <c r="D2" s="927"/>
      <c r="E2" s="928" t="s">
        <v>16</v>
      </c>
      <c r="F2" s="928"/>
      <c r="G2" s="928" t="s">
        <v>88</v>
      </c>
      <c r="H2" s="928"/>
      <c r="I2" s="928" t="s">
        <v>21</v>
      </c>
      <c r="J2" s="929"/>
      <c r="K2" s="623"/>
    </row>
    <row r="3" spans="1:12" ht="12.75" customHeight="1">
      <c r="A3" s="930" t="s">
        <v>89</v>
      </c>
      <c r="B3" s="931"/>
      <c r="C3" s="931"/>
      <c r="D3" s="931"/>
      <c r="E3" s="931"/>
      <c r="F3" s="931"/>
      <c r="G3" s="931"/>
      <c r="H3" s="931"/>
      <c r="I3" s="931"/>
      <c r="J3" s="932"/>
    </row>
    <row r="4" spans="1:12" s="50" customFormat="1" ht="25.5" customHeight="1">
      <c r="A4" s="250" t="s">
        <v>90</v>
      </c>
      <c r="B4" s="911" t="s">
        <v>91</v>
      </c>
      <c r="C4" s="911"/>
      <c r="D4" s="912"/>
      <c r="E4" s="249">
        <v>5102</v>
      </c>
      <c r="F4" s="626">
        <v>0.17038</v>
      </c>
      <c r="G4" s="249">
        <v>74745</v>
      </c>
      <c r="H4" s="626">
        <v>0.18576999999999999</v>
      </c>
      <c r="I4" s="249">
        <v>71228</v>
      </c>
      <c r="J4" s="461">
        <v>0.18389</v>
      </c>
      <c r="K4" s="623"/>
      <c r="L4" s="51"/>
    </row>
    <row r="5" spans="1:12" ht="25.5" customHeight="1">
      <c r="A5" s="250" t="s">
        <v>92</v>
      </c>
      <c r="B5" s="911" t="s">
        <v>93</v>
      </c>
      <c r="C5" s="911"/>
      <c r="D5" s="912"/>
      <c r="E5" s="249">
        <v>1726</v>
      </c>
      <c r="F5" s="626">
        <v>5.7639999999999997E-2</v>
      </c>
      <c r="G5" s="249">
        <v>18827</v>
      </c>
      <c r="H5" s="626">
        <v>4.6789999999999998E-2</v>
      </c>
      <c r="I5" s="249">
        <v>23152</v>
      </c>
      <c r="J5" s="461">
        <v>5.9769999999999997E-2</v>
      </c>
    </row>
    <row r="6" spans="1:12" ht="25.5" customHeight="1">
      <c r="A6" s="250" t="s">
        <v>94</v>
      </c>
      <c r="B6" s="911" t="s">
        <v>95</v>
      </c>
      <c r="C6" s="911"/>
      <c r="D6" s="912"/>
      <c r="E6" s="249">
        <v>1680</v>
      </c>
      <c r="F6" s="626">
        <v>5.6099999999999997E-2</v>
      </c>
      <c r="G6" s="249">
        <v>30358</v>
      </c>
      <c r="H6" s="626">
        <v>7.5450000000000003E-2</v>
      </c>
      <c r="I6" s="249">
        <v>30304</v>
      </c>
      <c r="J6" s="461">
        <v>7.8240000000000004E-2</v>
      </c>
    </row>
    <row r="7" spans="1:12" ht="25.5" customHeight="1">
      <c r="A7" s="250" t="s">
        <v>96</v>
      </c>
      <c r="B7" s="911" t="s">
        <v>97</v>
      </c>
      <c r="C7" s="911"/>
      <c r="D7" s="912"/>
      <c r="E7" s="249">
        <v>1604</v>
      </c>
      <c r="F7" s="626">
        <v>5.3560000000000003E-2</v>
      </c>
      <c r="G7" s="249">
        <v>10177</v>
      </c>
      <c r="H7" s="626">
        <v>2.529E-2</v>
      </c>
      <c r="I7" s="249">
        <v>16048</v>
      </c>
      <c r="J7" s="461">
        <v>4.1430000000000002E-2</v>
      </c>
    </row>
    <row r="8" spans="1:12" ht="25.5" customHeight="1">
      <c r="A8" s="250" t="s">
        <v>98</v>
      </c>
      <c r="B8" s="911" t="s">
        <v>99</v>
      </c>
      <c r="C8" s="911"/>
      <c r="D8" s="912"/>
      <c r="E8" s="249">
        <v>3012</v>
      </c>
      <c r="F8" s="626">
        <v>0.10058</v>
      </c>
      <c r="G8" s="249">
        <v>28405</v>
      </c>
      <c r="H8" s="626">
        <v>7.0599999999999996E-2</v>
      </c>
      <c r="I8" s="249">
        <v>42650</v>
      </c>
      <c r="J8" s="461">
        <v>0.11011</v>
      </c>
    </row>
    <row r="9" spans="1:12" ht="25.5" customHeight="1">
      <c r="A9" s="250" t="s">
        <v>100</v>
      </c>
      <c r="B9" s="911" t="s">
        <v>101</v>
      </c>
      <c r="C9" s="911"/>
      <c r="D9" s="912"/>
      <c r="E9" s="249">
        <v>6343</v>
      </c>
      <c r="F9" s="626">
        <v>0.21182000000000001</v>
      </c>
      <c r="G9" s="249">
        <v>122371</v>
      </c>
      <c r="H9" s="626">
        <v>0.30414000000000002</v>
      </c>
      <c r="I9" s="249">
        <v>73136</v>
      </c>
      <c r="J9" s="461">
        <v>0.18881999999999999</v>
      </c>
    </row>
    <row r="10" spans="1:12" ht="25.5" customHeight="1">
      <c r="A10" s="250" t="s">
        <v>102</v>
      </c>
      <c r="B10" s="911" t="s">
        <v>103</v>
      </c>
      <c r="C10" s="911"/>
      <c r="D10" s="912"/>
      <c r="E10" s="249">
        <v>3212</v>
      </c>
      <c r="F10" s="626">
        <v>0.10725999999999999</v>
      </c>
      <c r="G10" s="249">
        <v>43429</v>
      </c>
      <c r="H10" s="626">
        <v>0.10793999999999999</v>
      </c>
      <c r="I10" s="249">
        <v>30192</v>
      </c>
      <c r="J10" s="461">
        <v>7.7950000000000005E-2</v>
      </c>
    </row>
    <row r="11" spans="1:12" ht="25.5" customHeight="1">
      <c r="A11" s="250" t="s">
        <v>104</v>
      </c>
      <c r="B11" s="911" t="s">
        <v>105</v>
      </c>
      <c r="C11" s="911"/>
      <c r="D11" s="912"/>
      <c r="E11" s="249">
        <v>516</v>
      </c>
      <c r="F11" s="626">
        <v>1.7229999999999999E-2</v>
      </c>
      <c r="G11" s="249">
        <v>6835</v>
      </c>
      <c r="H11" s="626">
        <v>1.6990000000000002E-2</v>
      </c>
      <c r="I11" s="249">
        <v>6862</v>
      </c>
      <c r="J11" s="461">
        <v>1.772E-2</v>
      </c>
    </row>
    <row r="12" spans="1:12" ht="25.5" customHeight="1">
      <c r="A12" s="250" t="s">
        <v>106</v>
      </c>
      <c r="B12" s="911" t="s">
        <v>107</v>
      </c>
      <c r="C12" s="911"/>
      <c r="D12" s="912"/>
      <c r="E12" s="249">
        <v>894</v>
      </c>
      <c r="F12" s="626">
        <v>2.9850000000000002E-2</v>
      </c>
      <c r="G12" s="249">
        <v>10212</v>
      </c>
      <c r="H12" s="626">
        <v>2.538E-2</v>
      </c>
      <c r="I12" s="249">
        <v>8835</v>
      </c>
      <c r="J12" s="461">
        <v>2.281E-2</v>
      </c>
    </row>
    <row r="13" spans="1:12" ht="25.5" customHeight="1">
      <c r="A13" s="250" t="s">
        <v>108</v>
      </c>
      <c r="B13" s="911" t="s">
        <v>109</v>
      </c>
      <c r="C13" s="911"/>
      <c r="D13" s="912"/>
      <c r="E13" s="249">
        <v>3012</v>
      </c>
      <c r="F13" s="626">
        <v>0.10058</v>
      </c>
      <c r="G13" s="249">
        <v>25332</v>
      </c>
      <c r="H13" s="626">
        <v>6.2960000000000002E-2</v>
      </c>
      <c r="I13" s="249">
        <v>54770</v>
      </c>
      <c r="J13" s="461">
        <v>0.1414</v>
      </c>
    </row>
    <row r="14" spans="1:12" ht="25.5" customHeight="1">
      <c r="A14" s="250" t="s">
        <v>110</v>
      </c>
      <c r="B14" s="911" t="s">
        <v>111</v>
      </c>
      <c r="C14" s="911"/>
      <c r="D14" s="912"/>
      <c r="E14" s="249">
        <v>1890</v>
      </c>
      <c r="F14" s="626">
        <v>6.3119999999999996E-2</v>
      </c>
      <c r="G14" s="249">
        <v>20066</v>
      </c>
      <c r="H14" s="626">
        <v>4.9869999999999998E-2</v>
      </c>
      <c r="I14" s="249">
        <v>22505</v>
      </c>
      <c r="J14" s="461">
        <v>5.8099999999999999E-2</v>
      </c>
    </row>
    <row r="15" spans="1:12" ht="25.5" customHeight="1">
      <c r="A15" s="250" t="s">
        <v>112</v>
      </c>
      <c r="B15" s="911" t="s">
        <v>370</v>
      </c>
      <c r="C15" s="911"/>
      <c r="D15" s="912"/>
      <c r="E15" s="249">
        <v>954</v>
      </c>
      <c r="F15" s="626">
        <v>3.1859999999999999E-2</v>
      </c>
      <c r="G15" s="249">
        <v>11594</v>
      </c>
      <c r="H15" s="626">
        <v>2.8819999999999998E-2</v>
      </c>
      <c r="I15" s="249">
        <v>7654</v>
      </c>
      <c r="J15" s="461">
        <v>1.976E-2</v>
      </c>
    </row>
    <row r="16" spans="1:12" ht="12.75" customHeight="1" thickBot="1">
      <c r="A16" s="921" t="s">
        <v>24</v>
      </c>
      <c r="B16" s="922"/>
      <c r="C16" s="922"/>
      <c r="D16" s="923"/>
      <c r="E16" s="463">
        <v>29945</v>
      </c>
      <c r="F16" s="460">
        <v>1</v>
      </c>
      <c r="G16" s="463">
        <v>402351</v>
      </c>
      <c r="H16" s="460">
        <v>1</v>
      </c>
      <c r="I16" s="463">
        <v>387336</v>
      </c>
      <c r="J16" s="462">
        <v>1</v>
      </c>
    </row>
    <row r="17" spans="1:10" ht="12.75" customHeight="1">
      <c r="A17" s="913" t="s">
        <v>113</v>
      </c>
      <c r="B17" s="914"/>
      <c r="C17" s="914"/>
      <c r="D17" s="914"/>
      <c r="E17" s="914"/>
      <c r="F17" s="914"/>
      <c r="G17" s="914"/>
      <c r="H17" s="914"/>
      <c r="I17" s="914"/>
      <c r="J17" s="915"/>
    </row>
    <row r="18" spans="1:10" ht="25.5" customHeight="1">
      <c r="A18" s="250" t="s">
        <v>114</v>
      </c>
      <c r="B18" s="911" t="s">
        <v>91</v>
      </c>
      <c r="C18" s="911"/>
      <c r="D18" s="912"/>
      <c r="E18" s="247">
        <v>2738</v>
      </c>
      <c r="F18" s="627">
        <v>3.9309999999999998E-2</v>
      </c>
      <c r="G18" s="247">
        <v>47570</v>
      </c>
      <c r="H18" s="627">
        <v>4.2020000000000002E-2</v>
      </c>
      <c r="I18" s="247">
        <v>37294</v>
      </c>
      <c r="J18" s="458">
        <v>6.361E-2</v>
      </c>
    </row>
    <row r="19" spans="1:10" ht="25.5" customHeight="1">
      <c r="A19" s="250" t="s">
        <v>115</v>
      </c>
      <c r="B19" s="911" t="s">
        <v>116</v>
      </c>
      <c r="C19" s="911"/>
      <c r="D19" s="912"/>
      <c r="E19" s="247">
        <v>1511</v>
      </c>
      <c r="F19" s="627">
        <v>2.1690000000000001E-2</v>
      </c>
      <c r="G19" s="247">
        <v>18165</v>
      </c>
      <c r="H19" s="627">
        <v>1.6039999999999999E-2</v>
      </c>
      <c r="I19" s="247">
        <v>17466</v>
      </c>
      <c r="J19" s="458">
        <v>2.9790000000000001E-2</v>
      </c>
    </row>
    <row r="20" spans="1:10" ht="25.5" customHeight="1">
      <c r="A20" s="250" t="s">
        <v>117</v>
      </c>
      <c r="B20" s="911" t="s">
        <v>118</v>
      </c>
      <c r="C20" s="911"/>
      <c r="D20" s="912"/>
      <c r="E20" s="247">
        <v>1533</v>
      </c>
      <c r="F20" s="627">
        <v>2.2009999999999998E-2</v>
      </c>
      <c r="G20" s="247">
        <v>21614</v>
      </c>
      <c r="H20" s="627">
        <v>1.9089999999999999E-2</v>
      </c>
      <c r="I20" s="247">
        <v>13695</v>
      </c>
      <c r="J20" s="458">
        <v>2.3359999999999999E-2</v>
      </c>
    </row>
    <row r="21" spans="1:10" ht="25.5" customHeight="1">
      <c r="A21" s="250" t="s">
        <v>119</v>
      </c>
      <c r="B21" s="911" t="s">
        <v>120</v>
      </c>
      <c r="C21" s="911"/>
      <c r="D21" s="912"/>
      <c r="E21" s="247">
        <v>296</v>
      </c>
      <c r="F21" s="627">
        <v>4.2500000000000003E-3</v>
      </c>
      <c r="G21" s="247">
        <v>4291</v>
      </c>
      <c r="H21" s="627">
        <v>3.79E-3</v>
      </c>
      <c r="I21" s="247">
        <v>3947</v>
      </c>
      <c r="J21" s="458">
        <v>6.7299999999999999E-3</v>
      </c>
    </row>
    <row r="22" spans="1:10" ht="25.5" customHeight="1">
      <c r="A22" s="250" t="s">
        <v>121</v>
      </c>
      <c r="B22" s="911" t="s">
        <v>122</v>
      </c>
      <c r="C22" s="911"/>
      <c r="D22" s="912"/>
      <c r="E22" s="247">
        <v>1513</v>
      </c>
      <c r="F22" s="627">
        <v>2.172E-2</v>
      </c>
      <c r="G22" s="247">
        <v>30283</v>
      </c>
      <c r="H22" s="627">
        <v>2.6749999999999999E-2</v>
      </c>
      <c r="I22" s="247">
        <v>18840</v>
      </c>
      <c r="J22" s="458">
        <v>3.2129999999999999E-2</v>
      </c>
    </row>
    <row r="23" spans="1:10" ht="25.5" customHeight="1">
      <c r="A23" s="250" t="s">
        <v>123</v>
      </c>
      <c r="B23" s="911" t="s">
        <v>124</v>
      </c>
      <c r="C23" s="911"/>
      <c r="D23" s="912"/>
      <c r="E23" s="247">
        <v>8954</v>
      </c>
      <c r="F23" s="627">
        <v>0.12853999999999999</v>
      </c>
      <c r="G23" s="247">
        <v>129008</v>
      </c>
      <c r="H23" s="627">
        <v>0.11395</v>
      </c>
      <c r="I23" s="247">
        <v>86689</v>
      </c>
      <c r="J23" s="458">
        <v>0.14785000000000001</v>
      </c>
    </row>
    <row r="24" spans="1:10" ht="25.5" customHeight="1">
      <c r="A24" s="250" t="s">
        <v>125</v>
      </c>
      <c r="B24" s="911" t="s">
        <v>126</v>
      </c>
      <c r="C24" s="911"/>
      <c r="D24" s="912"/>
      <c r="E24" s="247">
        <v>1390</v>
      </c>
      <c r="F24" s="627">
        <v>1.9949999999999999E-2</v>
      </c>
      <c r="G24" s="247">
        <v>15240</v>
      </c>
      <c r="H24" s="627">
        <v>1.346E-2</v>
      </c>
      <c r="I24" s="247">
        <v>20418</v>
      </c>
      <c r="J24" s="458">
        <v>3.4819999999999997E-2</v>
      </c>
    </row>
    <row r="25" spans="1:10" ht="25.5" customHeight="1">
      <c r="A25" s="250" t="s">
        <v>127</v>
      </c>
      <c r="B25" s="911" t="s">
        <v>128</v>
      </c>
      <c r="C25" s="911"/>
      <c r="D25" s="912"/>
      <c r="E25" s="247">
        <v>15556</v>
      </c>
      <c r="F25" s="627">
        <v>0.22331999999999999</v>
      </c>
      <c r="G25" s="247">
        <v>290165</v>
      </c>
      <c r="H25" s="627">
        <v>0.25629999999999997</v>
      </c>
      <c r="I25" s="247">
        <v>127156</v>
      </c>
      <c r="J25" s="458">
        <v>0.21687000000000001</v>
      </c>
    </row>
    <row r="26" spans="1:10" ht="25.5" customHeight="1">
      <c r="A26" s="250" t="s">
        <v>129</v>
      </c>
      <c r="B26" s="911" t="s">
        <v>130</v>
      </c>
      <c r="C26" s="911"/>
      <c r="D26" s="912"/>
      <c r="E26" s="247">
        <v>5938</v>
      </c>
      <c r="F26" s="627">
        <v>8.5250000000000006E-2</v>
      </c>
      <c r="G26" s="247">
        <v>103056</v>
      </c>
      <c r="H26" s="627">
        <v>9.103E-2</v>
      </c>
      <c r="I26" s="247">
        <v>46156</v>
      </c>
      <c r="J26" s="458">
        <v>7.8719999999999998E-2</v>
      </c>
    </row>
    <row r="27" spans="1:10" ht="25.5" customHeight="1">
      <c r="A27" s="250" t="s">
        <v>131</v>
      </c>
      <c r="B27" s="911" t="s">
        <v>132</v>
      </c>
      <c r="C27" s="911"/>
      <c r="D27" s="912"/>
      <c r="E27" s="247">
        <v>8857</v>
      </c>
      <c r="F27" s="627">
        <v>0.12715000000000001</v>
      </c>
      <c r="G27" s="247">
        <v>148479</v>
      </c>
      <c r="H27" s="627">
        <v>0.13114999999999999</v>
      </c>
      <c r="I27" s="247">
        <v>62185</v>
      </c>
      <c r="J27" s="458">
        <v>0.10606</v>
      </c>
    </row>
    <row r="28" spans="1:10" ht="25.5" customHeight="1">
      <c r="A28" s="250" t="s">
        <v>133</v>
      </c>
      <c r="B28" s="911" t="s">
        <v>134</v>
      </c>
      <c r="C28" s="911"/>
      <c r="D28" s="912"/>
      <c r="E28" s="247">
        <v>6990</v>
      </c>
      <c r="F28" s="627">
        <v>0.10034999999999999</v>
      </c>
      <c r="G28" s="247">
        <v>97933</v>
      </c>
      <c r="H28" s="627">
        <v>8.6499999999999994E-2</v>
      </c>
      <c r="I28" s="247">
        <v>51384</v>
      </c>
      <c r="J28" s="458">
        <v>8.7639999999999996E-2</v>
      </c>
    </row>
    <row r="29" spans="1:10" ht="25.5" customHeight="1">
      <c r="A29" s="250" t="s">
        <v>135</v>
      </c>
      <c r="B29" s="911" t="s">
        <v>136</v>
      </c>
      <c r="C29" s="911"/>
      <c r="D29" s="912"/>
      <c r="E29" s="247">
        <v>4081</v>
      </c>
      <c r="F29" s="627">
        <v>5.8590000000000003E-2</v>
      </c>
      <c r="G29" s="247">
        <v>59369</v>
      </c>
      <c r="H29" s="627">
        <v>5.2440000000000001E-2</v>
      </c>
      <c r="I29" s="247">
        <v>31891</v>
      </c>
      <c r="J29" s="458">
        <v>5.4390000000000001E-2</v>
      </c>
    </row>
    <row r="30" spans="1:10" ht="25.5" customHeight="1">
      <c r="A30" s="250" t="s">
        <v>137</v>
      </c>
      <c r="B30" s="911" t="s">
        <v>138</v>
      </c>
      <c r="C30" s="911"/>
      <c r="D30" s="912"/>
      <c r="E30" s="247">
        <v>422</v>
      </c>
      <c r="F30" s="627">
        <v>6.0600000000000003E-3</v>
      </c>
      <c r="G30" s="247">
        <v>6670</v>
      </c>
      <c r="H30" s="627">
        <v>5.8900000000000003E-3</v>
      </c>
      <c r="I30" s="247">
        <v>5284</v>
      </c>
      <c r="J30" s="458">
        <v>9.0100000000000006E-3</v>
      </c>
    </row>
    <row r="31" spans="1:10" ht="25.5" customHeight="1">
      <c r="A31" s="250" t="s">
        <v>139</v>
      </c>
      <c r="B31" s="911" t="s">
        <v>140</v>
      </c>
      <c r="C31" s="911"/>
      <c r="D31" s="912"/>
      <c r="E31" s="247">
        <v>9879</v>
      </c>
      <c r="F31" s="627">
        <v>0.14182</v>
      </c>
      <c r="G31" s="247">
        <v>160308</v>
      </c>
      <c r="H31" s="627">
        <v>0.1416</v>
      </c>
      <c r="I31" s="247">
        <v>63929</v>
      </c>
      <c r="J31" s="458">
        <v>0.10903</v>
      </c>
    </row>
    <row r="32" spans="1:10" ht="12" customHeight="1" thickBot="1">
      <c r="A32" s="916" t="s">
        <v>24</v>
      </c>
      <c r="B32" s="917"/>
      <c r="C32" s="917"/>
      <c r="D32" s="918"/>
      <c r="E32" s="464">
        <v>69658</v>
      </c>
      <c r="F32" s="334">
        <v>1</v>
      </c>
      <c r="G32" s="464">
        <v>1132151</v>
      </c>
      <c r="H32" s="334">
        <v>1</v>
      </c>
      <c r="I32" s="464">
        <v>586334</v>
      </c>
      <c r="J32" s="459">
        <v>1</v>
      </c>
    </row>
    <row r="33" spans="1:11" ht="12" customHeight="1">
      <c r="A33" s="913" t="s">
        <v>19</v>
      </c>
      <c r="B33" s="914"/>
      <c r="C33" s="914"/>
      <c r="D33" s="914"/>
      <c r="E33" s="914"/>
      <c r="F33" s="914"/>
      <c r="G33" s="914"/>
      <c r="H33" s="914"/>
      <c r="I33" s="914"/>
      <c r="J33" s="915"/>
    </row>
    <row r="34" spans="1:11" s="50" customFormat="1" ht="25.5" customHeight="1">
      <c r="A34" s="251" t="s">
        <v>141</v>
      </c>
      <c r="B34" s="911" t="s">
        <v>91</v>
      </c>
      <c r="C34" s="911"/>
      <c r="D34" s="912"/>
      <c r="E34" s="247">
        <v>5782</v>
      </c>
      <c r="F34" s="627">
        <v>4.0079999999999998E-2</v>
      </c>
      <c r="G34" s="247">
        <v>78687</v>
      </c>
      <c r="H34" s="627">
        <v>3.8960000000000002E-2</v>
      </c>
      <c r="I34" s="247">
        <v>60857</v>
      </c>
      <c r="J34" s="458">
        <v>4.317E-2</v>
      </c>
      <c r="K34" s="623"/>
    </row>
    <row r="35" spans="1:11" s="50" customFormat="1" ht="25.5" customHeight="1">
      <c r="A35" s="250" t="s">
        <v>142</v>
      </c>
      <c r="B35" s="911" t="s">
        <v>143</v>
      </c>
      <c r="C35" s="911"/>
      <c r="D35" s="912"/>
      <c r="E35" s="247">
        <v>46043</v>
      </c>
      <c r="F35" s="627">
        <v>0.31919999999999998</v>
      </c>
      <c r="G35" s="247">
        <v>760382</v>
      </c>
      <c r="H35" s="627">
        <v>0.3765</v>
      </c>
      <c r="I35" s="247">
        <v>400260</v>
      </c>
      <c r="J35" s="458">
        <v>0.28393000000000002</v>
      </c>
      <c r="K35" s="623"/>
    </row>
    <row r="36" spans="1:11" s="50" customFormat="1" ht="25.5" customHeight="1">
      <c r="A36" s="250" t="s">
        <v>144</v>
      </c>
      <c r="B36" s="911" t="s">
        <v>145</v>
      </c>
      <c r="C36" s="911"/>
      <c r="D36" s="912"/>
      <c r="E36" s="247">
        <v>69386</v>
      </c>
      <c r="F36" s="627">
        <v>0.48103000000000001</v>
      </c>
      <c r="G36" s="247">
        <v>979939</v>
      </c>
      <c r="H36" s="627">
        <v>0.48520999999999997</v>
      </c>
      <c r="I36" s="247">
        <v>733375</v>
      </c>
      <c r="J36" s="458">
        <v>0.52024000000000004</v>
      </c>
      <c r="K36" s="623"/>
    </row>
    <row r="37" spans="1:11" ht="25.5" customHeight="1">
      <c r="A37" s="250" t="s">
        <v>146</v>
      </c>
      <c r="B37" s="919" t="s">
        <v>147</v>
      </c>
      <c r="C37" s="919"/>
      <c r="D37" s="920"/>
      <c r="E37" s="247">
        <v>4889</v>
      </c>
      <c r="F37" s="627">
        <v>3.3890000000000003E-2</v>
      </c>
      <c r="G37" s="247">
        <v>67595</v>
      </c>
      <c r="H37" s="627">
        <v>3.347E-2</v>
      </c>
      <c r="I37" s="247">
        <v>49228</v>
      </c>
      <c r="J37" s="458">
        <v>3.492E-2</v>
      </c>
    </row>
    <row r="38" spans="1:11" ht="25.5" customHeight="1">
      <c r="A38" s="250" t="s">
        <v>148</v>
      </c>
      <c r="B38" s="919" t="s">
        <v>149</v>
      </c>
      <c r="C38" s="919"/>
      <c r="D38" s="920"/>
      <c r="E38" s="247">
        <v>2028</v>
      </c>
      <c r="F38" s="627">
        <v>1.406E-2</v>
      </c>
      <c r="G38" s="247">
        <v>25977</v>
      </c>
      <c r="H38" s="627">
        <v>1.286E-2</v>
      </c>
      <c r="I38" s="247">
        <v>19642</v>
      </c>
      <c r="J38" s="458">
        <v>1.393E-2</v>
      </c>
    </row>
    <row r="39" spans="1:11" ht="25.5" customHeight="1">
      <c r="A39" s="250" t="s">
        <v>150</v>
      </c>
      <c r="B39" s="911" t="s">
        <v>151</v>
      </c>
      <c r="C39" s="911"/>
      <c r="D39" s="912"/>
      <c r="E39" s="247">
        <v>15454</v>
      </c>
      <c r="F39" s="627">
        <v>0.10714</v>
      </c>
      <c r="G39" s="247">
        <v>96881</v>
      </c>
      <c r="H39" s="627">
        <v>4.7969999999999999E-2</v>
      </c>
      <c r="I39" s="247">
        <v>138933</v>
      </c>
      <c r="J39" s="458">
        <v>9.8559999999999995E-2</v>
      </c>
    </row>
    <row r="40" spans="1:11" ht="25.5" customHeight="1">
      <c r="A40" s="250" t="s">
        <v>152</v>
      </c>
      <c r="B40" s="919" t="s">
        <v>153</v>
      </c>
      <c r="C40" s="919"/>
      <c r="D40" s="920"/>
      <c r="E40" s="247">
        <v>663</v>
      </c>
      <c r="F40" s="627">
        <v>4.5999999999999999E-3</v>
      </c>
      <c r="G40" s="247">
        <v>10138</v>
      </c>
      <c r="H40" s="627">
        <v>5.0200000000000002E-3</v>
      </c>
      <c r="I40" s="247">
        <v>7402</v>
      </c>
      <c r="J40" s="458">
        <v>5.2500000000000003E-3</v>
      </c>
    </row>
    <row r="41" spans="1:11" ht="12.75" customHeight="1" thickBot="1">
      <c r="A41" s="921" t="s">
        <v>24</v>
      </c>
      <c r="B41" s="922"/>
      <c r="C41" s="922"/>
      <c r="D41" s="923"/>
      <c r="E41" s="464">
        <v>144245</v>
      </c>
      <c r="F41" s="334">
        <v>1</v>
      </c>
      <c r="G41" s="464">
        <v>2019599</v>
      </c>
      <c r="H41" s="334">
        <v>1</v>
      </c>
      <c r="I41" s="464">
        <v>1409697</v>
      </c>
      <c r="J41" s="459">
        <v>1</v>
      </c>
    </row>
    <row r="42" spans="1:11" ht="12.75" customHeight="1">
      <c r="A42" s="913" t="s">
        <v>20</v>
      </c>
      <c r="B42" s="914"/>
      <c r="C42" s="914"/>
      <c r="D42" s="914"/>
      <c r="E42" s="914"/>
      <c r="F42" s="914"/>
      <c r="G42" s="914"/>
      <c r="H42" s="914"/>
      <c r="I42" s="914"/>
      <c r="J42" s="915"/>
    </row>
    <row r="43" spans="1:11" ht="25.5" customHeight="1">
      <c r="A43" s="251" t="s">
        <v>154</v>
      </c>
      <c r="B43" s="911" t="s">
        <v>91</v>
      </c>
      <c r="C43" s="911"/>
      <c r="D43" s="912"/>
      <c r="E43" s="247">
        <v>524</v>
      </c>
      <c r="F43" s="627">
        <v>3.5300000000000002E-3</v>
      </c>
      <c r="G43" s="247">
        <v>17548</v>
      </c>
      <c r="H43" s="627">
        <v>2.2200000000000002E-3</v>
      </c>
      <c r="I43" s="247">
        <v>5203</v>
      </c>
      <c r="J43" s="458">
        <v>3.49E-3</v>
      </c>
    </row>
    <row r="44" spans="1:11" ht="25.5" customHeight="1">
      <c r="A44" s="250" t="s">
        <v>155</v>
      </c>
      <c r="B44" s="911" t="s">
        <v>156</v>
      </c>
      <c r="C44" s="911"/>
      <c r="D44" s="912"/>
      <c r="E44" s="247">
        <v>1260</v>
      </c>
      <c r="F44" s="627">
        <v>8.4899999999999993E-3</v>
      </c>
      <c r="G44" s="247">
        <v>31613</v>
      </c>
      <c r="H44" s="627">
        <v>4.0000000000000001E-3</v>
      </c>
      <c r="I44" s="247">
        <v>8651</v>
      </c>
      <c r="J44" s="458">
        <v>5.7999999999999996E-3</v>
      </c>
    </row>
    <row r="45" spans="1:11" ht="25.5" customHeight="1">
      <c r="A45" s="250" t="s">
        <v>157</v>
      </c>
      <c r="B45" s="911" t="s">
        <v>158</v>
      </c>
      <c r="C45" s="911"/>
      <c r="D45" s="912"/>
      <c r="E45" s="247">
        <v>922</v>
      </c>
      <c r="F45" s="627">
        <v>6.2100000000000002E-3</v>
      </c>
      <c r="G45" s="247">
        <v>22049</v>
      </c>
      <c r="H45" s="627">
        <v>2.7899999999999999E-3</v>
      </c>
      <c r="I45" s="247">
        <v>5163</v>
      </c>
      <c r="J45" s="458">
        <v>3.46E-3</v>
      </c>
    </row>
    <row r="46" spans="1:11" ht="25.5" customHeight="1">
      <c r="A46" s="250" t="s">
        <v>159</v>
      </c>
      <c r="B46" s="911" t="s">
        <v>160</v>
      </c>
      <c r="C46" s="911"/>
      <c r="D46" s="912"/>
      <c r="E46" s="247">
        <v>925</v>
      </c>
      <c r="F46" s="627">
        <v>6.2300000000000003E-3</v>
      </c>
      <c r="G46" s="247">
        <v>19922</v>
      </c>
      <c r="H46" s="627">
        <v>2.5200000000000001E-3</v>
      </c>
      <c r="I46" s="247">
        <v>7616</v>
      </c>
      <c r="J46" s="458">
        <v>5.1000000000000004E-3</v>
      </c>
    </row>
    <row r="47" spans="1:11" ht="25.5" customHeight="1">
      <c r="A47" s="250" t="s">
        <v>161</v>
      </c>
      <c r="B47" s="911" t="s">
        <v>162</v>
      </c>
      <c r="C47" s="911"/>
      <c r="D47" s="912"/>
      <c r="E47" s="247">
        <v>58930</v>
      </c>
      <c r="F47" s="627">
        <v>0.39702999999999999</v>
      </c>
      <c r="G47" s="247">
        <v>5820002</v>
      </c>
      <c r="H47" s="627">
        <v>0.73604000000000003</v>
      </c>
      <c r="I47" s="247">
        <v>823620</v>
      </c>
      <c r="J47" s="458">
        <v>0.55184</v>
      </c>
    </row>
    <row r="48" spans="1:11" ht="25.5" customHeight="1">
      <c r="A48" s="250" t="s">
        <v>163</v>
      </c>
      <c r="B48" s="625"/>
      <c r="C48" s="911" t="s">
        <v>381</v>
      </c>
      <c r="D48" s="912"/>
      <c r="E48" s="247">
        <v>30764</v>
      </c>
      <c r="F48" s="627">
        <v>0.52203999999999995</v>
      </c>
      <c r="G48" s="247">
        <v>3275726</v>
      </c>
      <c r="H48" s="627">
        <v>0.56284000000000001</v>
      </c>
      <c r="I48" s="247">
        <v>468791</v>
      </c>
      <c r="J48" s="458">
        <v>0.56918000000000002</v>
      </c>
    </row>
    <row r="49" spans="1:11" ht="25.5" customHeight="1">
      <c r="A49" s="250" t="s">
        <v>164</v>
      </c>
      <c r="B49" s="911"/>
      <c r="C49" s="911"/>
      <c r="D49" s="625" t="s">
        <v>382</v>
      </c>
      <c r="E49" s="247">
        <v>5033</v>
      </c>
      <c r="F49" s="627">
        <v>0.1636</v>
      </c>
      <c r="G49" s="247">
        <v>519740</v>
      </c>
      <c r="H49" s="627">
        <v>0.15866</v>
      </c>
      <c r="I49" s="247">
        <v>60627</v>
      </c>
      <c r="J49" s="458">
        <v>0.12933</v>
      </c>
    </row>
    <row r="50" spans="1:11" ht="25.5" customHeight="1">
      <c r="A50" s="250" t="s">
        <v>165</v>
      </c>
      <c r="B50" s="625"/>
      <c r="C50" s="911" t="s">
        <v>383</v>
      </c>
      <c r="D50" s="912"/>
      <c r="E50" s="247">
        <v>737</v>
      </c>
      <c r="F50" s="627">
        <v>1.251E-2</v>
      </c>
      <c r="G50" s="247">
        <v>84051</v>
      </c>
      <c r="H50" s="627">
        <v>1.444E-2</v>
      </c>
      <c r="I50" s="247">
        <v>8537</v>
      </c>
      <c r="J50" s="458">
        <v>1.0370000000000001E-2</v>
      </c>
      <c r="K50" s="624"/>
    </row>
    <row r="51" spans="1:11" ht="25.5" customHeight="1">
      <c r="A51" s="250" t="s">
        <v>166</v>
      </c>
      <c r="B51" s="911" t="s">
        <v>167</v>
      </c>
      <c r="C51" s="911"/>
      <c r="D51" s="912"/>
      <c r="E51" s="247">
        <v>670</v>
      </c>
      <c r="F51" s="627">
        <v>4.5100000000000001E-3</v>
      </c>
      <c r="G51" s="247">
        <v>20714</v>
      </c>
      <c r="H51" s="627">
        <v>2.6199999999999999E-3</v>
      </c>
      <c r="I51" s="247">
        <v>5469</v>
      </c>
      <c r="J51" s="458">
        <v>3.6600000000000001E-3</v>
      </c>
    </row>
    <row r="52" spans="1:11" ht="25.5" customHeight="1">
      <c r="A52" s="250" t="s">
        <v>168</v>
      </c>
      <c r="B52" s="911" t="s">
        <v>169</v>
      </c>
      <c r="C52" s="911"/>
      <c r="D52" s="912"/>
      <c r="E52" s="247">
        <v>27140</v>
      </c>
      <c r="F52" s="627">
        <v>0.18285000000000001</v>
      </c>
      <c r="G52" s="247">
        <v>637321</v>
      </c>
      <c r="H52" s="627">
        <v>8.0600000000000005E-2</v>
      </c>
      <c r="I52" s="247">
        <v>209747</v>
      </c>
      <c r="J52" s="458">
        <v>0.14054</v>
      </c>
    </row>
    <row r="53" spans="1:11" ht="25.5" customHeight="1">
      <c r="A53" s="250" t="s">
        <v>170</v>
      </c>
      <c r="B53" s="911" t="s">
        <v>171</v>
      </c>
      <c r="C53" s="911"/>
      <c r="D53" s="912"/>
      <c r="E53" s="247">
        <v>217</v>
      </c>
      <c r="F53" s="627">
        <v>1.4599999999999999E-3</v>
      </c>
      <c r="G53" s="247">
        <v>5146</v>
      </c>
      <c r="H53" s="627">
        <v>6.4999999999999997E-4</v>
      </c>
      <c r="I53" s="247">
        <v>1483</v>
      </c>
      <c r="J53" s="458">
        <v>9.8999999999999999E-4</v>
      </c>
    </row>
    <row r="54" spans="1:11" ht="25.5" customHeight="1">
      <c r="A54" s="250" t="s">
        <v>172</v>
      </c>
      <c r="B54" s="911" t="s">
        <v>173</v>
      </c>
      <c r="C54" s="911"/>
      <c r="D54" s="912"/>
      <c r="E54" s="247">
        <v>11695</v>
      </c>
      <c r="F54" s="627">
        <v>7.8789999999999999E-2</v>
      </c>
      <c r="G54" s="247">
        <v>270584</v>
      </c>
      <c r="H54" s="627">
        <v>3.422E-2</v>
      </c>
      <c r="I54" s="247">
        <v>88194</v>
      </c>
      <c r="J54" s="458">
        <v>5.9089999999999997E-2</v>
      </c>
    </row>
    <row r="55" spans="1:11" ht="25.5" customHeight="1">
      <c r="A55" s="250" t="s">
        <v>174</v>
      </c>
      <c r="B55" s="911" t="s">
        <v>175</v>
      </c>
      <c r="C55" s="911"/>
      <c r="D55" s="912"/>
      <c r="E55" s="247">
        <v>14380</v>
      </c>
      <c r="F55" s="627">
        <v>9.6879999999999994E-2</v>
      </c>
      <c r="G55" s="247">
        <v>324400</v>
      </c>
      <c r="H55" s="627">
        <v>4.1029999999999997E-2</v>
      </c>
      <c r="I55" s="247">
        <v>105327</v>
      </c>
      <c r="J55" s="458">
        <v>7.0569999999999994E-2</v>
      </c>
    </row>
    <row r="56" spans="1:11" ht="25.5" customHeight="1">
      <c r="A56" s="250" t="s">
        <v>176</v>
      </c>
      <c r="B56" s="911" t="s">
        <v>177</v>
      </c>
      <c r="C56" s="911"/>
      <c r="D56" s="912"/>
      <c r="E56" s="247">
        <v>2035</v>
      </c>
      <c r="F56" s="627">
        <v>1.371E-2</v>
      </c>
      <c r="G56" s="247">
        <v>48077</v>
      </c>
      <c r="H56" s="627">
        <v>6.0800000000000003E-3</v>
      </c>
      <c r="I56" s="247">
        <v>14621</v>
      </c>
      <c r="J56" s="458">
        <v>9.7999999999999997E-3</v>
      </c>
    </row>
    <row r="57" spans="1:11" ht="25.5" customHeight="1">
      <c r="A57" s="250" t="s">
        <v>178</v>
      </c>
      <c r="B57" s="911" t="s">
        <v>179</v>
      </c>
      <c r="C57" s="911"/>
      <c r="D57" s="912"/>
      <c r="E57" s="247">
        <v>299</v>
      </c>
      <c r="F57" s="627">
        <v>2.0100000000000001E-3</v>
      </c>
      <c r="G57" s="247">
        <v>6499</v>
      </c>
      <c r="H57" s="627">
        <v>8.1999999999999998E-4</v>
      </c>
      <c r="I57" s="247">
        <v>1668</v>
      </c>
      <c r="J57" s="458">
        <v>1.1199999999999999E-3</v>
      </c>
    </row>
    <row r="58" spans="1:11" ht="25.5" customHeight="1">
      <c r="A58" s="250" t="s">
        <v>180</v>
      </c>
      <c r="B58" s="911" t="s">
        <v>181</v>
      </c>
      <c r="C58" s="911"/>
      <c r="D58" s="912"/>
      <c r="E58" s="247">
        <v>1319</v>
      </c>
      <c r="F58" s="627">
        <v>8.8900000000000003E-3</v>
      </c>
      <c r="G58" s="247">
        <v>30022</v>
      </c>
      <c r="H58" s="627">
        <v>3.8E-3</v>
      </c>
      <c r="I58" s="247">
        <v>8905</v>
      </c>
      <c r="J58" s="458">
        <v>5.9699999999999996E-3</v>
      </c>
    </row>
    <row r="59" spans="1:11" ht="25.5" customHeight="1">
      <c r="A59" s="250" t="s">
        <v>182</v>
      </c>
      <c r="B59" s="911" t="s">
        <v>183</v>
      </c>
      <c r="C59" s="911"/>
      <c r="D59" s="912"/>
      <c r="E59" s="247">
        <v>303</v>
      </c>
      <c r="F59" s="627">
        <v>2.0400000000000001E-3</v>
      </c>
      <c r="G59" s="247">
        <v>7011</v>
      </c>
      <c r="H59" s="627">
        <v>8.8999999999999995E-4</v>
      </c>
      <c r="I59" s="247">
        <v>2186</v>
      </c>
      <c r="J59" s="458">
        <v>1.4599999999999999E-3</v>
      </c>
    </row>
    <row r="60" spans="1:11" ht="25.5" customHeight="1">
      <c r="A60" s="250" t="s">
        <v>184</v>
      </c>
      <c r="B60" s="911" t="s">
        <v>185</v>
      </c>
      <c r="C60" s="911"/>
      <c r="D60" s="912"/>
      <c r="E60" s="247">
        <v>1630</v>
      </c>
      <c r="F60" s="627">
        <v>1.098E-2</v>
      </c>
      <c r="G60" s="247">
        <v>38523</v>
      </c>
      <c r="H60" s="627">
        <v>4.8700000000000002E-3</v>
      </c>
      <c r="I60" s="247">
        <v>13561</v>
      </c>
      <c r="J60" s="458">
        <v>9.0900000000000009E-3</v>
      </c>
    </row>
    <row r="61" spans="1:11" ht="25.5" customHeight="1">
      <c r="A61" s="250" t="s">
        <v>186</v>
      </c>
      <c r="B61" s="911" t="s">
        <v>187</v>
      </c>
      <c r="C61" s="911"/>
      <c r="D61" s="912"/>
      <c r="E61" s="247">
        <v>574</v>
      </c>
      <c r="F61" s="627">
        <v>3.8700000000000002E-3</v>
      </c>
      <c r="G61" s="247">
        <v>12976</v>
      </c>
      <c r="H61" s="627">
        <v>1.64E-3</v>
      </c>
      <c r="I61" s="247">
        <v>4319</v>
      </c>
      <c r="J61" s="458">
        <v>2.8900000000000002E-3</v>
      </c>
    </row>
    <row r="62" spans="1:11" ht="25.5" customHeight="1">
      <c r="A62" s="250" t="s">
        <v>188</v>
      </c>
      <c r="B62" s="911" t="s">
        <v>189</v>
      </c>
      <c r="C62" s="911"/>
      <c r="D62" s="912"/>
      <c r="E62" s="247">
        <v>240</v>
      </c>
      <c r="F62" s="627">
        <v>1.6199999999999999E-3</v>
      </c>
      <c r="G62" s="247">
        <v>6111</v>
      </c>
      <c r="H62" s="627">
        <v>7.6999999999999996E-4</v>
      </c>
      <c r="I62" s="247">
        <v>1712</v>
      </c>
      <c r="J62" s="458">
        <v>1.15E-3</v>
      </c>
    </row>
    <row r="63" spans="1:11" ht="25.5" customHeight="1">
      <c r="A63" s="250" t="s">
        <v>190</v>
      </c>
      <c r="B63" s="911" t="s">
        <v>191</v>
      </c>
      <c r="C63" s="911"/>
      <c r="D63" s="912"/>
      <c r="E63" s="247">
        <v>983</v>
      </c>
      <c r="F63" s="627">
        <v>6.62E-3</v>
      </c>
      <c r="G63" s="247">
        <v>22697</v>
      </c>
      <c r="H63" s="627">
        <v>2.8700000000000002E-3</v>
      </c>
      <c r="I63" s="247">
        <v>6489</v>
      </c>
      <c r="J63" s="458">
        <v>4.3499999999999997E-3</v>
      </c>
    </row>
    <row r="64" spans="1:11" ht="25.5" customHeight="1">
      <c r="A64" s="250" t="s">
        <v>192</v>
      </c>
      <c r="B64" s="911" t="s">
        <v>193</v>
      </c>
      <c r="C64" s="911"/>
      <c r="D64" s="912"/>
      <c r="E64" s="247">
        <v>1037</v>
      </c>
      <c r="F64" s="627">
        <v>6.9899999999999997E-3</v>
      </c>
      <c r="G64" s="247">
        <v>23502</v>
      </c>
      <c r="H64" s="627">
        <v>2.97E-3</v>
      </c>
      <c r="I64" s="247">
        <v>7396</v>
      </c>
      <c r="J64" s="458">
        <v>4.96E-3</v>
      </c>
    </row>
    <row r="65" spans="1:10" ht="25.5" customHeight="1">
      <c r="A65" s="250" t="s">
        <v>194</v>
      </c>
      <c r="B65" s="911" t="s">
        <v>195</v>
      </c>
      <c r="C65" s="911"/>
      <c r="D65" s="912"/>
      <c r="E65" s="247">
        <v>1966</v>
      </c>
      <c r="F65" s="627">
        <v>1.325E-2</v>
      </c>
      <c r="G65" s="247">
        <v>45747</v>
      </c>
      <c r="H65" s="627">
        <v>5.79E-3</v>
      </c>
      <c r="I65" s="247">
        <v>12676</v>
      </c>
      <c r="J65" s="458">
        <v>8.4899999999999993E-3</v>
      </c>
    </row>
    <row r="66" spans="1:10" ht="25.5" customHeight="1">
      <c r="A66" s="250" t="s">
        <v>196</v>
      </c>
      <c r="B66" s="911" t="s">
        <v>197</v>
      </c>
      <c r="C66" s="911"/>
      <c r="D66" s="912"/>
      <c r="E66" s="247">
        <v>1373</v>
      </c>
      <c r="F66" s="627">
        <v>9.2499999999999995E-3</v>
      </c>
      <c r="G66" s="247">
        <v>31865</v>
      </c>
      <c r="H66" s="627">
        <v>4.0299999999999997E-3</v>
      </c>
      <c r="I66" s="247">
        <v>10343</v>
      </c>
      <c r="J66" s="458">
        <v>6.9300000000000004E-3</v>
      </c>
    </row>
    <row r="67" spans="1:10" ht="25.5" customHeight="1">
      <c r="A67" s="250" t="s">
        <v>198</v>
      </c>
      <c r="B67" s="911" t="s">
        <v>199</v>
      </c>
      <c r="C67" s="911"/>
      <c r="D67" s="912"/>
      <c r="E67" s="247">
        <v>490</v>
      </c>
      <c r="F67" s="627">
        <v>3.3E-3</v>
      </c>
      <c r="G67" s="247">
        <v>11062</v>
      </c>
      <c r="H67" s="627">
        <v>1.4E-3</v>
      </c>
      <c r="I67" s="247">
        <v>3284</v>
      </c>
      <c r="J67" s="458">
        <v>2.2000000000000001E-3</v>
      </c>
    </row>
    <row r="68" spans="1:10" ht="25.5" customHeight="1">
      <c r="A68" s="250" t="s">
        <v>200</v>
      </c>
      <c r="B68" s="911" t="s">
        <v>201</v>
      </c>
      <c r="C68" s="911"/>
      <c r="D68" s="912"/>
      <c r="E68" s="247">
        <v>15345</v>
      </c>
      <c r="F68" s="627">
        <v>0.10338</v>
      </c>
      <c r="G68" s="247">
        <v>360361</v>
      </c>
      <c r="H68" s="627">
        <v>4.5569999999999999E-2</v>
      </c>
      <c r="I68" s="247">
        <v>113747</v>
      </c>
      <c r="J68" s="458">
        <v>7.621E-2</v>
      </c>
    </row>
    <row r="69" spans="1:10" ht="25.5" customHeight="1">
      <c r="A69" s="250" t="s">
        <v>202</v>
      </c>
      <c r="B69" s="911" t="s">
        <v>203</v>
      </c>
      <c r="C69" s="911"/>
      <c r="D69" s="912"/>
      <c r="E69" s="247">
        <v>437</v>
      </c>
      <c r="F69" s="627">
        <v>2.9399999999999999E-3</v>
      </c>
      <c r="G69" s="247">
        <v>10793</v>
      </c>
      <c r="H69" s="627">
        <v>1.3600000000000001E-3</v>
      </c>
      <c r="I69" s="247">
        <v>2909</v>
      </c>
      <c r="J69" s="458">
        <v>1.9499999999999999E-3</v>
      </c>
    </row>
    <row r="70" spans="1:10" ht="25.5" customHeight="1">
      <c r="A70" s="250" t="s">
        <v>204</v>
      </c>
      <c r="B70" s="911" t="s">
        <v>205</v>
      </c>
      <c r="C70" s="911"/>
      <c r="D70" s="912"/>
      <c r="E70" s="247">
        <v>936</v>
      </c>
      <c r="F70" s="627">
        <v>6.3099999999999996E-3</v>
      </c>
      <c r="G70" s="247">
        <v>22153</v>
      </c>
      <c r="H70" s="627">
        <v>2.8E-3</v>
      </c>
      <c r="I70" s="247">
        <v>6771</v>
      </c>
      <c r="J70" s="458">
        <v>4.5399999999999998E-3</v>
      </c>
    </row>
    <row r="71" spans="1:10" ht="25.5" customHeight="1">
      <c r="A71" s="250" t="s">
        <v>206</v>
      </c>
      <c r="B71" s="911" t="s">
        <v>207</v>
      </c>
      <c r="C71" s="911"/>
      <c r="D71" s="912"/>
      <c r="E71" s="247">
        <v>235</v>
      </c>
      <c r="F71" s="627">
        <v>1.58E-3</v>
      </c>
      <c r="G71" s="247">
        <v>5576</v>
      </c>
      <c r="H71" s="627">
        <v>7.1000000000000002E-4</v>
      </c>
      <c r="I71" s="247">
        <v>1404</v>
      </c>
      <c r="J71" s="458">
        <v>9.3999999999999997E-4</v>
      </c>
    </row>
    <row r="72" spans="1:10" ht="25.5" customHeight="1">
      <c r="A72" s="250" t="s">
        <v>208</v>
      </c>
      <c r="B72" s="911" t="s">
        <v>209</v>
      </c>
      <c r="C72" s="911"/>
      <c r="D72" s="912"/>
      <c r="E72" s="247">
        <v>1718</v>
      </c>
      <c r="F72" s="627">
        <v>1.157E-2</v>
      </c>
      <c r="G72" s="247">
        <v>38423</v>
      </c>
      <c r="H72" s="627">
        <v>4.8599999999999997E-3</v>
      </c>
      <c r="I72" s="247">
        <v>12375</v>
      </c>
      <c r="J72" s="458">
        <v>8.2900000000000005E-3</v>
      </c>
    </row>
    <row r="73" spans="1:10" ht="25.5" customHeight="1">
      <c r="A73" s="252" t="s">
        <v>210</v>
      </c>
      <c r="B73" s="911" t="s">
        <v>211</v>
      </c>
      <c r="C73" s="911"/>
      <c r="D73" s="912"/>
      <c r="E73" s="247">
        <v>159</v>
      </c>
      <c r="F73" s="627">
        <v>1.07E-3</v>
      </c>
      <c r="G73" s="247">
        <v>2482</v>
      </c>
      <c r="H73" s="627">
        <v>3.1E-4</v>
      </c>
      <c r="I73" s="247">
        <v>1489</v>
      </c>
      <c r="J73" s="458">
        <v>1E-3</v>
      </c>
    </row>
    <row r="74" spans="1:10" ht="25.5" customHeight="1">
      <c r="A74" s="252" t="s">
        <v>212</v>
      </c>
      <c r="B74" s="911" t="s">
        <v>213</v>
      </c>
      <c r="C74" s="911"/>
      <c r="D74" s="912"/>
      <c r="E74" s="247">
        <v>684</v>
      </c>
      <c r="F74" s="627">
        <v>4.6100000000000004E-3</v>
      </c>
      <c r="G74" s="247">
        <v>13993</v>
      </c>
      <c r="H74" s="627">
        <v>1.7700000000000001E-3</v>
      </c>
      <c r="I74" s="247">
        <v>6161</v>
      </c>
      <c r="J74" s="458">
        <v>4.13E-3</v>
      </c>
    </row>
    <row r="75" spans="1:10" ht="12.75" customHeight="1" thickBot="1">
      <c r="A75" s="916" t="s">
        <v>24</v>
      </c>
      <c r="B75" s="917"/>
      <c r="C75" s="917"/>
      <c r="D75" s="918"/>
      <c r="E75" s="464">
        <v>148426</v>
      </c>
      <c r="F75" s="334">
        <v>1</v>
      </c>
      <c r="G75" s="464">
        <v>7907172</v>
      </c>
      <c r="H75" s="334">
        <v>1</v>
      </c>
      <c r="I75" s="464">
        <v>1492489</v>
      </c>
      <c r="J75" s="459">
        <v>1</v>
      </c>
    </row>
    <row r="76" spans="1:10" ht="12.75" customHeight="1">
      <c r="A76" s="913" t="s">
        <v>328</v>
      </c>
      <c r="B76" s="914"/>
      <c r="C76" s="914"/>
      <c r="D76" s="914"/>
      <c r="E76" s="914"/>
      <c r="F76" s="914"/>
      <c r="G76" s="914"/>
      <c r="H76" s="914"/>
      <c r="I76" s="914"/>
      <c r="J76" s="915"/>
    </row>
    <row r="77" spans="1:10" ht="25.5" customHeight="1">
      <c r="A77" s="251" t="s">
        <v>214</v>
      </c>
      <c r="B77" s="911" t="s">
        <v>91</v>
      </c>
      <c r="C77" s="911"/>
      <c r="D77" s="912"/>
      <c r="E77" s="247">
        <v>3705</v>
      </c>
      <c r="F77" s="627">
        <v>0.11745999999999999</v>
      </c>
      <c r="G77" s="247">
        <v>211642</v>
      </c>
      <c r="H77" s="92">
        <v>0.27958</v>
      </c>
      <c r="I77" s="247">
        <v>30236</v>
      </c>
      <c r="J77" s="248">
        <v>0.14230000000000001</v>
      </c>
    </row>
    <row r="78" spans="1:10" ht="25.5" customHeight="1">
      <c r="A78" s="250" t="s">
        <v>215</v>
      </c>
      <c r="B78" s="911" t="s">
        <v>367</v>
      </c>
      <c r="C78" s="911"/>
      <c r="D78" s="912"/>
      <c r="E78" s="247">
        <v>16284</v>
      </c>
      <c r="F78" s="627">
        <v>0.51624999999999999</v>
      </c>
      <c r="G78" s="247">
        <v>203945</v>
      </c>
      <c r="H78" s="627">
        <v>0.26940999999999998</v>
      </c>
      <c r="I78" s="247">
        <v>101945</v>
      </c>
      <c r="J78" s="458">
        <v>0.47977999999999998</v>
      </c>
    </row>
    <row r="79" spans="1:10" ht="25.5" customHeight="1">
      <c r="A79" s="250" t="s">
        <v>216</v>
      </c>
      <c r="B79" s="911" t="s">
        <v>368</v>
      </c>
      <c r="C79" s="911"/>
      <c r="D79" s="912"/>
      <c r="E79" s="247">
        <v>1617</v>
      </c>
      <c r="F79" s="627">
        <v>5.126E-2</v>
      </c>
      <c r="G79" s="247">
        <v>27276</v>
      </c>
      <c r="H79" s="627">
        <v>3.603E-2</v>
      </c>
      <c r="I79" s="247">
        <v>9149</v>
      </c>
      <c r="J79" s="458">
        <v>4.3060000000000001E-2</v>
      </c>
    </row>
    <row r="80" spans="1:10" ht="25.5" customHeight="1">
      <c r="A80" s="250" t="s">
        <v>217</v>
      </c>
      <c r="B80" s="911" t="s">
        <v>369</v>
      </c>
      <c r="C80" s="911"/>
      <c r="D80" s="912"/>
      <c r="E80" s="247">
        <v>1405</v>
      </c>
      <c r="F80" s="627">
        <v>4.4540000000000003E-2</v>
      </c>
      <c r="G80" s="247">
        <v>21825</v>
      </c>
      <c r="H80" s="627">
        <v>2.8830000000000001E-2</v>
      </c>
      <c r="I80" s="247">
        <v>8492</v>
      </c>
      <c r="J80" s="458">
        <v>3.9969999999999999E-2</v>
      </c>
    </row>
    <row r="81" spans="1:10" ht="25.5" customHeight="1">
      <c r="A81" s="250" t="s">
        <v>218</v>
      </c>
      <c r="B81" s="911" t="s">
        <v>219</v>
      </c>
      <c r="C81" s="911"/>
      <c r="D81" s="912"/>
      <c r="E81" s="247">
        <v>2520</v>
      </c>
      <c r="F81" s="627">
        <v>7.9890000000000003E-2</v>
      </c>
      <c r="G81" s="247">
        <v>113529</v>
      </c>
      <c r="H81" s="627">
        <v>0.14996999999999999</v>
      </c>
      <c r="I81" s="247">
        <v>11838</v>
      </c>
      <c r="J81" s="458">
        <v>5.5710000000000003E-2</v>
      </c>
    </row>
    <row r="82" spans="1:10" ht="25.5" customHeight="1">
      <c r="A82" s="250" t="s">
        <v>220</v>
      </c>
      <c r="B82" s="911" t="s">
        <v>221</v>
      </c>
      <c r="C82" s="911"/>
      <c r="D82" s="912"/>
      <c r="E82" s="247">
        <v>570</v>
      </c>
      <c r="F82" s="627">
        <v>1.8069999999999999E-2</v>
      </c>
      <c r="G82" s="247">
        <v>11110</v>
      </c>
      <c r="H82" s="627">
        <v>1.468E-2</v>
      </c>
      <c r="I82" s="247">
        <v>4480</v>
      </c>
      <c r="J82" s="458">
        <v>2.1080000000000002E-2</v>
      </c>
    </row>
    <row r="83" spans="1:10" ht="25.5" customHeight="1">
      <c r="A83" s="250" t="s">
        <v>222</v>
      </c>
      <c r="B83" s="911" t="s">
        <v>371</v>
      </c>
      <c r="C83" s="911"/>
      <c r="D83" s="912"/>
      <c r="E83" s="247">
        <v>2078</v>
      </c>
      <c r="F83" s="627">
        <v>6.5879999999999994E-2</v>
      </c>
      <c r="G83" s="247">
        <v>35004</v>
      </c>
      <c r="H83" s="627">
        <v>4.6240000000000003E-2</v>
      </c>
      <c r="I83" s="247">
        <v>14164</v>
      </c>
      <c r="J83" s="458">
        <v>6.6659999999999997E-2</v>
      </c>
    </row>
    <row r="84" spans="1:10" ht="25.5" customHeight="1">
      <c r="A84" s="250" t="s">
        <v>223</v>
      </c>
      <c r="B84" s="911" t="s">
        <v>224</v>
      </c>
      <c r="C84" s="911"/>
      <c r="D84" s="912"/>
      <c r="E84" s="247">
        <v>1289</v>
      </c>
      <c r="F84" s="627">
        <v>4.086E-2</v>
      </c>
      <c r="G84" s="247">
        <v>19499</v>
      </c>
      <c r="H84" s="627">
        <v>2.5760000000000002E-2</v>
      </c>
      <c r="I84" s="247">
        <v>9633</v>
      </c>
      <c r="J84" s="458">
        <v>4.5339999999999998E-2</v>
      </c>
    </row>
    <row r="85" spans="1:10" ht="25.5" customHeight="1">
      <c r="A85" s="250" t="s">
        <v>225</v>
      </c>
      <c r="B85" s="911" t="s">
        <v>226</v>
      </c>
      <c r="C85" s="911"/>
      <c r="D85" s="912"/>
      <c r="E85" s="247">
        <v>2075</v>
      </c>
      <c r="F85" s="627">
        <v>6.5780000000000005E-2</v>
      </c>
      <c r="G85" s="247">
        <v>113173</v>
      </c>
      <c r="H85" s="627">
        <v>0.14949999999999999</v>
      </c>
      <c r="I85" s="247">
        <v>22545</v>
      </c>
      <c r="J85" s="458">
        <v>0.1061</v>
      </c>
    </row>
    <row r="86" spans="1:10" ht="12" customHeight="1" thickBot="1">
      <c r="A86" s="905" t="s">
        <v>24</v>
      </c>
      <c r="B86" s="906"/>
      <c r="C86" s="906"/>
      <c r="D86" s="907"/>
      <c r="E86" s="464">
        <v>31543</v>
      </c>
      <c r="F86" s="334">
        <v>1</v>
      </c>
      <c r="G86" s="464">
        <v>757003</v>
      </c>
      <c r="H86" s="334">
        <v>1</v>
      </c>
      <c r="I86" s="464">
        <v>212482</v>
      </c>
      <c r="J86" s="459">
        <v>1</v>
      </c>
    </row>
    <row r="87" spans="1:10" ht="12" customHeight="1">
      <c r="A87" s="913" t="s">
        <v>38</v>
      </c>
      <c r="B87" s="914"/>
      <c r="C87" s="914"/>
      <c r="D87" s="914"/>
      <c r="E87" s="914"/>
      <c r="F87" s="914"/>
      <c r="G87" s="914"/>
      <c r="H87" s="914"/>
      <c r="I87" s="914"/>
      <c r="J87" s="915"/>
    </row>
    <row r="88" spans="1:10" ht="25.5" customHeight="1">
      <c r="A88" s="256" t="s">
        <v>227</v>
      </c>
      <c r="B88" s="911" t="s">
        <v>336</v>
      </c>
      <c r="C88" s="911"/>
      <c r="D88" s="912"/>
      <c r="E88" s="247">
        <v>1929</v>
      </c>
      <c r="F88" s="627">
        <v>0.27876000000000001</v>
      </c>
      <c r="G88" s="247">
        <v>101369</v>
      </c>
      <c r="H88" s="627">
        <v>0.13342000000000001</v>
      </c>
      <c r="I88" s="247">
        <v>20128</v>
      </c>
      <c r="J88" s="458">
        <v>0.30365999999999999</v>
      </c>
    </row>
    <row r="89" spans="1:10" ht="25.5" customHeight="1">
      <c r="A89" s="257" t="s">
        <v>228</v>
      </c>
      <c r="B89" s="911" t="s">
        <v>229</v>
      </c>
      <c r="C89" s="911"/>
      <c r="D89" s="912"/>
      <c r="E89" s="247">
        <v>757</v>
      </c>
      <c r="F89" s="627">
        <v>0.10939</v>
      </c>
      <c r="G89" s="247">
        <v>235236</v>
      </c>
      <c r="H89" s="627">
        <v>0.30961</v>
      </c>
      <c r="I89" s="247">
        <v>7838</v>
      </c>
      <c r="J89" s="458">
        <v>0.11824999999999999</v>
      </c>
    </row>
    <row r="90" spans="1:10" ht="25.5" customHeight="1">
      <c r="A90" s="257" t="s">
        <v>230</v>
      </c>
      <c r="B90" s="911" t="s">
        <v>231</v>
      </c>
      <c r="C90" s="911"/>
      <c r="D90" s="912"/>
      <c r="E90" s="247">
        <v>815</v>
      </c>
      <c r="F90" s="627">
        <v>0.11777</v>
      </c>
      <c r="G90" s="247">
        <v>240627</v>
      </c>
      <c r="H90" s="627">
        <v>0.31669999999999998</v>
      </c>
      <c r="I90" s="247">
        <v>9301</v>
      </c>
      <c r="J90" s="458">
        <v>0.14032</v>
      </c>
    </row>
    <row r="91" spans="1:10" ht="25.5" customHeight="1">
      <c r="A91" s="257" t="s">
        <v>232</v>
      </c>
      <c r="B91" s="911" t="s">
        <v>357</v>
      </c>
      <c r="C91" s="911"/>
      <c r="D91" s="912"/>
      <c r="E91" s="247">
        <v>9</v>
      </c>
      <c r="F91" s="627">
        <v>1.2999999999999999E-3</v>
      </c>
      <c r="G91" s="247">
        <v>1568</v>
      </c>
      <c r="H91" s="627">
        <v>2.0600000000000002E-3</v>
      </c>
      <c r="I91" s="247">
        <v>72</v>
      </c>
      <c r="J91" s="458">
        <v>1.09E-3</v>
      </c>
    </row>
    <row r="92" spans="1:10" ht="25.5" customHeight="1">
      <c r="A92" s="257" t="s">
        <v>233</v>
      </c>
      <c r="B92" s="911" t="s">
        <v>358</v>
      </c>
      <c r="C92" s="911"/>
      <c r="D92" s="912"/>
      <c r="E92" s="247">
        <v>174</v>
      </c>
      <c r="F92" s="627">
        <v>2.5139999999999999E-2</v>
      </c>
      <c r="G92" s="247">
        <v>92294</v>
      </c>
      <c r="H92" s="627">
        <v>0.12146999999999999</v>
      </c>
      <c r="I92" s="247">
        <v>1934</v>
      </c>
      <c r="J92" s="458">
        <v>2.9180000000000001E-2</v>
      </c>
    </row>
    <row r="93" spans="1:10" ht="25.5" customHeight="1">
      <c r="A93" s="257" t="s">
        <v>234</v>
      </c>
      <c r="B93" s="911" t="s">
        <v>359</v>
      </c>
      <c r="C93" s="911"/>
      <c r="D93" s="912"/>
      <c r="E93" s="247">
        <v>9</v>
      </c>
      <c r="F93" s="627">
        <v>1.2999999999999999E-3</v>
      </c>
      <c r="G93" s="247">
        <v>286</v>
      </c>
      <c r="H93" s="627">
        <v>3.8000000000000002E-4</v>
      </c>
      <c r="I93" s="247">
        <v>14</v>
      </c>
      <c r="J93" s="458">
        <v>2.1000000000000001E-4</v>
      </c>
    </row>
    <row r="94" spans="1:10" ht="25.5" customHeight="1">
      <c r="A94" s="257" t="s">
        <v>235</v>
      </c>
      <c r="B94" s="911" t="s">
        <v>401</v>
      </c>
      <c r="C94" s="911"/>
      <c r="D94" s="912"/>
      <c r="E94" s="247">
        <v>64</v>
      </c>
      <c r="F94" s="627">
        <v>9.2499999999999995E-3</v>
      </c>
      <c r="G94" s="247">
        <v>5592</v>
      </c>
      <c r="H94" s="627">
        <v>7.3600000000000002E-3</v>
      </c>
      <c r="I94" s="247">
        <v>571</v>
      </c>
      <c r="J94" s="458">
        <v>8.6099999999999996E-3</v>
      </c>
    </row>
    <row r="95" spans="1:10" ht="25.5" customHeight="1">
      <c r="A95" s="257" t="s">
        <v>236</v>
      </c>
      <c r="B95" s="911" t="s">
        <v>237</v>
      </c>
      <c r="C95" s="911"/>
      <c r="D95" s="912"/>
      <c r="E95" s="247">
        <v>3019</v>
      </c>
      <c r="F95" s="627">
        <v>0.43626999999999999</v>
      </c>
      <c r="G95" s="247">
        <v>79413</v>
      </c>
      <c r="H95" s="627">
        <v>0.10452</v>
      </c>
      <c r="I95" s="247">
        <v>25071</v>
      </c>
      <c r="J95" s="458">
        <v>0.37824000000000002</v>
      </c>
    </row>
    <row r="96" spans="1:10" ht="25.5" customHeight="1">
      <c r="A96" s="257" t="s">
        <v>238</v>
      </c>
      <c r="B96" s="911" t="s">
        <v>239</v>
      </c>
      <c r="C96" s="911"/>
      <c r="D96" s="912"/>
      <c r="E96" s="247">
        <v>144</v>
      </c>
      <c r="F96" s="627">
        <v>2.0809999999999999E-2</v>
      </c>
      <c r="G96" s="247">
        <v>3406</v>
      </c>
      <c r="H96" s="627">
        <v>4.4799999999999996E-3</v>
      </c>
      <c r="I96" s="247">
        <v>1355</v>
      </c>
      <c r="J96" s="458">
        <v>2.044E-2</v>
      </c>
    </row>
    <row r="97" spans="1:10" ht="12.75" customHeight="1" thickBot="1">
      <c r="A97" s="905" t="s">
        <v>24</v>
      </c>
      <c r="B97" s="906"/>
      <c r="C97" s="906"/>
      <c r="D97" s="907"/>
      <c r="E97" s="464">
        <v>6920</v>
      </c>
      <c r="F97" s="334">
        <v>1</v>
      </c>
      <c r="G97" s="464">
        <v>759791</v>
      </c>
      <c r="H97" s="334">
        <v>1</v>
      </c>
      <c r="I97" s="464">
        <v>66284</v>
      </c>
      <c r="J97" s="459">
        <v>1</v>
      </c>
    </row>
    <row r="98" spans="1:10">
      <c r="A98" s="908" t="s">
        <v>39</v>
      </c>
      <c r="B98" s="909"/>
      <c r="C98" s="909"/>
      <c r="D98" s="909"/>
      <c r="E98" s="909"/>
      <c r="F98" s="909"/>
      <c r="G98" s="909"/>
      <c r="H98" s="909"/>
      <c r="I98" s="909"/>
      <c r="J98" s="910"/>
    </row>
    <row r="99" spans="1:10" ht="25.5" customHeight="1">
      <c r="A99" s="258" t="s">
        <v>240</v>
      </c>
      <c r="B99" s="900" t="s">
        <v>91</v>
      </c>
      <c r="C99" s="900"/>
      <c r="D99" s="901"/>
      <c r="E99" s="260">
        <v>994</v>
      </c>
      <c r="F99" s="465">
        <v>0.17596000000000001</v>
      </c>
      <c r="G99" s="247">
        <v>57361</v>
      </c>
      <c r="H99" s="465">
        <v>0.14179</v>
      </c>
      <c r="I99" s="247">
        <v>9223</v>
      </c>
      <c r="J99" s="458">
        <v>0.18681</v>
      </c>
    </row>
    <row r="100" spans="1:10" ht="25.5" customHeight="1">
      <c r="A100" s="259" t="s">
        <v>241</v>
      </c>
      <c r="B100" s="900" t="s">
        <v>242</v>
      </c>
      <c r="C100" s="900"/>
      <c r="D100" s="901"/>
      <c r="E100" s="260">
        <v>2146</v>
      </c>
      <c r="F100" s="465">
        <v>0.37989000000000001</v>
      </c>
      <c r="G100" s="247">
        <v>127361</v>
      </c>
      <c r="H100" s="465">
        <v>0.31481999999999999</v>
      </c>
      <c r="I100" s="247">
        <v>15971</v>
      </c>
      <c r="J100" s="458">
        <v>0.32349</v>
      </c>
    </row>
    <row r="101" spans="1:10" ht="25.5" customHeight="1">
      <c r="A101" s="259" t="s">
        <v>243</v>
      </c>
      <c r="B101" s="900" t="s">
        <v>244</v>
      </c>
      <c r="C101" s="900"/>
      <c r="D101" s="901"/>
      <c r="E101" s="260">
        <v>451</v>
      </c>
      <c r="F101" s="465">
        <v>7.9839999999999994E-2</v>
      </c>
      <c r="G101" s="247">
        <v>11798</v>
      </c>
      <c r="H101" s="465">
        <v>2.9159999999999998E-2</v>
      </c>
      <c r="I101" s="247">
        <v>4060</v>
      </c>
      <c r="J101" s="458">
        <v>8.2229999999999998E-2</v>
      </c>
    </row>
    <row r="102" spans="1:10" ht="25.5" customHeight="1">
      <c r="A102" s="259" t="s">
        <v>245</v>
      </c>
      <c r="B102" s="900" t="s">
        <v>246</v>
      </c>
      <c r="C102" s="900"/>
      <c r="D102" s="901"/>
      <c r="E102" s="260">
        <v>1062</v>
      </c>
      <c r="F102" s="465">
        <v>0.188</v>
      </c>
      <c r="G102" s="247">
        <v>67609</v>
      </c>
      <c r="H102" s="465">
        <v>0.16711999999999999</v>
      </c>
      <c r="I102" s="247">
        <v>10799</v>
      </c>
      <c r="J102" s="458">
        <v>0.21873000000000001</v>
      </c>
    </row>
    <row r="103" spans="1:10" ht="25.5" customHeight="1">
      <c r="A103" s="259"/>
      <c r="B103" s="628"/>
      <c r="C103" s="900" t="s">
        <v>247</v>
      </c>
      <c r="D103" s="901"/>
      <c r="E103" s="260">
        <v>280</v>
      </c>
      <c r="F103" s="465">
        <v>0.26365</v>
      </c>
      <c r="G103" s="247">
        <v>47568</v>
      </c>
      <c r="H103" s="465">
        <v>0.70357000000000003</v>
      </c>
      <c r="I103" s="247">
        <v>4412</v>
      </c>
      <c r="J103" s="458">
        <v>0.40855999999999998</v>
      </c>
    </row>
    <row r="104" spans="1:10" ht="25.5" customHeight="1">
      <c r="A104" s="259" t="s">
        <v>248</v>
      </c>
      <c r="B104" s="900" t="s">
        <v>249</v>
      </c>
      <c r="C104" s="900"/>
      <c r="D104" s="901"/>
      <c r="E104" s="260">
        <v>996</v>
      </c>
      <c r="F104" s="465">
        <v>0.17630999999999999</v>
      </c>
      <c r="G104" s="247">
        <v>140423</v>
      </c>
      <c r="H104" s="465">
        <v>0.34710999999999997</v>
      </c>
      <c r="I104" s="247">
        <v>9318</v>
      </c>
      <c r="J104" s="458">
        <v>0.18873000000000001</v>
      </c>
    </row>
    <row r="105" spans="1:10" ht="13.5" thickBot="1">
      <c r="A105" s="902" t="s">
        <v>24</v>
      </c>
      <c r="B105" s="903"/>
      <c r="C105" s="903"/>
      <c r="D105" s="904"/>
      <c r="E105" s="466">
        <v>5649</v>
      </c>
      <c r="F105" s="315">
        <v>1</v>
      </c>
      <c r="G105" s="464">
        <v>404552</v>
      </c>
      <c r="H105" s="315">
        <v>1</v>
      </c>
      <c r="I105" s="464">
        <v>49371</v>
      </c>
      <c r="J105" s="459">
        <v>1</v>
      </c>
    </row>
    <row r="106" spans="1:10" s="560" customFormat="1">
      <c r="B106" s="556"/>
      <c r="C106" s="556"/>
      <c r="D106" s="556"/>
      <c r="E106" s="629"/>
      <c r="G106" s="629"/>
      <c r="I106" s="629"/>
    </row>
    <row r="107" spans="1:10" s="558" customFormat="1" ht="11.25">
      <c r="A107" s="558" t="str">
        <f>"Anmerkungen. Datengrundlage: Volkshochschul-Statistik "&amp;Hilfswerte!B1&amp;"; Basis: "&amp;Tabelle1!$C$36&amp;" vhs."</f>
        <v>Anmerkungen. Datengrundlage: Volkshochschul-Statistik 2022; Basis: 828 vhs.</v>
      </c>
      <c r="E107" s="630"/>
      <c r="G107" s="630"/>
      <c r="I107" s="630"/>
    </row>
    <row r="108" spans="1:10" s="560" customFormat="1">
      <c r="B108" s="556"/>
      <c r="C108" s="556"/>
      <c r="D108" s="556"/>
      <c r="E108" s="629"/>
      <c r="G108" s="629"/>
      <c r="I108" s="629"/>
    </row>
    <row r="109" spans="1:10" s="560" customFormat="1">
      <c r="A109" s="558" t="str">
        <f>Tabelle1!$A$41</f>
        <v>Datengrundlage: Deutsches Institut für Erwachsenenbildung DIE (2025). „Basisdaten Volkshochschul-Statistik (seit 2018)“</v>
      </c>
      <c r="E109" s="402"/>
      <c r="F109" s="402"/>
      <c r="G109" s="402"/>
      <c r="I109" s="629"/>
    </row>
    <row r="110" spans="1:10" s="560" customFormat="1">
      <c r="A110" s="558" t="str">
        <f>Tabelle1!$A$42</f>
        <v xml:space="preserve">(ZA6276; Version 2.0.0) [Data set]. GESIS, Köln. </v>
      </c>
      <c r="B110" s="556"/>
      <c r="C110" s="556"/>
      <c r="D110" s="402"/>
      <c r="E110" s="796" t="s">
        <v>494</v>
      </c>
      <c r="F110" s="796"/>
      <c r="G110" s="796"/>
      <c r="H110" s="629"/>
    </row>
    <row r="111" spans="1:10" s="560" customFormat="1">
      <c r="E111" s="402"/>
      <c r="F111" s="402"/>
      <c r="G111" s="402"/>
      <c r="I111" s="629"/>
    </row>
    <row r="112" spans="1:10" s="560" customFormat="1">
      <c r="A112" s="694" t="str">
        <f>Tabelle1!$A$44</f>
        <v>Die Tabellen stehen unter der Lizenz CC BY-SA DEED 4.0.</v>
      </c>
      <c r="E112" s="402"/>
      <c r="F112" s="402"/>
      <c r="G112" s="402"/>
      <c r="I112" s="629"/>
    </row>
  </sheetData>
  <mergeCells count="109">
    <mergeCell ref="B7:D7"/>
    <mergeCell ref="B8:D8"/>
    <mergeCell ref="B9:D9"/>
    <mergeCell ref="B10:D10"/>
    <mergeCell ref="B11:D11"/>
    <mergeCell ref="B12:D12"/>
    <mergeCell ref="E110:G110"/>
    <mergeCell ref="A1:J1"/>
    <mergeCell ref="A2:D2"/>
    <mergeCell ref="E2:F2"/>
    <mergeCell ref="G2:H2"/>
    <mergeCell ref="I2:J2"/>
    <mergeCell ref="A3:J3"/>
    <mergeCell ref="B4:D4"/>
    <mergeCell ref="B5:D5"/>
    <mergeCell ref="B6:D6"/>
    <mergeCell ref="B19:D19"/>
    <mergeCell ref="B20:D20"/>
    <mergeCell ref="B21:D21"/>
    <mergeCell ref="B22:D22"/>
    <mergeCell ref="B23:D23"/>
    <mergeCell ref="B24:D24"/>
    <mergeCell ref="B13:D13"/>
    <mergeCell ref="B14:D14"/>
    <mergeCell ref="B15:D15"/>
    <mergeCell ref="A16:D16"/>
    <mergeCell ref="A17:J17"/>
    <mergeCell ref="B18:D18"/>
    <mergeCell ref="B31:D31"/>
    <mergeCell ref="A32:D32"/>
    <mergeCell ref="A33:J33"/>
    <mergeCell ref="B34:D34"/>
    <mergeCell ref="B35:D35"/>
    <mergeCell ref="B36:D36"/>
    <mergeCell ref="B25:D25"/>
    <mergeCell ref="B26:D26"/>
    <mergeCell ref="B27:D27"/>
    <mergeCell ref="B28:D28"/>
    <mergeCell ref="B29:D29"/>
    <mergeCell ref="B30:D30"/>
    <mergeCell ref="B43:D43"/>
    <mergeCell ref="B44:D44"/>
    <mergeCell ref="B45:D45"/>
    <mergeCell ref="B46:D46"/>
    <mergeCell ref="B47:D47"/>
    <mergeCell ref="C48:D48"/>
    <mergeCell ref="B37:D37"/>
    <mergeCell ref="B38:D38"/>
    <mergeCell ref="B39:D39"/>
    <mergeCell ref="B40:D40"/>
    <mergeCell ref="A41:D41"/>
    <mergeCell ref="A42:J42"/>
    <mergeCell ref="B55:D55"/>
    <mergeCell ref="B56:D56"/>
    <mergeCell ref="B57:D57"/>
    <mergeCell ref="B58:D58"/>
    <mergeCell ref="B59:D59"/>
    <mergeCell ref="B60:D60"/>
    <mergeCell ref="B49:C49"/>
    <mergeCell ref="C50:D50"/>
    <mergeCell ref="B51:D51"/>
    <mergeCell ref="B52:D52"/>
    <mergeCell ref="B53:D53"/>
    <mergeCell ref="B54:D54"/>
    <mergeCell ref="B67:D67"/>
    <mergeCell ref="B68:D68"/>
    <mergeCell ref="B69:D69"/>
    <mergeCell ref="B70:D70"/>
    <mergeCell ref="B71:D71"/>
    <mergeCell ref="B72:D72"/>
    <mergeCell ref="B61:D61"/>
    <mergeCell ref="B62:D62"/>
    <mergeCell ref="B63:D63"/>
    <mergeCell ref="B64:D64"/>
    <mergeCell ref="B65:D65"/>
    <mergeCell ref="B66:D66"/>
    <mergeCell ref="B79:D79"/>
    <mergeCell ref="B80:D80"/>
    <mergeCell ref="B81:D81"/>
    <mergeCell ref="B82:D82"/>
    <mergeCell ref="B83:D83"/>
    <mergeCell ref="B84:D84"/>
    <mergeCell ref="B73:D73"/>
    <mergeCell ref="B74:D74"/>
    <mergeCell ref="A75:D75"/>
    <mergeCell ref="A76:J76"/>
    <mergeCell ref="B77:D77"/>
    <mergeCell ref="B78:D78"/>
    <mergeCell ref="B91:D91"/>
    <mergeCell ref="B92:D92"/>
    <mergeCell ref="B93:D93"/>
    <mergeCell ref="B94:D94"/>
    <mergeCell ref="B95:D95"/>
    <mergeCell ref="B96:D96"/>
    <mergeCell ref="B85:D85"/>
    <mergeCell ref="A86:D86"/>
    <mergeCell ref="A87:J87"/>
    <mergeCell ref="B88:D88"/>
    <mergeCell ref="B89:D89"/>
    <mergeCell ref="B90:D90"/>
    <mergeCell ref="C103:D103"/>
    <mergeCell ref="B104:D104"/>
    <mergeCell ref="A105:D105"/>
    <mergeCell ref="A97:D97"/>
    <mergeCell ref="A98:J98"/>
    <mergeCell ref="B99:D99"/>
    <mergeCell ref="B100:D100"/>
    <mergeCell ref="B101:D101"/>
    <mergeCell ref="B102:D102"/>
  </mergeCells>
  <conditionalFormatting sqref="L4">
    <cfRule type="cellIs" dxfId="416" priority="1" stopIfTrue="1" operator="equal">
      <formula>1</formula>
    </cfRule>
    <cfRule type="cellIs" dxfId="415" priority="2" stopIfTrue="1" operator="lessThan">
      <formula>0.0005</formula>
    </cfRule>
  </conditionalFormatting>
  <hyperlinks>
    <hyperlink ref="A112" r:id="rId1" display="Publikation und Tabellen stehen unter der Lizenz CC BY-SA DEED 4.0." xr:uid="{69EC7441-1430-429F-A6C2-D5BB6EFC8BC7}"/>
    <hyperlink ref="E110" r:id="rId2" xr:uid="{E90775E9-EC6C-45D5-94C5-26035E1EDF78}"/>
  </hyperlinks>
  <pageMargins left="0.78740157480314965" right="0.78740157480314965" top="0.98425196850393704" bottom="0.98425196850393704" header="0.51181102362204722" footer="0.51181102362204722"/>
  <pageSetup paperSize="9" scale="66" orientation="portrait" r:id="rId3"/>
  <headerFooter scaleWithDoc="0" alignWithMargins="0"/>
  <rowBreaks count="2" manualBreakCount="2">
    <brk id="41" max="10" man="1"/>
    <brk id="75" max="10" man="1"/>
  </rowBreaks>
  <legacyDrawingHF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FFF7-92D9-4175-BF76-53AC1CD0E8CE}">
  <sheetPr>
    <pageSetUpPr fitToPage="1"/>
  </sheetPr>
  <dimension ref="A1:N46"/>
  <sheetViews>
    <sheetView view="pageBreakPreview" zoomScaleNormal="100" zoomScaleSheetLayoutView="100" workbookViewId="0">
      <selection activeCell="F44" sqref="F44:H44"/>
    </sheetView>
  </sheetViews>
  <sheetFormatPr baseColWidth="10" defaultRowHeight="12.75"/>
  <cols>
    <col min="1" max="1" width="17.85546875" customWidth="1"/>
    <col min="2" max="13" width="9.7109375" customWidth="1"/>
    <col min="14" max="14" width="2.7109375" style="560" customWidth="1"/>
  </cols>
  <sheetData>
    <row r="1" spans="1:13" ht="39.950000000000003" customHeight="1" thickBot="1">
      <c r="A1" s="778" t="str">
        <f>"Tabelle 9.1: Kurse, Unterrichtsstunden und Belegungen nach Ländern " &amp;Hilfswerte!B1&amp; ": Alphabetisierungskurse"</f>
        <v>Tabelle 9.1: Kurse, Unterrichtsstunden und Belegungen nach Ländern 2022: Alphabetisierungskurse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</row>
    <row r="2" spans="1:13" ht="36" customHeight="1">
      <c r="A2" s="934" t="s">
        <v>12</v>
      </c>
      <c r="B2" s="937" t="s">
        <v>444</v>
      </c>
      <c r="C2" s="938"/>
      <c r="D2" s="938"/>
      <c r="E2" s="941" t="s">
        <v>396</v>
      </c>
      <c r="F2" s="941"/>
      <c r="G2" s="941"/>
      <c r="H2" s="941"/>
      <c r="I2" s="941"/>
      <c r="J2" s="941"/>
      <c r="K2" s="941"/>
      <c r="L2" s="941"/>
      <c r="M2" s="942"/>
    </row>
    <row r="3" spans="1:13" ht="25.5" customHeight="1">
      <c r="A3" s="935"/>
      <c r="B3" s="939"/>
      <c r="C3" s="940"/>
      <c r="D3" s="940"/>
      <c r="E3" s="943" t="s">
        <v>250</v>
      </c>
      <c r="F3" s="944"/>
      <c r="G3" s="945"/>
      <c r="H3" s="943" t="s">
        <v>251</v>
      </c>
      <c r="I3" s="944"/>
      <c r="J3" s="945"/>
      <c r="K3" s="943" t="s">
        <v>252</v>
      </c>
      <c r="L3" s="944"/>
      <c r="M3" s="946"/>
    </row>
    <row r="4" spans="1:13" ht="54" customHeight="1">
      <c r="A4" s="935"/>
      <c r="B4" s="939"/>
      <c r="C4" s="940"/>
      <c r="D4" s="940"/>
      <c r="E4" s="947" t="s">
        <v>253</v>
      </c>
      <c r="F4" s="948"/>
      <c r="G4" s="949"/>
      <c r="H4" s="947" t="s">
        <v>254</v>
      </c>
      <c r="I4" s="948"/>
      <c r="J4" s="949"/>
      <c r="K4" s="950" t="s">
        <v>242</v>
      </c>
      <c r="L4" s="950"/>
      <c r="M4" s="951"/>
    </row>
    <row r="5" spans="1:13" ht="22.5">
      <c r="A5" s="936"/>
      <c r="B5" s="631" t="s">
        <v>16</v>
      </c>
      <c r="C5" s="631" t="s">
        <v>443</v>
      </c>
      <c r="D5" s="579" t="s">
        <v>18</v>
      </c>
      <c r="E5" s="632" t="s">
        <v>16</v>
      </c>
      <c r="F5" s="631" t="s">
        <v>443</v>
      </c>
      <c r="G5" s="633" t="s">
        <v>18</v>
      </c>
      <c r="H5" s="632" t="s">
        <v>16</v>
      </c>
      <c r="I5" s="631" t="s">
        <v>443</v>
      </c>
      <c r="J5" s="633" t="s">
        <v>18</v>
      </c>
      <c r="K5" s="632" t="s">
        <v>16</v>
      </c>
      <c r="L5" s="631" t="s">
        <v>443</v>
      </c>
      <c r="M5" s="634" t="s">
        <v>18</v>
      </c>
    </row>
    <row r="6" spans="1:13">
      <c r="A6" s="952" t="s">
        <v>61</v>
      </c>
      <c r="B6" s="181">
        <v>1119</v>
      </c>
      <c r="C6" s="181">
        <v>101825</v>
      </c>
      <c r="D6" s="191">
        <v>12891</v>
      </c>
      <c r="E6" s="181">
        <v>858</v>
      </c>
      <c r="F6" s="181">
        <v>86195</v>
      </c>
      <c r="G6" s="191">
        <v>10572</v>
      </c>
      <c r="H6" s="181">
        <v>111</v>
      </c>
      <c r="I6" s="181">
        <v>9269</v>
      </c>
      <c r="J6" s="191">
        <v>1402</v>
      </c>
      <c r="K6" s="181">
        <v>150</v>
      </c>
      <c r="L6" s="181">
        <v>6361</v>
      </c>
      <c r="M6" s="224">
        <v>917</v>
      </c>
    </row>
    <row r="7" spans="1:13">
      <c r="A7" s="933"/>
      <c r="B7" s="41">
        <v>1</v>
      </c>
      <c r="C7" s="42">
        <v>1</v>
      </c>
      <c r="D7" s="42">
        <v>1</v>
      </c>
      <c r="E7" s="43">
        <v>0.76676</v>
      </c>
      <c r="F7" s="39">
        <v>0.84650000000000003</v>
      </c>
      <c r="G7" s="39">
        <v>0.82011000000000001</v>
      </c>
      <c r="H7" s="43">
        <v>9.9199999999999997E-2</v>
      </c>
      <c r="I7" s="39">
        <v>9.103E-2</v>
      </c>
      <c r="J7" s="39">
        <v>0.10876</v>
      </c>
      <c r="K7" s="43">
        <v>0.13405</v>
      </c>
      <c r="L7" s="39">
        <v>6.2469999999999998E-2</v>
      </c>
      <c r="M7" s="47">
        <v>7.1129999999999999E-2</v>
      </c>
    </row>
    <row r="8" spans="1:13">
      <c r="A8" s="933" t="s">
        <v>62</v>
      </c>
      <c r="B8" s="181">
        <v>699</v>
      </c>
      <c r="C8" s="181">
        <v>84118</v>
      </c>
      <c r="D8" s="191">
        <v>8236</v>
      </c>
      <c r="E8" s="181">
        <v>357</v>
      </c>
      <c r="F8" s="181">
        <v>37872</v>
      </c>
      <c r="G8" s="191">
        <v>4483</v>
      </c>
      <c r="H8" s="181">
        <v>112</v>
      </c>
      <c r="I8" s="181">
        <v>17730</v>
      </c>
      <c r="J8" s="191">
        <v>1523</v>
      </c>
      <c r="K8" s="181">
        <v>230</v>
      </c>
      <c r="L8" s="181">
        <v>28516</v>
      </c>
      <c r="M8" s="224">
        <v>2230</v>
      </c>
    </row>
    <row r="9" spans="1:13">
      <c r="A9" s="933"/>
      <c r="B9" s="41">
        <v>1</v>
      </c>
      <c r="C9" s="42">
        <v>1</v>
      </c>
      <c r="D9" s="42">
        <v>1</v>
      </c>
      <c r="E9" s="43">
        <v>0.51073000000000002</v>
      </c>
      <c r="F9" s="39">
        <v>0.45022000000000001</v>
      </c>
      <c r="G9" s="39">
        <v>0.54432000000000003</v>
      </c>
      <c r="H9" s="43">
        <v>0.16023000000000001</v>
      </c>
      <c r="I9" s="39">
        <v>0.21078</v>
      </c>
      <c r="J9" s="39">
        <v>0.18492</v>
      </c>
      <c r="K9" s="43">
        <v>0.32904</v>
      </c>
      <c r="L9" s="39">
        <v>0.33900000000000002</v>
      </c>
      <c r="M9" s="47">
        <v>0.27076</v>
      </c>
    </row>
    <row r="10" spans="1:13">
      <c r="A10" s="933" t="s">
        <v>63</v>
      </c>
      <c r="B10" s="181">
        <v>619</v>
      </c>
      <c r="C10" s="181">
        <v>57140</v>
      </c>
      <c r="D10" s="191">
        <v>5200</v>
      </c>
      <c r="E10" s="181">
        <v>208</v>
      </c>
      <c r="F10" s="181">
        <v>20748</v>
      </c>
      <c r="G10" s="191">
        <v>1790</v>
      </c>
      <c r="H10" s="181">
        <v>218</v>
      </c>
      <c r="I10" s="181">
        <v>21236</v>
      </c>
      <c r="J10" s="191">
        <v>2103</v>
      </c>
      <c r="K10" s="181">
        <v>193</v>
      </c>
      <c r="L10" s="181">
        <v>15156</v>
      </c>
      <c r="M10" s="224">
        <v>1307</v>
      </c>
    </row>
    <row r="11" spans="1:13">
      <c r="A11" s="933"/>
      <c r="B11" s="41">
        <v>1</v>
      </c>
      <c r="C11" s="42">
        <v>1</v>
      </c>
      <c r="D11" s="42">
        <v>1</v>
      </c>
      <c r="E11" s="43">
        <v>0.33603</v>
      </c>
      <c r="F11" s="39">
        <v>0.36310999999999999</v>
      </c>
      <c r="G11" s="39">
        <v>0.34422999999999998</v>
      </c>
      <c r="H11" s="43">
        <v>0.35217999999999999</v>
      </c>
      <c r="I11" s="39">
        <v>0.37164999999999998</v>
      </c>
      <c r="J11" s="39">
        <v>0.40442</v>
      </c>
      <c r="K11" s="43">
        <v>0.31179000000000001</v>
      </c>
      <c r="L11" s="39">
        <v>0.26523999999999998</v>
      </c>
      <c r="M11" s="47">
        <v>0.25135000000000002</v>
      </c>
    </row>
    <row r="12" spans="1:13">
      <c r="A12" s="933" t="s">
        <v>64</v>
      </c>
      <c r="B12" s="181">
        <v>145</v>
      </c>
      <c r="C12" s="181">
        <v>14078</v>
      </c>
      <c r="D12" s="191">
        <v>1404</v>
      </c>
      <c r="E12" s="181">
        <v>68</v>
      </c>
      <c r="F12" s="181">
        <v>8685</v>
      </c>
      <c r="G12" s="191">
        <v>760</v>
      </c>
      <c r="H12" s="181">
        <v>12</v>
      </c>
      <c r="I12" s="181">
        <v>1624</v>
      </c>
      <c r="J12" s="191">
        <v>100</v>
      </c>
      <c r="K12" s="181">
        <v>65</v>
      </c>
      <c r="L12" s="181">
        <v>3769</v>
      </c>
      <c r="M12" s="224">
        <v>544</v>
      </c>
    </row>
    <row r="13" spans="1:13">
      <c r="A13" s="933"/>
      <c r="B13" s="41">
        <v>1</v>
      </c>
      <c r="C13" s="42">
        <v>1</v>
      </c>
      <c r="D13" s="42">
        <v>1</v>
      </c>
      <c r="E13" s="43">
        <v>0.46897</v>
      </c>
      <c r="F13" s="39">
        <v>0.61692000000000002</v>
      </c>
      <c r="G13" s="39">
        <v>0.54130999999999996</v>
      </c>
      <c r="H13" s="43">
        <v>8.276E-2</v>
      </c>
      <c r="I13" s="39">
        <v>0.11536</v>
      </c>
      <c r="J13" s="39">
        <v>7.1230000000000002E-2</v>
      </c>
      <c r="K13" s="43">
        <v>0.44828000000000001</v>
      </c>
      <c r="L13" s="39">
        <v>0.26772000000000001</v>
      </c>
      <c r="M13" s="47">
        <v>0.38746000000000003</v>
      </c>
    </row>
    <row r="14" spans="1:13">
      <c r="A14" s="933" t="s">
        <v>65</v>
      </c>
      <c r="B14" s="181">
        <v>98</v>
      </c>
      <c r="C14" s="181">
        <v>9187</v>
      </c>
      <c r="D14" s="191">
        <v>1203</v>
      </c>
      <c r="E14" s="181">
        <v>44</v>
      </c>
      <c r="F14" s="181">
        <v>4400</v>
      </c>
      <c r="G14" s="191">
        <v>511</v>
      </c>
      <c r="H14" s="181">
        <v>10</v>
      </c>
      <c r="I14" s="181">
        <v>1808</v>
      </c>
      <c r="J14" s="191">
        <v>132</v>
      </c>
      <c r="K14" s="181">
        <v>44</v>
      </c>
      <c r="L14" s="181">
        <v>2979</v>
      </c>
      <c r="M14" s="224">
        <v>560</v>
      </c>
    </row>
    <row r="15" spans="1:13">
      <c r="A15" s="933"/>
      <c r="B15" s="41">
        <v>1</v>
      </c>
      <c r="C15" s="42">
        <v>1</v>
      </c>
      <c r="D15" s="42">
        <v>1</v>
      </c>
      <c r="E15" s="43">
        <v>0.44897999999999999</v>
      </c>
      <c r="F15" s="39">
        <v>0.47893999999999998</v>
      </c>
      <c r="G15" s="39">
        <v>0.42476999999999998</v>
      </c>
      <c r="H15" s="43">
        <v>0.10204000000000001</v>
      </c>
      <c r="I15" s="39">
        <v>0.1968</v>
      </c>
      <c r="J15" s="39">
        <v>0.10972999999999999</v>
      </c>
      <c r="K15" s="43">
        <v>0.44897999999999999</v>
      </c>
      <c r="L15" s="39">
        <v>0.32425999999999999</v>
      </c>
      <c r="M15" s="47">
        <v>0.46550000000000002</v>
      </c>
    </row>
    <row r="16" spans="1:13">
      <c r="A16" s="933" t="s">
        <v>66</v>
      </c>
      <c r="B16" s="181">
        <v>92</v>
      </c>
      <c r="C16" s="181">
        <v>6629</v>
      </c>
      <c r="D16" s="191">
        <v>957</v>
      </c>
      <c r="E16" s="181">
        <v>50</v>
      </c>
      <c r="F16" s="181">
        <v>4936</v>
      </c>
      <c r="G16" s="191">
        <v>667</v>
      </c>
      <c r="H16" s="181">
        <v>2</v>
      </c>
      <c r="I16" s="181">
        <v>120</v>
      </c>
      <c r="J16" s="191">
        <v>19</v>
      </c>
      <c r="K16" s="181">
        <v>40</v>
      </c>
      <c r="L16" s="181">
        <v>1573</v>
      </c>
      <c r="M16" s="224">
        <v>271</v>
      </c>
    </row>
    <row r="17" spans="1:13">
      <c r="A17" s="933"/>
      <c r="B17" s="41">
        <v>1</v>
      </c>
      <c r="C17" s="42">
        <v>1</v>
      </c>
      <c r="D17" s="42">
        <v>1</v>
      </c>
      <c r="E17" s="43">
        <v>0.54347999999999996</v>
      </c>
      <c r="F17" s="39">
        <v>0.74460999999999999</v>
      </c>
      <c r="G17" s="39">
        <v>0.69696999999999998</v>
      </c>
      <c r="H17" s="43">
        <v>2.1739999999999999E-2</v>
      </c>
      <c r="I17" s="39">
        <v>1.8100000000000002E-2</v>
      </c>
      <c r="J17" s="39">
        <v>1.985E-2</v>
      </c>
      <c r="K17" s="43">
        <v>0.43478</v>
      </c>
      <c r="L17" s="39">
        <v>0.23729</v>
      </c>
      <c r="M17" s="47">
        <v>0.28317999999999999</v>
      </c>
    </row>
    <row r="18" spans="1:13">
      <c r="A18" s="933" t="s">
        <v>67</v>
      </c>
      <c r="B18" s="181">
        <v>723</v>
      </c>
      <c r="C18" s="181">
        <v>66840</v>
      </c>
      <c r="D18" s="191">
        <v>7773</v>
      </c>
      <c r="E18" s="181">
        <v>542</v>
      </c>
      <c r="F18" s="181">
        <v>57656</v>
      </c>
      <c r="G18" s="191">
        <v>6277</v>
      </c>
      <c r="H18" s="181">
        <v>37</v>
      </c>
      <c r="I18" s="181">
        <v>3706</v>
      </c>
      <c r="J18" s="191">
        <v>417</v>
      </c>
      <c r="K18" s="181">
        <v>144</v>
      </c>
      <c r="L18" s="181">
        <v>5478</v>
      </c>
      <c r="M18" s="224">
        <v>1079</v>
      </c>
    </row>
    <row r="19" spans="1:13">
      <c r="A19" s="933"/>
      <c r="B19" s="41">
        <v>1</v>
      </c>
      <c r="C19" s="42">
        <v>1</v>
      </c>
      <c r="D19" s="42">
        <v>1</v>
      </c>
      <c r="E19" s="43">
        <v>0.74965000000000004</v>
      </c>
      <c r="F19" s="39">
        <v>0.86260000000000003</v>
      </c>
      <c r="G19" s="39">
        <v>0.80754000000000004</v>
      </c>
      <c r="H19" s="43">
        <v>5.1180000000000003E-2</v>
      </c>
      <c r="I19" s="39">
        <v>5.5449999999999999E-2</v>
      </c>
      <c r="J19" s="39">
        <v>5.3650000000000003E-2</v>
      </c>
      <c r="K19" s="43">
        <v>0.19917000000000001</v>
      </c>
      <c r="L19" s="39">
        <v>8.1960000000000005E-2</v>
      </c>
      <c r="M19" s="47">
        <v>0.13880999999999999</v>
      </c>
    </row>
    <row r="20" spans="1:13" ht="12.75" customHeight="1">
      <c r="A20" s="933" t="s">
        <v>68</v>
      </c>
      <c r="B20" s="181">
        <v>45</v>
      </c>
      <c r="C20" s="181">
        <v>1222</v>
      </c>
      <c r="D20" s="191">
        <v>358</v>
      </c>
      <c r="E20" s="181">
        <v>0</v>
      </c>
      <c r="F20" s="181">
        <v>0</v>
      </c>
      <c r="G20" s="191">
        <v>0</v>
      </c>
      <c r="H20" s="181">
        <v>0</v>
      </c>
      <c r="I20" s="181">
        <v>0</v>
      </c>
      <c r="J20" s="191">
        <v>0</v>
      </c>
      <c r="K20" s="181">
        <v>45</v>
      </c>
      <c r="L20" s="181">
        <v>1222</v>
      </c>
      <c r="M20" s="224">
        <v>358</v>
      </c>
    </row>
    <row r="21" spans="1:13">
      <c r="A21" s="933"/>
      <c r="B21" s="41">
        <v>1</v>
      </c>
      <c r="C21" s="42">
        <v>1</v>
      </c>
      <c r="D21" s="42">
        <v>1</v>
      </c>
      <c r="E21" s="43" t="s">
        <v>477</v>
      </c>
      <c r="F21" s="39" t="s">
        <v>477</v>
      </c>
      <c r="G21" s="39" t="s">
        <v>477</v>
      </c>
      <c r="H21" s="43" t="s">
        <v>477</v>
      </c>
      <c r="I21" s="39" t="s">
        <v>477</v>
      </c>
      <c r="J21" s="39" t="s">
        <v>477</v>
      </c>
      <c r="K21" s="43">
        <v>1</v>
      </c>
      <c r="L21" s="39">
        <v>1</v>
      </c>
      <c r="M21" s="47">
        <v>1</v>
      </c>
    </row>
    <row r="22" spans="1:13">
      <c r="A22" s="933" t="s">
        <v>69</v>
      </c>
      <c r="B22" s="181">
        <v>1078</v>
      </c>
      <c r="C22" s="181">
        <v>105847</v>
      </c>
      <c r="D22" s="191">
        <v>12512</v>
      </c>
      <c r="E22" s="181">
        <v>740</v>
      </c>
      <c r="F22" s="181">
        <v>77887</v>
      </c>
      <c r="G22" s="191">
        <v>9534</v>
      </c>
      <c r="H22" s="181">
        <v>37</v>
      </c>
      <c r="I22" s="181">
        <v>7697</v>
      </c>
      <c r="J22" s="191">
        <v>581</v>
      </c>
      <c r="K22" s="181">
        <v>301</v>
      </c>
      <c r="L22" s="181">
        <v>20263</v>
      </c>
      <c r="M22" s="224">
        <v>2397</v>
      </c>
    </row>
    <row r="23" spans="1:13">
      <c r="A23" s="933"/>
      <c r="B23" s="41">
        <v>1</v>
      </c>
      <c r="C23" s="42">
        <v>1</v>
      </c>
      <c r="D23" s="42">
        <v>1</v>
      </c>
      <c r="E23" s="43">
        <v>0.68645999999999996</v>
      </c>
      <c r="F23" s="39">
        <v>0.73585</v>
      </c>
      <c r="G23" s="39">
        <v>0.76198999999999995</v>
      </c>
      <c r="H23" s="43">
        <v>3.4320000000000003E-2</v>
      </c>
      <c r="I23" s="39">
        <v>7.2720000000000007E-2</v>
      </c>
      <c r="J23" s="39">
        <v>4.6440000000000002E-2</v>
      </c>
      <c r="K23" s="43">
        <v>0.27922000000000002</v>
      </c>
      <c r="L23" s="39">
        <v>0.19144</v>
      </c>
      <c r="M23" s="47">
        <v>0.19158</v>
      </c>
    </row>
    <row r="24" spans="1:13" ht="12.75" customHeight="1">
      <c r="A24" s="933" t="s">
        <v>70</v>
      </c>
      <c r="B24" s="181">
        <v>1756</v>
      </c>
      <c r="C24" s="181">
        <v>152436</v>
      </c>
      <c r="D24" s="191">
        <v>19190</v>
      </c>
      <c r="E24" s="181">
        <v>1240</v>
      </c>
      <c r="F24" s="181">
        <v>126990</v>
      </c>
      <c r="G24" s="191">
        <v>15048</v>
      </c>
      <c r="H24" s="181">
        <v>110</v>
      </c>
      <c r="I24" s="181">
        <v>7067</v>
      </c>
      <c r="J24" s="191">
        <v>1147</v>
      </c>
      <c r="K24" s="181">
        <v>406</v>
      </c>
      <c r="L24" s="181">
        <v>18379</v>
      </c>
      <c r="M24" s="224">
        <v>2995</v>
      </c>
    </row>
    <row r="25" spans="1:13">
      <c r="A25" s="933"/>
      <c r="B25" s="41">
        <v>1</v>
      </c>
      <c r="C25" s="42">
        <v>1</v>
      </c>
      <c r="D25" s="42">
        <v>1</v>
      </c>
      <c r="E25" s="43">
        <v>0.70615000000000006</v>
      </c>
      <c r="F25" s="39">
        <v>0.83306999999999998</v>
      </c>
      <c r="G25" s="39">
        <v>0.78415999999999997</v>
      </c>
      <c r="H25" s="43">
        <v>6.2640000000000001E-2</v>
      </c>
      <c r="I25" s="39">
        <v>4.6359999999999998E-2</v>
      </c>
      <c r="J25" s="39">
        <v>5.9769999999999997E-2</v>
      </c>
      <c r="K25" s="43">
        <v>0.23121</v>
      </c>
      <c r="L25" s="39">
        <v>0.12057</v>
      </c>
      <c r="M25" s="47">
        <v>0.15606999999999999</v>
      </c>
    </row>
    <row r="26" spans="1:13">
      <c r="A26" s="933" t="s">
        <v>71</v>
      </c>
      <c r="B26" s="181">
        <v>351</v>
      </c>
      <c r="C26" s="181">
        <v>32998</v>
      </c>
      <c r="D26" s="191">
        <v>3684</v>
      </c>
      <c r="E26" s="181">
        <v>256</v>
      </c>
      <c r="F26" s="181">
        <v>26385</v>
      </c>
      <c r="G26" s="191">
        <v>2861</v>
      </c>
      <c r="H26" s="181">
        <v>17</v>
      </c>
      <c r="I26" s="181">
        <v>1950</v>
      </c>
      <c r="J26" s="191">
        <v>222</v>
      </c>
      <c r="K26" s="181">
        <v>78</v>
      </c>
      <c r="L26" s="181">
        <v>4663</v>
      </c>
      <c r="M26" s="224">
        <v>601</v>
      </c>
    </row>
    <row r="27" spans="1:13">
      <c r="A27" s="933"/>
      <c r="B27" s="41">
        <v>1</v>
      </c>
      <c r="C27" s="42">
        <v>1</v>
      </c>
      <c r="D27" s="42">
        <v>1</v>
      </c>
      <c r="E27" s="43">
        <v>0.72933999999999999</v>
      </c>
      <c r="F27" s="39">
        <v>0.79959000000000002</v>
      </c>
      <c r="G27" s="39">
        <v>0.77659999999999996</v>
      </c>
      <c r="H27" s="43">
        <v>4.8430000000000001E-2</v>
      </c>
      <c r="I27" s="39">
        <v>5.9089999999999997E-2</v>
      </c>
      <c r="J27" s="39">
        <v>6.0260000000000001E-2</v>
      </c>
      <c r="K27" s="43">
        <v>0.22222</v>
      </c>
      <c r="L27" s="39">
        <v>0.14130999999999999</v>
      </c>
      <c r="M27" s="47">
        <v>0.16314000000000001</v>
      </c>
    </row>
    <row r="28" spans="1:13">
      <c r="A28" s="933" t="s">
        <v>72</v>
      </c>
      <c r="B28" s="181">
        <v>142</v>
      </c>
      <c r="C28" s="181">
        <v>11985</v>
      </c>
      <c r="D28" s="191">
        <v>1127</v>
      </c>
      <c r="E28" s="181">
        <v>68</v>
      </c>
      <c r="F28" s="181">
        <v>7639</v>
      </c>
      <c r="G28" s="191">
        <v>671</v>
      </c>
      <c r="H28" s="181">
        <v>0</v>
      </c>
      <c r="I28" s="181">
        <v>0</v>
      </c>
      <c r="J28" s="191">
        <v>0</v>
      </c>
      <c r="K28" s="181">
        <v>74</v>
      </c>
      <c r="L28" s="181">
        <v>4346</v>
      </c>
      <c r="M28" s="224">
        <v>456</v>
      </c>
    </row>
    <row r="29" spans="1:13">
      <c r="A29" s="933"/>
      <c r="B29" s="41">
        <v>1</v>
      </c>
      <c r="C29" s="42">
        <v>1</v>
      </c>
      <c r="D29" s="42">
        <v>1</v>
      </c>
      <c r="E29" s="43">
        <v>0.47887000000000002</v>
      </c>
      <c r="F29" s="39">
        <v>0.63737999999999995</v>
      </c>
      <c r="G29" s="39">
        <v>0.59538999999999997</v>
      </c>
      <c r="H29" s="43" t="s">
        <v>477</v>
      </c>
      <c r="I29" s="39" t="s">
        <v>477</v>
      </c>
      <c r="J29" s="39" t="s">
        <v>477</v>
      </c>
      <c r="K29" s="43">
        <v>0.52112999999999998</v>
      </c>
      <c r="L29" s="39">
        <v>0.36262</v>
      </c>
      <c r="M29" s="47">
        <v>0.40461000000000003</v>
      </c>
    </row>
    <row r="30" spans="1:13">
      <c r="A30" s="933" t="s">
        <v>73</v>
      </c>
      <c r="B30" s="181">
        <v>139</v>
      </c>
      <c r="C30" s="181">
        <v>11362</v>
      </c>
      <c r="D30" s="191">
        <v>1383</v>
      </c>
      <c r="E30" s="181">
        <v>97</v>
      </c>
      <c r="F30" s="181">
        <v>9797</v>
      </c>
      <c r="G30" s="191">
        <v>1046</v>
      </c>
      <c r="H30" s="181">
        <v>9</v>
      </c>
      <c r="I30" s="181">
        <v>900</v>
      </c>
      <c r="J30" s="191">
        <v>102</v>
      </c>
      <c r="K30" s="181">
        <v>33</v>
      </c>
      <c r="L30" s="181">
        <v>665</v>
      </c>
      <c r="M30" s="224">
        <v>235</v>
      </c>
    </row>
    <row r="31" spans="1:13">
      <c r="A31" s="933"/>
      <c r="B31" s="41">
        <v>1</v>
      </c>
      <c r="C31" s="42">
        <v>1</v>
      </c>
      <c r="D31" s="42">
        <v>1</v>
      </c>
      <c r="E31" s="43">
        <v>0.69784000000000002</v>
      </c>
      <c r="F31" s="39">
        <v>0.86226000000000003</v>
      </c>
      <c r="G31" s="39">
        <v>0.75632999999999995</v>
      </c>
      <c r="H31" s="43">
        <v>6.4750000000000002E-2</v>
      </c>
      <c r="I31" s="39">
        <v>7.9210000000000003E-2</v>
      </c>
      <c r="J31" s="39">
        <v>7.3749999999999996E-2</v>
      </c>
      <c r="K31" s="43">
        <v>0.23741000000000001</v>
      </c>
      <c r="L31" s="39">
        <v>5.8529999999999999E-2</v>
      </c>
      <c r="M31" s="47">
        <v>0.16991999999999999</v>
      </c>
    </row>
    <row r="32" spans="1:13">
      <c r="A32" s="933" t="s">
        <v>74</v>
      </c>
      <c r="B32" s="181">
        <v>166</v>
      </c>
      <c r="C32" s="181">
        <v>15380</v>
      </c>
      <c r="D32" s="191">
        <v>1899</v>
      </c>
      <c r="E32" s="181">
        <v>106</v>
      </c>
      <c r="F32" s="181">
        <v>10753</v>
      </c>
      <c r="G32" s="191">
        <v>1404</v>
      </c>
      <c r="H32" s="181">
        <v>0</v>
      </c>
      <c r="I32" s="181">
        <v>0</v>
      </c>
      <c r="J32" s="191">
        <v>0</v>
      </c>
      <c r="K32" s="181">
        <v>60</v>
      </c>
      <c r="L32" s="181">
        <v>4627</v>
      </c>
      <c r="M32" s="224">
        <v>495</v>
      </c>
    </row>
    <row r="33" spans="1:13">
      <c r="A33" s="933"/>
      <c r="B33" s="41">
        <v>1</v>
      </c>
      <c r="C33" s="42">
        <v>1</v>
      </c>
      <c r="D33" s="42">
        <v>1</v>
      </c>
      <c r="E33" s="43">
        <v>0.63854999999999995</v>
      </c>
      <c r="F33" s="39">
        <v>0.69915000000000005</v>
      </c>
      <c r="G33" s="39">
        <v>0.73934</v>
      </c>
      <c r="H33" s="43" t="s">
        <v>477</v>
      </c>
      <c r="I33" s="39" t="s">
        <v>477</v>
      </c>
      <c r="J33" s="39" t="s">
        <v>477</v>
      </c>
      <c r="K33" s="43">
        <v>0.36144999999999999</v>
      </c>
      <c r="L33" s="39">
        <v>0.30085000000000001</v>
      </c>
      <c r="M33" s="47">
        <v>0.26066</v>
      </c>
    </row>
    <row r="34" spans="1:13">
      <c r="A34" s="933" t="s">
        <v>75</v>
      </c>
      <c r="B34" s="181">
        <v>581</v>
      </c>
      <c r="C34" s="181">
        <v>47958</v>
      </c>
      <c r="D34" s="191">
        <v>5700</v>
      </c>
      <c r="E34" s="181">
        <v>346</v>
      </c>
      <c r="F34" s="181">
        <v>34481</v>
      </c>
      <c r="G34" s="191">
        <v>4322</v>
      </c>
      <c r="H34" s="181">
        <v>52</v>
      </c>
      <c r="I34" s="181">
        <v>7597</v>
      </c>
      <c r="J34" s="191">
        <v>645</v>
      </c>
      <c r="K34" s="181">
        <v>183</v>
      </c>
      <c r="L34" s="181">
        <v>5880</v>
      </c>
      <c r="M34" s="224">
        <v>733</v>
      </c>
    </row>
    <row r="35" spans="1:13">
      <c r="A35" s="933"/>
      <c r="B35" s="41">
        <v>1</v>
      </c>
      <c r="C35" s="42">
        <v>1</v>
      </c>
      <c r="D35" s="42">
        <v>1</v>
      </c>
      <c r="E35" s="43">
        <v>0.59552000000000005</v>
      </c>
      <c r="F35" s="39">
        <v>0.71897999999999995</v>
      </c>
      <c r="G35" s="39">
        <v>0.75824999999999998</v>
      </c>
      <c r="H35" s="43">
        <v>8.9499999999999996E-2</v>
      </c>
      <c r="I35" s="39">
        <v>0.15841</v>
      </c>
      <c r="J35" s="39">
        <v>0.11316</v>
      </c>
      <c r="K35" s="43">
        <v>0.31497000000000003</v>
      </c>
      <c r="L35" s="39">
        <v>0.12261</v>
      </c>
      <c r="M35" s="47">
        <v>0.12859999999999999</v>
      </c>
    </row>
    <row r="36" spans="1:13">
      <c r="A36" s="955" t="s">
        <v>76</v>
      </c>
      <c r="B36" s="181">
        <v>163</v>
      </c>
      <c r="C36" s="181">
        <v>12147</v>
      </c>
      <c r="D36" s="191">
        <v>1618</v>
      </c>
      <c r="E36" s="181">
        <v>53</v>
      </c>
      <c r="F36" s="181">
        <v>5316</v>
      </c>
      <c r="G36" s="191">
        <v>681</v>
      </c>
      <c r="H36" s="181">
        <v>10</v>
      </c>
      <c r="I36" s="181">
        <v>3347</v>
      </c>
      <c r="J36" s="191">
        <v>144</v>
      </c>
      <c r="K36" s="181">
        <v>100</v>
      </c>
      <c r="L36" s="181">
        <v>3484</v>
      </c>
      <c r="M36" s="224">
        <v>793</v>
      </c>
    </row>
    <row r="37" spans="1:13">
      <c r="A37" s="956"/>
      <c r="B37" s="233">
        <v>1</v>
      </c>
      <c r="C37" s="233">
        <v>1</v>
      </c>
      <c r="D37" s="233">
        <v>1</v>
      </c>
      <c r="E37" s="234">
        <v>0.32514999999999999</v>
      </c>
      <c r="F37" s="235">
        <v>0.43763999999999997</v>
      </c>
      <c r="G37" s="235">
        <v>0.42088999999999999</v>
      </c>
      <c r="H37" s="234">
        <v>6.1350000000000002E-2</v>
      </c>
      <c r="I37" s="235">
        <v>0.27554000000000001</v>
      </c>
      <c r="J37" s="235">
        <v>8.8999999999999996E-2</v>
      </c>
      <c r="K37" s="234">
        <v>0.61350000000000005</v>
      </c>
      <c r="L37" s="235">
        <v>0.28682000000000002</v>
      </c>
      <c r="M37" s="245">
        <v>0.49010999999999999</v>
      </c>
    </row>
    <row r="38" spans="1:13">
      <c r="A38" s="953" t="s">
        <v>85</v>
      </c>
      <c r="B38" s="180">
        <v>7916</v>
      </c>
      <c r="C38" s="180">
        <v>731152</v>
      </c>
      <c r="D38" s="237">
        <v>85135</v>
      </c>
      <c r="E38" s="180">
        <v>5033</v>
      </c>
      <c r="F38" s="180">
        <v>519740</v>
      </c>
      <c r="G38" s="237">
        <v>60627</v>
      </c>
      <c r="H38" s="180">
        <v>737</v>
      </c>
      <c r="I38" s="180">
        <v>84051</v>
      </c>
      <c r="J38" s="237">
        <v>8537</v>
      </c>
      <c r="K38" s="180">
        <v>2146</v>
      </c>
      <c r="L38" s="180">
        <v>127361</v>
      </c>
      <c r="M38" s="228">
        <v>15971</v>
      </c>
    </row>
    <row r="39" spans="1:13" ht="13.5" thickBot="1">
      <c r="A39" s="954"/>
      <c r="B39" s="240">
        <v>1</v>
      </c>
      <c r="C39" s="241">
        <v>1</v>
      </c>
      <c r="D39" s="241">
        <v>1</v>
      </c>
      <c r="E39" s="242">
        <v>0.63580000000000003</v>
      </c>
      <c r="F39" s="243">
        <v>0.71084999999999998</v>
      </c>
      <c r="G39" s="243">
        <v>0.71213000000000004</v>
      </c>
      <c r="H39" s="242">
        <v>9.3100000000000002E-2</v>
      </c>
      <c r="I39" s="243">
        <v>0.11496000000000001</v>
      </c>
      <c r="J39" s="243">
        <v>0.10027999999999999</v>
      </c>
      <c r="K39" s="242">
        <v>0.27110000000000001</v>
      </c>
      <c r="L39" s="243">
        <v>0.17419000000000001</v>
      </c>
      <c r="M39" s="246">
        <v>0.18759999999999999</v>
      </c>
    </row>
    <row r="40" spans="1:13" s="560" customFormat="1"/>
    <row r="41" spans="1:13" s="558" customFormat="1" ht="11.25">
      <c r="A41" s="558" t="str">
        <f>"Anmerkungen. Datengrundlage: Volkshochschul-Statistik "&amp;Hilfswerte!B1&amp;"; Basis: "&amp;Tabelle1!$C$36&amp;" vhs."</f>
        <v>Anmerkungen. Datengrundlage: Volkshochschul-Statistik 2022; Basis: 828 vhs.</v>
      </c>
    </row>
    <row r="42" spans="1:13" s="560" customFormat="1"/>
    <row r="43" spans="1:13" s="560" customFormat="1">
      <c r="A43" s="558" t="str">
        <f>Tabelle1!$A$41</f>
        <v>Datengrundlage: Deutsches Institut für Erwachsenenbildung DIE (2025). „Basisdaten Volkshochschul-Statistik (seit 2018)“</v>
      </c>
      <c r="E43" s="402"/>
      <c r="F43" s="402"/>
      <c r="G43" s="402"/>
    </row>
    <row r="44" spans="1:13" s="560" customFormat="1">
      <c r="A44" s="558" t="str">
        <f>Tabelle1!$A$42</f>
        <v xml:space="preserve">(ZA6276; Version 2.0.0) [Data set]. GESIS, Köln. </v>
      </c>
      <c r="B44" s="556"/>
      <c r="C44" s="556"/>
      <c r="D44" s="402"/>
      <c r="E44" s="402"/>
      <c r="F44" s="796" t="s">
        <v>494</v>
      </c>
      <c r="G44" s="796"/>
      <c r="H44" s="796"/>
    </row>
    <row r="45" spans="1:13" s="560" customFormat="1">
      <c r="E45" s="402"/>
      <c r="F45" s="402"/>
      <c r="G45" s="402"/>
    </row>
    <row r="46" spans="1:13" s="560" customFormat="1">
      <c r="A46" s="694" t="str">
        <f>Tabelle1!$A$44</f>
        <v>Die Tabellen stehen unter der Lizenz CC BY-SA DEED 4.0.</v>
      </c>
      <c r="E46" s="402"/>
      <c r="F46" s="402"/>
      <c r="G46" s="402"/>
    </row>
  </sheetData>
  <mergeCells count="28">
    <mergeCell ref="F44:H44"/>
    <mergeCell ref="A38:A39"/>
    <mergeCell ref="A28:A29"/>
    <mergeCell ref="A20:A21"/>
    <mergeCell ref="A22:A23"/>
    <mergeCell ref="A36:A37"/>
    <mergeCell ref="A32:A33"/>
    <mergeCell ref="A34:A35"/>
    <mergeCell ref="A8:A9"/>
    <mergeCell ref="A10:A11"/>
    <mergeCell ref="A12:A13"/>
    <mergeCell ref="A14:A15"/>
    <mergeCell ref="A6:A7"/>
    <mergeCell ref="A1:M1"/>
    <mergeCell ref="A2:A5"/>
    <mergeCell ref="B2:D4"/>
    <mergeCell ref="E2:M2"/>
    <mergeCell ref="E3:G3"/>
    <mergeCell ref="H3:J3"/>
    <mergeCell ref="K3:M3"/>
    <mergeCell ref="E4:G4"/>
    <mergeCell ref="H4:J4"/>
    <mergeCell ref="K4:M4"/>
    <mergeCell ref="A18:A19"/>
    <mergeCell ref="A24:A25"/>
    <mergeCell ref="A26:A27"/>
    <mergeCell ref="A16:A17"/>
    <mergeCell ref="A30:A31"/>
  </mergeCells>
  <conditionalFormatting sqref="A7 A9 A11 A13 A15 A17 A19 A21 A23 A25 A27 A29 A31 A33 A35 A37">
    <cfRule type="cellIs" dxfId="414" priority="205" stopIfTrue="1" operator="equal">
      <formula>1</formula>
    </cfRule>
    <cfRule type="cellIs" dxfId="413" priority="206" stopIfTrue="1" operator="lessThan">
      <formula>0.0005</formula>
    </cfRule>
  </conditionalFormatting>
  <conditionalFormatting sqref="A6:M6">
    <cfRule type="cellIs" dxfId="412" priority="184" stopIfTrue="1" operator="equal">
      <formula>0</formula>
    </cfRule>
  </conditionalFormatting>
  <conditionalFormatting sqref="A10:M10">
    <cfRule type="cellIs" dxfId="411" priority="160" stopIfTrue="1" operator="equal">
      <formula>0</formula>
    </cfRule>
  </conditionalFormatting>
  <conditionalFormatting sqref="A12:M12">
    <cfRule type="cellIs" dxfId="410" priority="157" stopIfTrue="1" operator="equal">
      <formula>0</formula>
    </cfRule>
  </conditionalFormatting>
  <conditionalFormatting sqref="A14:M14">
    <cfRule type="cellIs" dxfId="409" priority="136" stopIfTrue="1" operator="equal">
      <formula>0</formula>
    </cfRule>
  </conditionalFormatting>
  <conditionalFormatting sqref="A16:M16">
    <cfRule type="cellIs" dxfId="408" priority="133" stopIfTrue="1" operator="equal">
      <formula>0</formula>
    </cfRule>
  </conditionalFormatting>
  <conditionalFormatting sqref="A18:M18">
    <cfRule type="cellIs" dxfId="407" priority="112" stopIfTrue="1" operator="equal">
      <formula>0</formula>
    </cfRule>
  </conditionalFormatting>
  <conditionalFormatting sqref="A20:M20">
    <cfRule type="cellIs" dxfId="406" priority="109" stopIfTrue="1" operator="equal">
      <formula>0</formula>
    </cfRule>
  </conditionalFormatting>
  <conditionalFormatting sqref="A22:M22">
    <cfRule type="cellIs" dxfId="405" priority="88" stopIfTrue="1" operator="equal">
      <formula>0</formula>
    </cfRule>
  </conditionalFormatting>
  <conditionalFormatting sqref="A24:M24">
    <cfRule type="cellIs" dxfId="404" priority="85" stopIfTrue="1" operator="equal">
      <formula>0</formula>
    </cfRule>
  </conditionalFormatting>
  <conditionalFormatting sqref="A26:M26">
    <cfRule type="cellIs" dxfId="403" priority="64" stopIfTrue="1" operator="equal">
      <formula>0</formula>
    </cfRule>
  </conditionalFormatting>
  <conditionalFormatting sqref="A28:M28">
    <cfRule type="cellIs" dxfId="402" priority="61" stopIfTrue="1" operator="equal">
      <formula>0</formula>
    </cfRule>
  </conditionalFormatting>
  <conditionalFormatting sqref="A30:M30">
    <cfRule type="cellIs" dxfId="401" priority="40" stopIfTrue="1" operator="equal">
      <formula>0</formula>
    </cfRule>
  </conditionalFormatting>
  <conditionalFormatting sqref="A32:M32">
    <cfRule type="cellIs" dxfId="400" priority="37" stopIfTrue="1" operator="equal">
      <formula>0</formula>
    </cfRule>
  </conditionalFormatting>
  <conditionalFormatting sqref="A34:M34">
    <cfRule type="cellIs" dxfId="399" priority="16" stopIfTrue="1" operator="equal">
      <formula>0</formula>
    </cfRule>
  </conditionalFormatting>
  <conditionalFormatting sqref="A36:M36">
    <cfRule type="cellIs" dxfId="398" priority="13" stopIfTrue="1" operator="equal">
      <formula>0</formula>
    </cfRule>
  </conditionalFormatting>
  <conditionalFormatting sqref="B8:M8">
    <cfRule type="cellIs" dxfId="397" priority="181" stopIfTrue="1" operator="equal">
      <formula>0</formula>
    </cfRule>
  </conditionalFormatting>
  <conditionalFormatting sqref="B38:M38">
    <cfRule type="cellIs" dxfId="396" priority="1" stopIfTrue="1" operator="equal">
      <formula>0</formula>
    </cfRule>
  </conditionalFormatting>
  <hyperlinks>
    <hyperlink ref="A46" r:id="rId1" display="Publikation und Tabellen stehen unter der Lizenz CC BY-SA DEED 4.0." xr:uid="{F2439AC3-034F-4A59-AF33-FE0E7EEB2075}"/>
    <hyperlink ref="F44" r:id="rId2" xr:uid="{CFB71BF6-847E-451B-9C8C-DF460ECCF6F3}"/>
  </hyperlinks>
  <pageMargins left="0.7" right="0.7" top="0.78740157499999996" bottom="0.78740157499999996" header="0.3" footer="0.3"/>
  <pageSetup paperSize="9" scale="65" orientation="portrait"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1F0C2-B125-4DD1-A26D-E30E5E436DC3}">
  <sheetPr>
    <pageSetUpPr fitToPage="1"/>
  </sheetPr>
  <dimension ref="A1:K28"/>
  <sheetViews>
    <sheetView view="pageBreakPreview" zoomScaleNormal="100" zoomScaleSheetLayoutView="100" workbookViewId="0">
      <selection sqref="A1:I1"/>
    </sheetView>
  </sheetViews>
  <sheetFormatPr baseColWidth="10" defaultRowHeight="12.75"/>
  <cols>
    <col min="1" max="1" width="19.42578125" style="9" customWidth="1"/>
    <col min="2" max="2" width="10.42578125" style="9" customWidth="1"/>
    <col min="3" max="4" width="7.5703125" style="9" customWidth="1"/>
    <col min="5" max="6" width="8.85546875" style="9" customWidth="1"/>
    <col min="7" max="7" width="11.85546875" style="9" customWidth="1"/>
    <col min="8" max="9" width="11.42578125" style="9" customWidth="1"/>
    <col min="10" max="10" width="3.7109375" style="556" customWidth="1"/>
    <col min="11" max="16384" width="11.42578125" style="9"/>
  </cols>
  <sheetData>
    <row r="1" spans="1:11" ht="39" customHeight="1" thickBot="1">
      <c r="A1" s="778" t="str">
        <f>"Tabelle 10: Zeitorganisation von Kursen nach Programmbereichen " &amp;Hilfswerte!B1</f>
        <v>Tabelle 10: Zeitorganisation von Kursen nach Programmbereichen 2022</v>
      </c>
      <c r="B1" s="778"/>
      <c r="C1" s="778"/>
      <c r="D1" s="778"/>
      <c r="E1" s="778"/>
      <c r="F1" s="778"/>
      <c r="G1" s="778"/>
      <c r="H1" s="778"/>
      <c r="I1" s="778"/>
      <c r="J1" s="635"/>
    </row>
    <row r="2" spans="1:11" ht="14.25" customHeight="1">
      <c r="A2" s="959" t="s">
        <v>255</v>
      </c>
      <c r="B2" s="961" t="s">
        <v>24</v>
      </c>
      <c r="C2" s="963" t="s">
        <v>256</v>
      </c>
      <c r="D2" s="964">
        <v>0</v>
      </c>
      <c r="E2" s="965" t="s">
        <v>257</v>
      </c>
      <c r="F2" s="963">
        <v>0</v>
      </c>
      <c r="G2" s="966" t="s">
        <v>337</v>
      </c>
      <c r="H2" s="968" t="s">
        <v>372</v>
      </c>
      <c r="I2" s="970" t="s">
        <v>338</v>
      </c>
    </row>
    <row r="3" spans="1:11" ht="32.25" customHeight="1">
      <c r="A3" s="960"/>
      <c r="B3" s="962">
        <v>0</v>
      </c>
      <c r="C3" s="54" t="s">
        <v>445</v>
      </c>
      <c r="D3" s="55" t="s">
        <v>258</v>
      </c>
      <c r="E3" s="55" t="s">
        <v>259</v>
      </c>
      <c r="F3" s="55" t="s">
        <v>258</v>
      </c>
      <c r="G3" s="967">
        <v>0</v>
      </c>
      <c r="H3" s="969">
        <v>0</v>
      </c>
      <c r="I3" s="971">
        <v>0</v>
      </c>
    </row>
    <row r="4" spans="1:11" ht="28.5" customHeight="1">
      <c r="A4" s="953" t="s">
        <v>89</v>
      </c>
      <c r="B4" s="264">
        <v>28904</v>
      </c>
      <c r="C4" s="265">
        <v>4793</v>
      </c>
      <c r="D4" s="265">
        <v>9741</v>
      </c>
      <c r="E4" s="265">
        <v>581</v>
      </c>
      <c r="F4" s="265">
        <v>1635</v>
      </c>
      <c r="G4" s="265">
        <v>9605</v>
      </c>
      <c r="H4" s="265">
        <v>1563</v>
      </c>
      <c r="I4" s="266">
        <v>986</v>
      </c>
    </row>
    <row r="5" spans="1:11" ht="28.5" customHeight="1">
      <c r="A5" s="958"/>
      <c r="B5" s="267">
        <v>1</v>
      </c>
      <c r="C5" s="467">
        <v>0.16582</v>
      </c>
      <c r="D5" s="467">
        <v>0.33700999999999998</v>
      </c>
      <c r="E5" s="467">
        <v>2.01E-2</v>
      </c>
      <c r="F5" s="467">
        <v>5.6570000000000002E-2</v>
      </c>
      <c r="G5" s="467">
        <v>0.33230999999999999</v>
      </c>
      <c r="H5" s="467">
        <v>5.4080000000000003E-2</v>
      </c>
      <c r="I5" s="468">
        <v>3.4110000000000001E-2</v>
      </c>
      <c r="K5" s="51"/>
    </row>
    <row r="6" spans="1:11" ht="28.5" customHeight="1">
      <c r="A6" s="957" t="s">
        <v>113</v>
      </c>
      <c r="B6" s="268">
        <v>68712</v>
      </c>
      <c r="C6" s="269">
        <v>24066</v>
      </c>
      <c r="D6" s="269">
        <v>20727</v>
      </c>
      <c r="E6" s="269">
        <v>1989</v>
      </c>
      <c r="F6" s="269">
        <v>2675</v>
      </c>
      <c r="G6" s="269">
        <v>9901</v>
      </c>
      <c r="H6" s="269">
        <v>7934</v>
      </c>
      <c r="I6" s="270">
        <v>1420</v>
      </c>
    </row>
    <row r="7" spans="1:11" ht="28.5" customHeight="1">
      <c r="A7" s="958"/>
      <c r="B7" s="267">
        <v>1</v>
      </c>
      <c r="C7" s="467">
        <v>0.35024</v>
      </c>
      <c r="D7" s="467">
        <v>0.30164999999999997</v>
      </c>
      <c r="E7" s="467">
        <v>2.895E-2</v>
      </c>
      <c r="F7" s="467">
        <v>3.8929999999999999E-2</v>
      </c>
      <c r="G7" s="467">
        <v>0.14409</v>
      </c>
      <c r="H7" s="467">
        <v>0.11547</v>
      </c>
      <c r="I7" s="468">
        <v>2.0670000000000001E-2</v>
      </c>
    </row>
    <row r="8" spans="1:11" ht="28.5" customHeight="1">
      <c r="A8" s="957" t="s">
        <v>19</v>
      </c>
      <c r="B8" s="268">
        <v>142984</v>
      </c>
      <c r="C8" s="269">
        <v>67118</v>
      </c>
      <c r="D8" s="269">
        <v>51745</v>
      </c>
      <c r="E8" s="269">
        <v>3471</v>
      </c>
      <c r="F8" s="269">
        <v>3004</v>
      </c>
      <c r="G8" s="269">
        <v>13665</v>
      </c>
      <c r="H8" s="269">
        <v>2546</v>
      </c>
      <c r="I8" s="270">
        <v>1435</v>
      </c>
    </row>
    <row r="9" spans="1:11" ht="28.5" customHeight="1">
      <c r="A9" s="958"/>
      <c r="B9" s="267">
        <v>1</v>
      </c>
      <c r="C9" s="467">
        <v>0.46940999999999999</v>
      </c>
      <c r="D9" s="467">
        <v>0.36188999999999999</v>
      </c>
      <c r="E9" s="467">
        <v>2.4279999999999999E-2</v>
      </c>
      <c r="F9" s="467">
        <v>2.1010000000000001E-2</v>
      </c>
      <c r="G9" s="467">
        <v>9.5570000000000002E-2</v>
      </c>
      <c r="H9" s="467">
        <v>1.7809999999999999E-2</v>
      </c>
      <c r="I9" s="468">
        <v>1.004E-2</v>
      </c>
    </row>
    <row r="10" spans="1:11" ht="28.5" customHeight="1">
      <c r="A10" s="957" t="s">
        <v>20</v>
      </c>
      <c r="B10" s="268">
        <v>147561</v>
      </c>
      <c r="C10" s="269">
        <v>50491</v>
      </c>
      <c r="D10" s="269">
        <v>39062</v>
      </c>
      <c r="E10" s="269">
        <v>8795</v>
      </c>
      <c r="F10" s="269">
        <v>43734</v>
      </c>
      <c r="G10" s="269">
        <v>1577</v>
      </c>
      <c r="H10" s="269">
        <v>1367</v>
      </c>
      <c r="I10" s="270">
        <v>2535</v>
      </c>
    </row>
    <row r="11" spans="1:11" ht="28.5" customHeight="1">
      <c r="A11" s="958"/>
      <c r="B11" s="267">
        <v>1</v>
      </c>
      <c r="C11" s="467">
        <v>0.34216999999999997</v>
      </c>
      <c r="D11" s="467">
        <v>0.26472000000000001</v>
      </c>
      <c r="E11" s="467">
        <v>5.96E-2</v>
      </c>
      <c r="F11" s="467">
        <v>0.29637999999999998</v>
      </c>
      <c r="G11" s="467">
        <v>1.069E-2</v>
      </c>
      <c r="H11" s="467">
        <v>9.2599999999999991E-3</v>
      </c>
      <c r="I11" s="468">
        <v>1.7180000000000001E-2</v>
      </c>
    </row>
    <row r="12" spans="1:11" ht="28.5" customHeight="1">
      <c r="A12" s="957" t="s">
        <v>355</v>
      </c>
      <c r="B12" s="268">
        <v>31101</v>
      </c>
      <c r="C12" s="269">
        <v>4673</v>
      </c>
      <c r="D12" s="269">
        <v>7954</v>
      </c>
      <c r="E12" s="269">
        <v>2552</v>
      </c>
      <c r="F12" s="269">
        <v>4284</v>
      </c>
      <c r="G12" s="269">
        <v>6503</v>
      </c>
      <c r="H12" s="269">
        <v>2585</v>
      </c>
      <c r="I12" s="270">
        <v>2550</v>
      </c>
    </row>
    <row r="13" spans="1:11" ht="28.5" customHeight="1">
      <c r="A13" s="958"/>
      <c r="B13" s="267">
        <v>1</v>
      </c>
      <c r="C13" s="467">
        <v>0.15024999999999999</v>
      </c>
      <c r="D13" s="467">
        <v>0.25574999999999998</v>
      </c>
      <c r="E13" s="467">
        <v>8.2059999999999994E-2</v>
      </c>
      <c r="F13" s="467">
        <v>0.13774</v>
      </c>
      <c r="G13" s="467">
        <v>0.20909</v>
      </c>
      <c r="H13" s="467">
        <v>8.3119999999999999E-2</v>
      </c>
      <c r="I13" s="468">
        <v>8.1989999999999993E-2</v>
      </c>
    </row>
    <row r="14" spans="1:11" ht="28.5" customHeight="1">
      <c r="A14" s="957" t="s">
        <v>366</v>
      </c>
      <c r="B14" s="268">
        <v>6812</v>
      </c>
      <c r="C14" s="269">
        <v>1065</v>
      </c>
      <c r="D14" s="269">
        <v>2939</v>
      </c>
      <c r="E14" s="269">
        <v>443</v>
      </c>
      <c r="F14" s="269">
        <v>1988</v>
      </c>
      <c r="G14" s="269">
        <v>65</v>
      </c>
      <c r="H14" s="269">
        <v>54</v>
      </c>
      <c r="I14" s="270">
        <v>258</v>
      </c>
    </row>
    <row r="15" spans="1:11" ht="28.5" customHeight="1">
      <c r="A15" s="958"/>
      <c r="B15" s="267">
        <v>1</v>
      </c>
      <c r="C15" s="467">
        <v>0.15634000000000001</v>
      </c>
      <c r="D15" s="467">
        <v>0.43143999999999999</v>
      </c>
      <c r="E15" s="467">
        <v>6.5030000000000004E-2</v>
      </c>
      <c r="F15" s="467">
        <v>0.29183999999999999</v>
      </c>
      <c r="G15" s="467">
        <v>9.5399999999999999E-3</v>
      </c>
      <c r="H15" s="467">
        <v>7.9299999999999995E-3</v>
      </c>
      <c r="I15" s="468">
        <v>3.7870000000000001E-2</v>
      </c>
    </row>
    <row r="16" spans="1:11" ht="28.5" customHeight="1">
      <c r="A16" s="957" t="s">
        <v>39</v>
      </c>
      <c r="B16" s="271">
        <v>5559</v>
      </c>
      <c r="C16" s="272">
        <v>505</v>
      </c>
      <c r="D16" s="272">
        <v>2595</v>
      </c>
      <c r="E16" s="272">
        <v>202</v>
      </c>
      <c r="F16" s="272">
        <v>1635</v>
      </c>
      <c r="G16" s="272">
        <v>263</v>
      </c>
      <c r="H16" s="272">
        <v>90</v>
      </c>
      <c r="I16" s="273">
        <v>269</v>
      </c>
    </row>
    <row r="17" spans="1:9" ht="28.5" customHeight="1">
      <c r="A17" s="956"/>
      <c r="B17" s="274">
        <v>1</v>
      </c>
      <c r="C17" s="469">
        <v>9.0840000000000004E-2</v>
      </c>
      <c r="D17" s="469">
        <v>0.46681</v>
      </c>
      <c r="E17" s="469">
        <v>3.6339999999999997E-2</v>
      </c>
      <c r="F17" s="469">
        <v>0.29411999999999999</v>
      </c>
      <c r="G17" s="469">
        <v>4.7309999999999998E-2</v>
      </c>
      <c r="H17" s="469">
        <v>1.619E-2</v>
      </c>
      <c r="I17" s="470">
        <v>4.8390000000000002E-2</v>
      </c>
    </row>
    <row r="18" spans="1:9" ht="28.5" customHeight="1">
      <c r="A18" s="953" t="s">
        <v>393</v>
      </c>
      <c r="B18" s="276">
        <v>431633</v>
      </c>
      <c r="C18" s="277">
        <v>152711</v>
      </c>
      <c r="D18" s="277">
        <v>134763</v>
      </c>
      <c r="E18" s="277">
        <v>18033</v>
      </c>
      <c r="F18" s="277">
        <v>58955</v>
      </c>
      <c r="G18" s="277">
        <v>41579</v>
      </c>
      <c r="H18" s="277">
        <v>16139</v>
      </c>
      <c r="I18" s="278">
        <v>9453</v>
      </c>
    </row>
    <row r="19" spans="1:9" ht="28.5" customHeight="1" thickBot="1">
      <c r="A19" s="954"/>
      <c r="B19" s="275">
        <v>1</v>
      </c>
      <c r="C19" s="471">
        <v>0.3538</v>
      </c>
      <c r="D19" s="471">
        <v>0.31222</v>
      </c>
      <c r="E19" s="471">
        <v>4.1779999999999998E-2</v>
      </c>
      <c r="F19" s="471">
        <v>0.13658999999999999</v>
      </c>
      <c r="G19" s="471">
        <v>9.6329999999999999E-2</v>
      </c>
      <c r="H19" s="471">
        <v>3.739E-2</v>
      </c>
      <c r="I19" s="472">
        <v>2.1899999999999999E-2</v>
      </c>
    </row>
    <row r="20" spans="1:9" s="556" customFormat="1"/>
    <row r="21" spans="1:9" s="558" customFormat="1" ht="11.25">
      <c r="A21" s="558" t="str">
        <f>"Anmerkungen. Datengrundlage: Volkshochschul-Statistik "&amp;Hilfswerte!B1&amp;"; Basis: "&amp;Tabelle1!$C$36&amp;" vhs."</f>
        <v>Anmerkungen. Datengrundlage: Volkshochschul-Statistik 2022; Basis: 828 vhs.</v>
      </c>
    </row>
    <row r="22" spans="1:9" s="558" customFormat="1" ht="11.25">
      <c r="A22" s="558" t="s">
        <v>416</v>
      </c>
    </row>
    <row r="23" spans="1:9" s="556" customFormat="1"/>
    <row r="24" spans="1:9" s="556" customFormat="1">
      <c r="A24" s="558" t="str">
        <f>Tabelle1!$A$41</f>
        <v>Datengrundlage: Deutsches Institut für Erwachsenenbildung DIE (2025). „Basisdaten Volkshochschul-Statistik (seit 2018)“</v>
      </c>
      <c r="B24" s="560"/>
      <c r="C24" s="560"/>
      <c r="D24" s="560"/>
      <c r="E24" s="402"/>
      <c r="F24" s="402"/>
      <c r="G24" s="402"/>
    </row>
    <row r="25" spans="1:9" s="556" customFormat="1">
      <c r="A25" s="558" t="str">
        <f>Tabelle1!$A$42</f>
        <v xml:space="preserve">(ZA6276; Version 2.0.0) [Data set]. GESIS, Köln. </v>
      </c>
      <c r="D25" s="402"/>
      <c r="E25" s="402"/>
      <c r="F25" s="796" t="s">
        <v>494</v>
      </c>
      <c r="G25" s="796"/>
      <c r="H25" s="796"/>
    </row>
    <row r="26" spans="1:9" s="556" customFormat="1">
      <c r="A26" s="560"/>
      <c r="B26" s="560"/>
      <c r="C26" s="560"/>
      <c r="D26" s="560"/>
      <c r="E26" s="402"/>
      <c r="F26" s="402"/>
      <c r="G26" s="402"/>
    </row>
    <row r="27" spans="1:9" s="556" customFormat="1">
      <c r="A27" s="694" t="str">
        <f>Tabelle1!$A$44</f>
        <v>Die Tabellen stehen unter der Lizenz CC BY-SA DEED 4.0.</v>
      </c>
      <c r="B27" s="560"/>
      <c r="C27" s="560"/>
      <c r="D27" s="560"/>
      <c r="E27" s="402"/>
      <c r="F27" s="402"/>
      <c r="G27" s="402"/>
    </row>
    <row r="28" spans="1:9" s="556" customFormat="1"/>
  </sheetData>
  <mergeCells count="17">
    <mergeCell ref="A8:A9"/>
    <mergeCell ref="A10:A11"/>
    <mergeCell ref="A12:A13"/>
    <mergeCell ref="A14:A15"/>
    <mergeCell ref="F25:H25"/>
    <mergeCell ref="A1:I1"/>
    <mergeCell ref="A2:A3"/>
    <mergeCell ref="B2:B3"/>
    <mergeCell ref="C2:D2"/>
    <mergeCell ref="E2:F2"/>
    <mergeCell ref="G2:G3"/>
    <mergeCell ref="H2:H3"/>
    <mergeCell ref="I2:I3"/>
    <mergeCell ref="A16:A17"/>
    <mergeCell ref="A18:A19"/>
    <mergeCell ref="A4:A5"/>
    <mergeCell ref="A6:A7"/>
  </mergeCells>
  <conditionalFormatting sqref="A4:I4 A6:I6 A16:I16">
    <cfRule type="cellIs" dxfId="395" priority="15" stopIfTrue="1" operator="equal">
      <formula>0</formula>
    </cfRule>
  </conditionalFormatting>
  <conditionalFormatting sqref="A5:I5 A7:I7 A17:I17">
    <cfRule type="cellIs" dxfId="394" priority="13" stopIfTrue="1" operator="equal">
      <formula>1</formula>
    </cfRule>
    <cfRule type="cellIs" dxfId="393" priority="14" stopIfTrue="1" operator="lessThan">
      <formula>0.0005</formula>
    </cfRule>
  </conditionalFormatting>
  <conditionalFormatting sqref="A8:I8">
    <cfRule type="cellIs" dxfId="392" priority="12" stopIfTrue="1" operator="equal">
      <formula>0</formula>
    </cfRule>
  </conditionalFormatting>
  <conditionalFormatting sqref="A9:I9">
    <cfRule type="cellIs" dxfId="391" priority="10" stopIfTrue="1" operator="equal">
      <formula>1</formula>
    </cfRule>
    <cfRule type="cellIs" dxfId="390" priority="11" stopIfTrue="1" operator="lessThan">
      <formula>0.0005</formula>
    </cfRule>
  </conditionalFormatting>
  <conditionalFormatting sqref="A10:I10">
    <cfRule type="cellIs" dxfId="389" priority="9" stopIfTrue="1" operator="equal">
      <formula>0</formula>
    </cfRule>
  </conditionalFormatting>
  <conditionalFormatting sqref="A11:I11">
    <cfRule type="cellIs" dxfId="388" priority="7" stopIfTrue="1" operator="equal">
      <formula>1</formula>
    </cfRule>
    <cfRule type="cellIs" dxfId="387" priority="8" stopIfTrue="1" operator="lessThan">
      <formula>0.0005</formula>
    </cfRule>
  </conditionalFormatting>
  <conditionalFormatting sqref="A12:I12">
    <cfRule type="cellIs" dxfId="386" priority="6" stopIfTrue="1" operator="equal">
      <formula>0</formula>
    </cfRule>
  </conditionalFormatting>
  <conditionalFormatting sqref="A13:I13">
    <cfRule type="cellIs" dxfId="385" priority="4" stopIfTrue="1" operator="equal">
      <formula>1</formula>
    </cfRule>
    <cfRule type="cellIs" dxfId="384" priority="5" stopIfTrue="1" operator="lessThan">
      <formula>0.0005</formula>
    </cfRule>
  </conditionalFormatting>
  <conditionalFormatting sqref="A14:I14">
    <cfRule type="cellIs" dxfId="383" priority="3" stopIfTrue="1" operator="equal">
      <formula>0</formula>
    </cfRule>
  </conditionalFormatting>
  <conditionalFormatting sqref="A15:I15">
    <cfRule type="cellIs" dxfId="382" priority="1" stopIfTrue="1" operator="equal">
      <formula>1</formula>
    </cfRule>
    <cfRule type="cellIs" dxfId="381" priority="2" stopIfTrue="1" operator="lessThan">
      <formula>0.0005</formula>
    </cfRule>
  </conditionalFormatting>
  <conditionalFormatting sqref="K5 M5:IV5 K7:IV7 K9:IV9 K11:IV11 K13:IV13 K15:IV15 K17:IV17">
    <cfRule type="cellIs" dxfId="380" priority="31" stopIfTrue="1" operator="equal">
      <formula>1</formula>
    </cfRule>
    <cfRule type="cellIs" dxfId="379" priority="32" stopIfTrue="1" operator="lessThan">
      <formula>0.0005</formula>
    </cfRule>
  </conditionalFormatting>
  <conditionalFormatting sqref="K4:IV4 K6:IV6 K8:IV8 K10:IV10 K12:IV12 K14:IV14 K16:IV16">
    <cfRule type="cellIs" dxfId="378" priority="33" stopIfTrue="1" operator="equal">
      <formula>0</formula>
    </cfRule>
  </conditionalFormatting>
  <hyperlinks>
    <hyperlink ref="A27" r:id="rId1" display="Publikation und Tabellen stehen unter der Lizenz CC BY-SA DEED 4.0." xr:uid="{A5EF1D68-DE5D-4789-A531-E14AB0DD833F}"/>
    <hyperlink ref="F25" r:id="rId2" xr:uid="{5466B154-87D5-4257-8049-583994F35A60}"/>
  </hyperlinks>
  <pageMargins left="0.78740157480314965" right="0.78740157480314965" top="0.98425196850393704" bottom="0.98425196850393704" header="0.51181102362204722" footer="0.51181102362204722"/>
  <pageSetup paperSize="9" scale="86" orientation="portrait" r:id="rId3"/>
  <headerFooter scaleWithDoc="0" alignWithMargins="0"/>
  <legacyDrawingHF r:id="rId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9094D-F328-40BB-AB78-EA6AA6A57E0D}">
  <dimension ref="A1:AQ45"/>
  <sheetViews>
    <sheetView view="pageBreakPreview" zoomScaleNormal="100" zoomScaleSheetLayoutView="100" workbookViewId="0">
      <selection sqref="A1:O1"/>
    </sheetView>
  </sheetViews>
  <sheetFormatPr baseColWidth="10" defaultRowHeight="12.75"/>
  <cols>
    <col min="1" max="1" width="17.28515625" style="9" customWidth="1"/>
    <col min="2" max="2" width="6.140625" style="9" customWidth="1"/>
    <col min="3" max="3" width="8.140625" style="9" customWidth="1"/>
    <col min="4" max="4" width="6.28515625" style="9" customWidth="1"/>
    <col min="5" max="5" width="5.7109375" style="9" customWidth="1"/>
    <col min="6" max="7" width="7" style="9" customWidth="1"/>
    <col min="8" max="8" width="5.85546875" style="9" customWidth="1"/>
    <col min="9" max="10" width="7" style="9" customWidth="1"/>
    <col min="11" max="11" width="5.85546875" style="9" customWidth="1"/>
    <col min="12" max="13" width="7" style="9" customWidth="1"/>
    <col min="14" max="14" width="6.28515625" style="9" customWidth="1"/>
    <col min="15" max="15" width="7.5703125" style="9" customWidth="1"/>
    <col min="16" max="16" width="7" style="9" customWidth="1"/>
    <col min="17" max="17" width="17.85546875" style="9" customWidth="1"/>
    <col min="18" max="20" width="7" style="9" customWidth="1"/>
    <col min="21" max="21" width="5.85546875" style="9" customWidth="1"/>
    <col min="22" max="22" width="7.5703125" style="9" customWidth="1"/>
    <col min="23" max="23" width="7" style="9" customWidth="1"/>
    <col min="24" max="24" width="5.85546875" style="9" customWidth="1"/>
    <col min="25" max="25" width="7.5703125" style="9" customWidth="1"/>
    <col min="26" max="26" width="7" style="9" customWidth="1"/>
    <col min="27" max="27" width="5.85546875" style="9" customWidth="1"/>
    <col min="28" max="28" width="7.5703125" style="9" customWidth="1"/>
    <col min="29" max="29" width="7" style="9" customWidth="1"/>
    <col min="30" max="30" width="19.42578125" style="9" customWidth="1"/>
    <col min="31" max="31" width="7.140625" style="9" customWidth="1"/>
    <col min="32" max="32" width="7.5703125" style="9" customWidth="1"/>
    <col min="33" max="33" width="7" style="9" customWidth="1"/>
    <col min="34" max="34" width="5.85546875" style="9" customWidth="1"/>
    <col min="35" max="35" width="7.5703125" style="9" customWidth="1"/>
    <col min="36" max="36" width="7" style="9" customWidth="1"/>
    <col min="37" max="37" width="5.85546875" style="9" customWidth="1"/>
    <col min="38" max="38" width="7.5703125" style="9" customWidth="1"/>
    <col min="39" max="39" width="7" style="9" customWidth="1"/>
    <col min="40" max="40" width="6.28515625" style="9" customWidth="1"/>
    <col min="41" max="41" width="7.5703125" style="9" customWidth="1"/>
    <col min="42" max="42" width="7.85546875" style="9" customWidth="1"/>
    <col min="43" max="43" width="2.7109375" style="556" customWidth="1"/>
    <col min="44" max="16384" width="11.42578125" style="9"/>
  </cols>
  <sheetData>
    <row r="1" spans="1:43" s="551" customFormat="1" ht="37.5" customHeight="1" thickBot="1">
      <c r="A1" s="979" t="str">
        <f>"Tabelle 11: Kurse in Zusammenarbeit mit anderen Einrichtungen nach Ländern " &amp;Hilfswerte!B1</f>
        <v>Tabelle 11: Kurse in Zusammenarbeit mit anderen Einrichtungen nach Ländern 2022</v>
      </c>
      <c r="B1" s="979"/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79"/>
      <c r="N1" s="979"/>
      <c r="O1" s="979"/>
      <c r="P1" s="635"/>
      <c r="Q1" s="980" t="str">
        <f>"noch Tabelle 11: Kurse in Zusammenarbeit mit anderen Einrichtungen nach Ländern " &amp;Hilfswerte!B1</f>
        <v>noch Tabelle 11: Kurse in Zusammenarbeit mit anderen Einrichtungen nach Ländern 2022</v>
      </c>
      <c r="R1" s="980"/>
      <c r="S1" s="980"/>
      <c r="T1" s="980"/>
      <c r="U1" s="980"/>
      <c r="V1" s="980"/>
      <c r="W1" s="980"/>
      <c r="X1" s="980"/>
      <c r="Y1" s="980"/>
      <c r="Z1" s="980"/>
      <c r="AA1" s="980"/>
      <c r="AB1" s="980"/>
      <c r="AC1" s="980"/>
      <c r="AD1" s="980" t="str">
        <f>"noch Tabelle 11: Kurse in Zusammenarbeit mit anderen Einrichtungen nach Ländern " &amp;Hilfswerte!B1</f>
        <v>noch Tabelle 11: Kurse in Zusammenarbeit mit anderen Einrichtungen nach Ländern 2022</v>
      </c>
      <c r="AE1" s="980"/>
      <c r="AF1" s="980"/>
      <c r="AG1" s="980"/>
      <c r="AH1" s="980"/>
      <c r="AI1" s="980"/>
      <c r="AJ1" s="980"/>
      <c r="AK1" s="980"/>
      <c r="AL1" s="980"/>
      <c r="AM1" s="980"/>
      <c r="AN1" s="980"/>
      <c r="AO1" s="980"/>
      <c r="AP1" s="980"/>
    </row>
    <row r="2" spans="1:43" s="3" customFormat="1" ht="37.5" customHeight="1" thickBot="1">
      <c r="A2" s="974" t="s">
        <v>12</v>
      </c>
      <c r="B2" s="977" t="s">
        <v>24</v>
      </c>
      <c r="C2" s="977"/>
      <c r="D2" s="977"/>
      <c r="E2" s="982" t="s">
        <v>260</v>
      </c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3"/>
      <c r="Q2" s="636"/>
      <c r="R2" s="982" t="s">
        <v>260</v>
      </c>
      <c r="S2" s="982"/>
      <c r="T2" s="982"/>
      <c r="U2" s="982"/>
      <c r="V2" s="982"/>
      <c r="W2" s="982"/>
      <c r="X2" s="982"/>
      <c r="Y2" s="982"/>
      <c r="Z2" s="982"/>
      <c r="AA2" s="982"/>
      <c r="AB2" s="982"/>
      <c r="AC2" s="983"/>
      <c r="AD2" s="636"/>
      <c r="AE2" s="982" t="s">
        <v>260</v>
      </c>
      <c r="AF2" s="982"/>
      <c r="AG2" s="982"/>
      <c r="AH2" s="982"/>
      <c r="AI2" s="982"/>
      <c r="AJ2" s="982"/>
      <c r="AK2" s="982"/>
      <c r="AL2" s="982"/>
      <c r="AM2" s="982"/>
      <c r="AN2" s="982"/>
      <c r="AO2" s="982"/>
      <c r="AP2" s="983"/>
      <c r="AQ2" s="551"/>
    </row>
    <row r="3" spans="1:43" s="56" customFormat="1" ht="36.75" customHeight="1">
      <c r="A3" s="975"/>
      <c r="B3" s="981"/>
      <c r="C3" s="981"/>
      <c r="D3" s="981"/>
      <c r="E3" s="984" t="s">
        <v>373</v>
      </c>
      <c r="F3" s="977"/>
      <c r="G3" s="977"/>
      <c r="H3" s="977" t="s">
        <v>261</v>
      </c>
      <c r="I3" s="977"/>
      <c r="J3" s="977"/>
      <c r="K3" s="977" t="s">
        <v>374</v>
      </c>
      <c r="L3" s="977"/>
      <c r="M3" s="977"/>
      <c r="N3" s="977" t="s">
        <v>262</v>
      </c>
      <c r="O3" s="977"/>
      <c r="P3" s="985"/>
      <c r="Q3" s="974" t="s">
        <v>12</v>
      </c>
      <c r="R3" s="986" t="s">
        <v>472</v>
      </c>
      <c r="S3" s="987"/>
      <c r="T3" s="988"/>
      <c r="U3" s="977" t="s">
        <v>263</v>
      </c>
      <c r="V3" s="977"/>
      <c r="W3" s="977"/>
      <c r="X3" s="977" t="s">
        <v>375</v>
      </c>
      <c r="Y3" s="977"/>
      <c r="Z3" s="977"/>
      <c r="AA3" s="978" t="s">
        <v>264</v>
      </c>
      <c r="AB3" s="941"/>
      <c r="AC3" s="942"/>
      <c r="AD3" s="974" t="s">
        <v>12</v>
      </c>
      <c r="AE3" s="978" t="s">
        <v>265</v>
      </c>
      <c r="AF3" s="941"/>
      <c r="AG3" s="984"/>
      <c r="AH3" s="978" t="s">
        <v>376</v>
      </c>
      <c r="AI3" s="941"/>
      <c r="AJ3" s="984"/>
      <c r="AK3" s="978" t="s">
        <v>266</v>
      </c>
      <c r="AL3" s="941"/>
      <c r="AM3" s="984"/>
      <c r="AN3" s="978" t="s">
        <v>267</v>
      </c>
      <c r="AO3" s="941"/>
      <c r="AP3" s="942"/>
      <c r="AQ3" s="640"/>
    </row>
    <row r="4" spans="1:43" ht="45" customHeight="1">
      <c r="A4" s="976"/>
      <c r="B4" s="631" t="s">
        <v>16</v>
      </c>
      <c r="C4" s="631" t="s">
        <v>17</v>
      </c>
      <c r="D4" s="579" t="s">
        <v>18</v>
      </c>
      <c r="E4" s="638" t="s">
        <v>16</v>
      </c>
      <c r="F4" s="631" t="s">
        <v>17</v>
      </c>
      <c r="G4" s="579" t="s">
        <v>18</v>
      </c>
      <c r="H4" s="631" t="s">
        <v>16</v>
      </c>
      <c r="I4" s="631" t="s">
        <v>17</v>
      </c>
      <c r="J4" s="631" t="s">
        <v>18</v>
      </c>
      <c r="K4" s="631" t="s">
        <v>16</v>
      </c>
      <c r="L4" s="639" t="s">
        <v>17</v>
      </c>
      <c r="M4" s="579" t="s">
        <v>18</v>
      </c>
      <c r="N4" s="631" t="s">
        <v>16</v>
      </c>
      <c r="O4" s="631" t="s">
        <v>17</v>
      </c>
      <c r="P4" s="581" t="s">
        <v>18</v>
      </c>
      <c r="Q4" s="975"/>
      <c r="R4" s="631" t="s">
        <v>16</v>
      </c>
      <c r="S4" s="631" t="s">
        <v>17</v>
      </c>
      <c r="T4" s="579" t="s">
        <v>18</v>
      </c>
      <c r="U4" s="631" t="s">
        <v>16</v>
      </c>
      <c r="V4" s="631" t="s">
        <v>17</v>
      </c>
      <c r="W4" s="579" t="s">
        <v>18</v>
      </c>
      <c r="X4" s="631" t="s">
        <v>16</v>
      </c>
      <c r="Y4" s="631" t="s">
        <v>17</v>
      </c>
      <c r="Z4" s="579" t="s">
        <v>18</v>
      </c>
      <c r="AA4" s="631" t="s">
        <v>16</v>
      </c>
      <c r="AB4" s="631" t="s">
        <v>17</v>
      </c>
      <c r="AC4" s="581" t="s">
        <v>18</v>
      </c>
      <c r="AD4" s="975"/>
      <c r="AE4" s="631" t="s">
        <v>16</v>
      </c>
      <c r="AF4" s="631" t="s">
        <v>17</v>
      </c>
      <c r="AG4" s="579" t="s">
        <v>18</v>
      </c>
      <c r="AH4" s="631" t="s">
        <v>16</v>
      </c>
      <c r="AI4" s="631" t="s">
        <v>17</v>
      </c>
      <c r="AJ4" s="579" t="s">
        <v>18</v>
      </c>
      <c r="AK4" s="631" t="s">
        <v>16</v>
      </c>
      <c r="AL4" s="631" t="s">
        <v>17</v>
      </c>
      <c r="AM4" s="579" t="s">
        <v>18</v>
      </c>
      <c r="AN4" s="631" t="s">
        <v>16</v>
      </c>
      <c r="AO4" s="631" t="s">
        <v>17</v>
      </c>
      <c r="AP4" s="581" t="s">
        <v>18</v>
      </c>
    </row>
    <row r="5" spans="1:43" s="57" customFormat="1" ht="17.25" customHeight="1">
      <c r="A5" s="790" t="s">
        <v>61</v>
      </c>
      <c r="B5" s="279">
        <v>6700</v>
      </c>
      <c r="C5" s="280">
        <v>189175</v>
      </c>
      <c r="D5" s="281">
        <v>77565</v>
      </c>
      <c r="E5" s="280">
        <v>12</v>
      </c>
      <c r="F5" s="280">
        <v>4100</v>
      </c>
      <c r="G5" s="281">
        <v>164</v>
      </c>
      <c r="H5" s="280">
        <v>1</v>
      </c>
      <c r="I5" s="280">
        <v>16</v>
      </c>
      <c r="J5" s="281">
        <v>5</v>
      </c>
      <c r="K5" s="280">
        <v>1</v>
      </c>
      <c r="L5" s="280">
        <v>100</v>
      </c>
      <c r="M5" s="281">
        <v>13</v>
      </c>
      <c r="N5" s="280">
        <v>374</v>
      </c>
      <c r="O5" s="280">
        <v>21339</v>
      </c>
      <c r="P5" s="282">
        <v>3474</v>
      </c>
      <c r="Q5" s="790" t="s">
        <v>61</v>
      </c>
      <c r="R5" s="280">
        <v>434</v>
      </c>
      <c r="S5" s="280">
        <v>6078</v>
      </c>
      <c r="T5" s="281">
        <v>2896</v>
      </c>
      <c r="U5" s="280">
        <v>1082</v>
      </c>
      <c r="V5" s="280">
        <v>16617</v>
      </c>
      <c r="W5" s="281">
        <v>12747</v>
      </c>
      <c r="X5" s="280">
        <v>690</v>
      </c>
      <c r="Y5" s="280">
        <v>9607</v>
      </c>
      <c r="Z5" s="281">
        <v>7400</v>
      </c>
      <c r="AA5" s="280">
        <v>752</v>
      </c>
      <c r="AB5" s="280">
        <v>22009</v>
      </c>
      <c r="AC5" s="282">
        <v>9193</v>
      </c>
      <c r="AD5" s="790" t="s">
        <v>61</v>
      </c>
      <c r="AE5" s="280">
        <v>52</v>
      </c>
      <c r="AF5" s="280">
        <v>1350</v>
      </c>
      <c r="AG5" s="281">
        <v>457</v>
      </c>
      <c r="AH5" s="280">
        <v>1462</v>
      </c>
      <c r="AI5" s="280">
        <v>37222</v>
      </c>
      <c r="AJ5" s="281">
        <v>13875</v>
      </c>
      <c r="AK5" s="280">
        <v>1101</v>
      </c>
      <c r="AL5" s="280">
        <v>57630</v>
      </c>
      <c r="AM5" s="281">
        <v>19392</v>
      </c>
      <c r="AN5" s="280">
        <v>739</v>
      </c>
      <c r="AO5" s="280">
        <v>13107</v>
      </c>
      <c r="AP5" s="282">
        <v>7949</v>
      </c>
      <c r="AQ5" s="641"/>
    </row>
    <row r="6" spans="1:43" s="58" customFormat="1" ht="17.25" customHeight="1">
      <c r="A6" s="791"/>
      <c r="B6" s="283">
        <v>1</v>
      </c>
      <c r="C6" s="284">
        <v>1</v>
      </c>
      <c r="D6" s="285">
        <v>1</v>
      </c>
      <c r="E6" s="66">
        <v>1.7899999999999999E-3</v>
      </c>
      <c r="F6" s="66">
        <v>2.1669999999999998E-2</v>
      </c>
      <c r="G6" s="286">
        <v>2.1099999999999999E-3</v>
      </c>
      <c r="H6" s="66">
        <v>1.4999999999999999E-4</v>
      </c>
      <c r="I6" s="66">
        <v>8.0000000000000007E-5</v>
      </c>
      <c r="J6" s="286">
        <v>6.0000000000000002E-5</v>
      </c>
      <c r="K6" s="66">
        <v>1.4999999999999999E-4</v>
      </c>
      <c r="L6" s="66">
        <v>5.2999999999999998E-4</v>
      </c>
      <c r="M6" s="286">
        <v>1.7000000000000001E-4</v>
      </c>
      <c r="N6" s="66">
        <v>5.5820000000000002E-2</v>
      </c>
      <c r="O6" s="66">
        <v>0.1128</v>
      </c>
      <c r="P6" s="287">
        <v>4.4790000000000003E-2</v>
      </c>
      <c r="Q6" s="791"/>
      <c r="R6" s="66">
        <v>6.4780000000000004E-2</v>
      </c>
      <c r="S6" s="66">
        <v>3.2129999999999999E-2</v>
      </c>
      <c r="T6" s="286">
        <v>3.7339999999999998E-2</v>
      </c>
      <c r="U6" s="66">
        <v>0.16148999999999999</v>
      </c>
      <c r="V6" s="66">
        <v>8.7840000000000001E-2</v>
      </c>
      <c r="W6" s="286">
        <v>0.16434000000000001</v>
      </c>
      <c r="X6" s="66">
        <v>0.10299</v>
      </c>
      <c r="Y6" s="66">
        <v>5.0779999999999999E-2</v>
      </c>
      <c r="Z6" s="286">
        <v>9.5399999999999999E-2</v>
      </c>
      <c r="AA6" s="66">
        <v>0.11224000000000001</v>
      </c>
      <c r="AB6" s="66">
        <v>0.11634</v>
      </c>
      <c r="AC6" s="287">
        <v>0.11852</v>
      </c>
      <c r="AD6" s="791"/>
      <c r="AE6" s="66">
        <v>7.7600000000000004E-3</v>
      </c>
      <c r="AF6" s="66">
        <v>7.1399999999999996E-3</v>
      </c>
      <c r="AG6" s="286">
        <v>5.8900000000000003E-3</v>
      </c>
      <c r="AH6" s="66">
        <v>0.21820999999999999</v>
      </c>
      <c r="AI6" s="66">
        <v>0.19675999999999999</v>
      </c>
      <c r="AJ6" s="286">
        <v>0.17888000000000001</v>
      </c>
      <c r="AK6" s="66">
        <v>0.16433</v>
      </c>
      <c r="AL6" s="66">
        <v>0.30464000000000002</v>
      </c>
      <c r="AM6" s="286">
        <v>0.25001000000000001</v>
      </c>
      <c r="AN6" s="66">
        <v>0.1103</v>
      </c>
      <c r="AO6" s="66">
        <v>6.9290000000000004E-2</v>
      </c>
      <c r="AP6" s="287">
        <v>0.10248</v>
      </c>
      <c r="AQ6" s="642"/>
    </row>
    <row r="7" spans="1:43" s="57" customFormat="1" ht="17.25" customHeight="1">
      <c r="A7" s="791" t="s">
        <v>62</v>
      </c>
      <c r="B7" s="288">
        <v>4363</v>
      </c>
      <c r="C7" s="91">
        <v>42564</v>
      </c>
      <c r="D7" s="289">
        <v>60115</v>
      </c>
      <c r="E7" s="91">
        <v>8</v>
      </c>
      <c r="F7" s="91">
        <v>847</v>
      </c>
      <c r="G7" s="289">
        <v>132</v>
      </c>
      <c r="H7" s="91">
        <v>3</v>
      </c>
      <c r="I7" s="91">
        <v>3</v>
      </c>
      <c r="J7" s="289">
        <v>23</v>
      </c>
      <c r="K7" s="91">
        <v>0</v>
      </c>
      <c r="L7" s="91">
        <v>0</v>
      </c>
      <c r="M7" s="289">
        <v>0</v>
      </c>
      <c r="N7" s="91">
        <v>127</v>
      </c>
      <c r="O7" s="91">
        <v>379</v>
      </c>
      <c r="P7" s="290">
        <v>1417</v>
      </c>
      <c r="Q7" s="791" t="s">
        <v>62</v>
      </c>
      <c r="R7" s="91">
        <v>242</v>
      </c>
      <c r="S7" s="91">
        <v>1244</v>
      </c>
      <c r="T7" s="289">
        <v>1403</v>
      </c>
      <c r="U7" s="91">
        <v>767</v>
      </c>
      <c r="V7" s="91">
        <v>1698</v>
      </c>
      <c r="W7" s="289">
        <v>16557</v>
      </c>
      <c r="X7" s="91">
        <v>459</v>
      </c>
      <c r="Y7" s="91">
        <v>8083</v>
      </c>
      <c r="Z7" s="289">
        <v>5480</v>
      </c>
      <c r="AA7" s="91">
        <v>141</v>
      </c>
      <c r="AB7" s="91">
        <v>256</v>
      </c>
      <c r="AC7" s="290">
        <v>2432</v>
      </c>
      <c r="AD7" s="791" t="s">
        <v>62</v>
      </c>
      <c r="AE7" s="91">
        <v>77</v>
      </c>
      <c r="AF7" s="91">
        <v>497</v>
      </c>
      <c r="AG7" s="289">
        <v>606</v>
      </c>
      <c r="AH7" s="91">
        <v>264</v>
      </c>
      <c r="AI7" s="91">
        <v>4581</v>
      </c>
      <c r="AJ7" s="289">
        <v>2514</v>
      </c>
      <c r="AK7" s="91">
        <v>477</v>
      </c>
      <c r="AL7" s="91">
        <v>10391</v>
      </c>
      <c r="AM7" s="289">
        <v>6835</v>
      </c>
      <c r="AN7" s="91">
        <v>1798</v>
      </c>
      <c r="AO7" s="91">
        <v>14585</v>
      </c>
      <c r="AP7" s="290">
        <v>22716</v>
      </c>
      <c r="AQ7" s="641"/>
    </row>
    <row r="8" spans="1:43" s="58" customFormat="1" ht="17.25" customHeight="1">
      <c r="A8" s="791"/>
      <c r="B8" s="283">
        <v>1</v>
      </c>
      <c r="C8" s="284">
        <v>1</v>
      </c>
      <c r="D8" s="285">
        <v>1</v>
      </c>
      <c r="E8" s="66">
        <v>1.83E-3</v>
      </c>
      <c r="F8" s="66">
        <v>1.9900000000000001E-2</v>
      </c>
      <c r="G8" s="286">
        <v>2.2000000000000001E-3</v>
      </c>
      <c r="H8" s="66">
        <v>6.8999999999999997E-4</v>
      </c>
      <c r="I8" s="66">
        <v>6.9999999999999994E-5</v>
      </c>
      <c r="J8" s="286">
        <v>3.8000000000000002E-4</v>
      </c>
      <c r="K8" s="66" t="s">
        <v>477</v>
      </c>
      <c r="L8" s="66" t="s">
        <v>477</v>
      </c>
      <c r="M8" s="286" t="s">
        <v>477</v>
      </c>
      <c r="N8" s="66">
        <v>2.911E-2</v>
      </c>
      <c r="O8" s="66">
        <v>8.8999999999999999E-3</v>
      </c>
      <c r="P8" s="287">
        <v>2.3570000000000001E-2</v>
      </c>
      <c r="Q8" s="791"/>
      <c r="R8" s="66">
        <v>5.5469999999999998E-2</v>
      </c>
      <c r="S8" s="66">
        <v>2.9229999999999999E-2</v>
      </c>
      <c r="T8" s="286">
        <v>2.334E-2</v>
      </c>
      <c r="U8" s="66">
        <v>0.17580000000000001</v>
      </c>
      <c r="V8" s="66">
        <v>3.9890000000000002E-2</v>
      </c>
      <c r="W8" s="286">
        <v>0.27542</v>
      </c>
      <c r="X8" s="66">
        <v>0.1052</v>
      </c>
      <c r="Y8" s="66">
        <v>0.18990000000000001</v>
      </c>
      <c r="Z8" s="286">
        <v>9.1160000000000005E-2</v>
      </c>
      <c r="AA8" s="66">
        <v>3.2320000000000002E-2</v>
      </c>
      <c r="AB8" s="66">
        <v>6.0099999999999997E-3</v>
      </c>
      <c r="AC8" s="287">
        <v>4.0460000000000003E-2</v>
      </c>
      <c r="AD8" s="791"/>
      <c r="AE8" s="66">
        <v>1.7649999999999999E-2</v>
      </c>
      <c r="AF8" s="66">
        <v>1.1679999999999999E-2</v>
      </c>
      <c r="AG8" s="286">
        <v>1.008E-2</v>
      </c>
      <c r="AH8" s="66">
        <v>6.0510000000000001E-2</v>
      </c>
      <c r="AI8" s="66">
        <v>0.10763</v>
      </c>
      <c r="AJ8" s="286">
        <v>4.1820000000000003E-2</v>
      </c>
      <c r="AK8" s="66">
        <v>0.10933</v>
      </c>
      <c r="AL8" s="66">
        <v>0.24413000000000001</v>
      </c>
      <c r="AM8" s="286">
        <v>0.1137</v>
      </c>
      <c r="AN8" s="66">
        <v>0.41210000000000002</v>
      </c>
      <c r="AO8" s="66">
        <v>0.34266000000000002</v>
      </c>
      <c r="AP8" s="287">
        <v>0.37787999999999999</v>
      </c>
      <c r="AQ8" s="642"/>
    </row>
    <row r="9" spans="1:43" s="57" customFormat="1" ht="17.25" customHeight="1">
      <c r="A9" s="791" t="s">
        <v>63</v>
      </c>
      <c r="B9" s="288">
        <v>1328</v>
      </c>
      <c r="C9" s="91">
        <v>96676</v>
      </c>
      <c r="D9" s="289">
        <v>15537</v>
      </c>
      <c r="E9" s="91">
        <v>12</v>
      </c>
      <c r="F9" s="91">
        <v>45</v>
      </c>
      <c r="G9" s="289">
        <v>70</v>
      </c>
      <c r="H9" s="91">
        <v>1</v>
      </c>
      <c r="I9" s="91">
        <v>100</v>
      </c>
      <c r="J9" s="289">
        <v>12</v>
      </c>
      <c r="K9" s="91">
        <v>0</v>
      </c>
      <c r="L9" s="91">
        <v>0</v>
      </c>
      <c r="M9" s="289">
        <v>0</v>
      </c>
      <c r="N9" s="91">
        <v>11</v>
      </c>
      <c r="O9" s="91">
        <v>877</v>
      </c>
      <c r="P9" s="290">
        <v>99</v>
      </c>
      <c r="Q9" s="791" t="s">
        <v>63</v>
      </c>
      <c r="R9" s="91">
        <v>11</v>
      </c>
      <c r="S9" s="91">
        <v>2186</v>
      </c>
      <c r="T9" s="289">
        <v>73</v>
      </c>
      <c r="U9" s="91">
        <v>398</v>
      </c>
      <c r="V9" s="91">
        <v>23415</v>
      </c>
      <c r="W9" s="289">
        <v>6309</v>
      </c>
      <c r="X9" s="91">
        <v>31</v>
      </c>
      <c r="Y9" s="91">
        <v>2081</v>
      </c>
      <c r="Z9" s="289">
        <v>179</v>
      </c>
      <c r="AA9" s="91">
        <v>39</v>
      </c>
      <c r="AB9" s="91">
        <v>1155</v>
      </c>
      <c r="AC9" s="290">
        <v>330</v>
      </c>
      <c r="AD9" s="791" t="s">
        <v>63</v>
      </c>
      <c r="AE9" s="91">
        <v>7</v>
      </c>
      <c r="AF9" s="91">
        <v>174</v>
      </c>
      <c r="AG9" s="289">
        <v>93</v>
      </c>
      <c r="AH9" s="91">
        <v>242</v>
      </c>
      <c r="AI9" s="91">
        <v>22837</v>
      </c>
      <c r="AJ9" s="289">
        <v>2223</v>
      </c>
      <c r="AK9" s="91">
        <v>473</v>
      </c>
      <c r="AL9" s="91">
        <v>35672</v>
      </c>
      <c r="AM9" s="289">
        <v>5292</v>
      </c>
      <c r="AN9" s="91">
        <v>103</v>
      </c>
      <c r="AO9" s="91">
        <v>8134</v>
      </c>
      <c r="AP9" s="290">
        <v>857</v>
      </c>
      <c r="AQ9" s="641"/>
    </row>
    <row r="10" spans="1:43" s="58" customFormat="1" ht="17.25" customHeight="1">
      <c r="A10" s="791"/>
      <c r="B10" s="283">
        <v>1</v>
      </c>
      <c r="C10" s="284">
        <v>1</v>
      </c>
      <c r="D10" s="285">
        <v>1</v>
      </c>
      <c r="E10" s="66">
        <v>9.0399999999999994E-3</v>
      </c>
      <c r="F10" s="66">
        <v>4.6999999999999999E-4</v>
      </c>
      <c r="G10" s="286">
        <v>4.5100000000000001E-3</v>
      </c>
      <c r="H10" s="66">
        <v>7.5000000000000002E-4</v>
      </c>
      <c r="I10" s="66">
        <v>1.0300000000000001E-3</v>
      </c>
      <c r="J10" s="286">
        <v>7.6999999999999996E-4</v>
      </c>
      <c r="K10" s="66" t="s">
        <v>477</v>
      </c>
      <c r="L10" s="66" t="s">
        <v>477</v>
      </c>
      <c r="M10" s="286" t="s">
        <v>477</v>
      </c>
      <c r="N10" s="66">
        <v>8.2799999999999992E-3</v>
      </c>
      <c r="O10" s="66">
        <v>9.0699999999999999E-3</v>
      </c>
      <c r="P10" s="287">
        <v>6.3699999999999998E-3</v>
      </c>
      <c r="Q10" s="791"/>
      <c r="R10" s="66">
        <v>8.2799999999999992E-3</v>
      </c>
      <c r="S10" s="66">
        <v>2.2610000000000002E-2</v>
      </c>
      <c r="T10" s="286">
        <v>4.7000000000000002E-3</v>
      </c>
      <c r="U10" s="66">
        <v>0.29970000000000002</v>
      </c>
      <c r="V10" s="66">
        <v>0.2422</v>
      </c>
      <c r="W10" s="286">
        <v>0.40605999999999998</v>
      </c>
      <c r="X10" s="66">
        <v>2.334E-2</v>
      </c>
      <c r="Y10" s="66">
        <v>2.1530000000000001E-2</v>
      </c>
      <c r="Z10" s="286">
        <v>1.1520000000000001E-2</v>
      </c>
      <c r="AA10" s="66">
        <v>2.937E-2</v>
      </c>
      <c r="AB10" s="66">
        <v>1.1950000000000001E-2</v>
      </c>
      <c r="AC10" s="287">
        <v>2.1239999999999998E-2</v>
      </c>
      <c r="AD10" s="791"/>
      <c r="AE10" s="66">
        <v>5.2700000000000004E-3</v>
      </c>
      <c r="AF10" s="66">
        <v>1.8E-3</v>
      </c>
      <c r="AG10" s="286">
        <v>5.9899999999999997E-3</v>
      </c>
      <c r="AH10" s="66">
        <v>0.18223</v>
      </c>
      <c r="AI10" s="66">
        <v>0.23622000000000001</v>
      </c>
      <c r="AJ10" s="286">
        <v>0.14308000000000001</v>
      </c>
      <c r="AK10" s="66">
        <v>0.35616999999999999</v>
      </c>
      <c r="AL10" s="66">
        <v>0.36898999999999998</v>
      </c>
      <c r="AM10" s="286">
        <v>0.34061000000000002</v>
      </c>
      <c r="AN10" s="66">
        <v>7.7560000000000004E-2</v>
      </c>
      <c r="AO10" s="66">
        <v>8.4140000000000006E-2</v>
      </c>
      <c r="AP10" s="287">
        <v>5.5160000000000001E-2</v>
      </c>
      <c r="AQ10" s="642"/>
    </row>
    <row r="11" spans="1:43" s="57" customFormat="1" ht="17.25" customHeight="1">
      <c r="A11" s="791" t="s">
        <v>64</v>
      </c>
      <c r="B11" s="288">
        <v>401</v>
      </c>
      <c r="C11" s="91">
        <v>23096</v>
      </c>
      <c r="D11" s="289">
        <v>4354</v>
      </c>
      <c r="E11" s="91">
        <v>8</v>
      </c>
      <c r="F11" s="91">
        <v>117</v>
      </c>
      <c r="G11" s="289">
        <v>87</v>
      </c>
      <c r="H11" s="91">
        <v>0</v>
      </c>
      <c r="I11" s="91">
        <v>0</v>
      </c>
      <c r="J11" s="289">
        <v>0</v>
      </c>
      <c r="K11" s="91">
        <v>0</v>
      </c>
      <c r="L11" s="91">
        <v>0</v>
      </c>
      <c r="M11" s="289">
        <v>0</v>
      </c>
      <c r="N11" s="91">
        <v>35</v>
      </c>
      <c r="O11" s="91">
        <v>1095</v>
      </c>
      <c r="P11" s="290">
        <v>260</v>
      </c>
      <c r="Q11" s="791" t="s">
        <v>64</v>
      </c>
      <c r="R11" s="91">
        <v>8</v>
      </c>
      <c r="S11" s="91">
        <v>98</v>
      </c>
      <c r="T11" s="289">
        <v>35</v>
      </c>
      <c r="U11" s="91">
        <v>42</v>
      </c>
      <c r="V11" s="91">
        <v>1403</v>
      </c>
      <c r="W11" s="289">
        <v>326</v>
      </c>
      <c r="X11" s="91">
        <v>24</v>
      </c>
      <c r="Y11" s="91">
        <v>1048</v>
      </c>
      <c r="Z11" s="289">
        <v>124</v>
      </c>
      <c r="AA11" s="91">
        <v>25</v>
      </c>
      <c r="AB11" s="91">
        <v>367</v>
      </c>
      <c r="AC11" s="290">
        <v>227</v>
      </c>
      <c r="AD11" s="791" t="s">
        <v>64</v>
      </c>
      <c r="AE11" s="91">
        <v>17</v>
      </c>
      <c r="AF11" s="91">
        <v>423</v>
      </c>
      <c r="AG11" s="289">
        <v>129</v>
      </c>
      <c r="AH11" s="91">
        <v>5</v>
      </c>
      <c r="AI11" s="91">
        <v>85</v>
      </c>
      <c r="AJ11" s="289">
        <v>36</v>
      </c>
      <c r="AK11" s="91">
        <v>190</v>
      </c>
      <c r="AL11" s="91">
        <v>17520</v>
      </c>
      <c r="AM11" s="289">
        <v>2723</v>
      </c>
      <c r="AN11" s="91">
        <v>47</v>
      </c>
      <c r="AO11" s="91">
        <v>940</v>
      </c>
      <c r="AP11" s="290">
        <v>407</v>
      </c>
      <c r="AQ11" s="641"/>
    </row>
    <row r="12" spans="1:43" s="58" customFormat="1" ht="17.25" customHeight="1">
      <c r="A12" s="791"/>
      <c r="B12" s="283">
        <v>1</v>
      </c>
      <c r="C12" s="284">
        <v>1</v>
      </c>
      <c r="D12" s="285">
        <v>1</v>
      </c>
      <c r="E12" s="66">
        <v>1.9949999999999999E-2</v>
      </c>
      <c r="F12" s="66">
        <v>5.0699999999999999E-3</v>
      </c>
      <c r="G12" s="286">
        <v>1.9980000000000001E-2</v>
      </c>
      <c r="H12" s="66" t="s">
        <v>477</v>
      </c>
      <c r="I12" s="66" t="s">
        <v>477</v>
      </c>
      <c r="J12" s="286" t="s">
        <v>477</v>
      </c>
      <c r="K12" s="66" t="s">
        <v>477</v>
      </c>
      <c r="L12" s="66" t="s">
        <v>477</v>
      </c>
      <c r="M12" s="286" t="s">
        <v>477</v>
      </c>
      <c r="N12" s="66">
        <v>8.7279999999999996E-2</v>
      </c>
      <c r="O12" s="66">
        <v>4.7410000000000001E-2</v>
      </c>
      <c r="P12" s="287">
        <v>5.9720000000000002E-2</v>
      </c>
      <c r="Q12" s="791"/>
      <c r="R12" s="66">
        <v>1.9949999999999999E-2</v>
      </c>
      <c r="S12" s="66">
        <v>4.2399999999999998E-3</v>
      </c>
      <c r="T12" s="286">
        <v>8.0400000000000003E-3</v>
      </c>
      <c r="U12" s="66">
        <v>0.10474</v>
      </c>
      <c r="V12" s="66">
        <v>6.0749999999999998E-2</v>
      </c>
      <c r="W12" s="286">
        <v>7.4870000000000006E-2</v>
      </c>
      <c r="X12" s="66">
        <v>5.985E-2</v>
      </c>
      <c r="Y12" s="66">
        <v>4.5379999999999997E-2</v>
      </c>
      <c r="Z12" s="286">
        <v>2.8479999999999998E-2</v>
      </c>
      <c r="AA12" s="66">
        <v>6.234E-2</v>
      </c>
      <c r="AB12" s="66">
        <v>1.5890000000000001E-2</v>
      </c>
      <c r="AC12" s="287">
        <v>5.2139999999999999E-2</v>
      </c>
      <c r="AD12" s="791"/>
      <c r="AE12" s="66">
        <v>4.2389999999999997E-2</v>
      </c>
      <c r="AF12" s="66">
        <v>1.831E-2</v>
      </c>
      <c r="AG12" s="286">
        <v>2.963E-2</v>
      </c>
      <c r="AH12" s="66">
        <v>1.247E-2</v>
      </c>
      <c r="AI12" s="66">
        <v>3.6800000000000001E-3</v>
      </c>
      <c r="AJ12" s="286">
        <v>8.2699999999999996E-3</v>
      </c>
      <c r="AK12" s="66">
        <v>0.47382000000000002</v>
      </c>
      <c r="AL12" s="66">
        <v>0.75856999999999997</v>
      </c>
      <c r="AM12" s="286">
        <v>0.62539999999999996</v>
      </c>
      <c r="AN12" s="66">
        <v>0.11720999999999999</v>
      </c>
      <c r="AO12" s="66">
        <v>4.07E-2</v>
      </c>
      <c r="AP12" s="287">
        <v>9.3479999999999994E-2</v>
      </c>
      <c r="AQ12" s="642"/>
    </row>
    <row r="13" spans="1:43" s="57" customFormat="1" ht="17.25" customHeight="1">
      <c r="A13" s="791" t="s">
        <v>65</v>
      </c>
      <c r="B13" s="288">
        <v>318</v>
      </c>
      <c r="C13" s="91">
        <v>23269</v>
      </c>
      <c r="D13" s="289">
        <v>3642</v>
      </c>
      <c r="E13" s="91">
        <v>0</v>
      </c>
      <c r="F13" s="91">
        <v>0</v>
      </c>
      <c r="G13" s="289">
        <v>0</v>
      </c>
      <c r="H13" s="91">
        <v>0</v>
      </c>
      <c r="I13" s="91">
        <v>0</v>
      </c>
      <c r="J13" s="289">
        <v>0</v>
      </c>
      <c r="K13" s="91">
        <v>0</v>
      </c>
      <c r="L13" s="91">
        <v>0</v>
      </c>
      <c r="M13" s="289">
        <v>0</v>
      </c>
      <c r="N13" s="91">
        <v>5</v>
      </c>
      <c r="O13" s="91">
        <v>202</v>
      </c>
      <c r="P13" s="290">
        <v>36</v>
      </c>
      <c r="Q13" s="791" t="s">
        <v>65</v>
      </c>
      <c r="R13" s="91">
        <v>10</v>
      </c>
      <c r="S13" s="91">
        <v>136</v>
      </c>
      <c r="T13" s="289">
        <v>61</v>
      </c>
      <c r="U13" s="91">
        <v>41</v>
      </c>
      <c r="V13" s="91">
        <v>988</v>
      </c>
      <c r="W13" s="289">
        <v>330</v>
      </c>
      <c r="X13" s="91">
        <v>3</v>
      </c>
      <c r="Y13" s="91">
        <v>21</v>
      </c>
      <c r="Z13" s="289">
        <v>24</v>
      </c>
      <c r="AA13" s="91">
        <v>116</v>
      </c>
      <c r="AB13" s="91">
        <v>8184</v>
      </c>
      <c r="AC13" s="290">
        <v>1378</v>
      </c>
      <c r="AD13" s="791" t="s">
        <v>65</v>
      </c>
      <c r="AE13" s="91">
        <v>0</v>
      </c>
      <c r="AF13" s="91">
        <v>0</v>
      </c>
      <c r="AG13" s="289">
        <v>0</v>
      </c>
      <c r="AH13" s="91">
        <v>1</v>
      </c>
      <c r="AI13" s="91">
        <v>20</v>
      </c>
      <c r="AJ13" s="289">
        <v>12</v>
      </c>
      <c r="AK13" s="91">
        <v>90</v>
      </c>
      <c r="AL13" s="91">
        <v>10724</v>
      </c>
      <c r="AM13" s="289">
        <v>1386</v>
      </c>
      <c r="AN13" s="91">
        <v>52</v>
      </c>
      <c r="AO13" s="91">
        <v>2994</v>
      </c>
      <c r="AP13" s="290">
        <v>415</v>
      </c>
      <c r="AQ13" s="641"/>
    </row>
    <row r="14" spans="1:43" s="58" customFormat="1" ht="17.25" customHeight="1">
      <c r="A14" s="791"/>
      <c r="B14" s="283">
        <v>1</v>
      </c>
      <c r="C14" s="284">
        <v>1</v>
      </c>
      <c r="D14" s="285">
        <v>1</v>
      </c>
      <c r="E14" s="66" t="s">
        <v>477</v>
      </c>
      <c r="F14" s="66" t="s">
        <v>477</v>
      </c>
      <c r="G14" s="286" t="s">
        <v>477</v>
      </c>
      <c r="H14" s="66" t="s">
        <v>477</v>
      </c>
      <c r="I14" s="66" t="s">
        <v>477</v>
      </c>
      <c r="J14" s="286" t="s">
        <v>477</v>
      </c>
      <c r="K14" s="66" t="s">
        <v>477</v>
      </c>
      <c r="L14" s="66" t="s">
        <v>477</v>
      </c>
      <c r="M14" s="286" t="s">
        <v>477</v>
      </c>
      <c r="N14" s="66">
        <v>1.5720000000000001E-2</v>
      </c>
      <c r="O14" s="66">
        <v>8.6800000000000002E-3</v>
      </c>
      <c r="P14" s="287">
        <v>9.8799999999999999E-3</v>
      </c>
      <c r="Q14" s="791"/>
      <c r="R14" s="66">
        <v>3.1449999999999999E-2</v>
      </c>
      <c r="S14" s="66">
        <v>5.8399999999999997E-3</v>
      </c>
      <c r="T14" s="286">
        <v>1.6750000000000001E-2</v>
      </c>
      <c r="U14" s="66">
        <v>0.12892999999999999</v>
      </c>
      <c r="V14" s="66">
        <v>4.2459999999999998E-2</v>
      </c>
      <c r="W14" s="286">
        <v>9.0609999999999996E-2</v>
      </c>
      <c r="X14" s="66">
        <v>9.4299999999999991E-3</v>
      </c>
      <c r="Y14" s="66">
        <v>8.9999999999999998E-4</v>
      </c>
      <c r="Z14" s="286">
        <v>6.5900000000000004E-3</v>
      </c>
      <c r="AA14" s="66">
        <v>0.36477999999999999</v>
      </c>
      <c r="AB14" s="66">
        <v>0.35171000000000002</v>
      </c>
      <c r="AC14" s="287">
        <v>0.37835999999999997</v>
      </c>
      <c r="AD14" s="791"/>
      <c r="AE14" s="66" t="s">
        <v>477</v>
      </c>
      <c r="AF14" s="66" t="s">
        <v>477</v>
      </c>
      <c r="AG14" s="286" t="s">
        <v>477</v>
      </c>
      <c r="AH14" s="66">
        <v>3.14E-3</v>
      </c>
      <c r="AI14" s="66">
        <v>8.5999999999999998E-4</v>
      </c>
      <c r="AJ14" s="286">
        <v>3.29E-3</v>
      </c>
      <c r="AK14" s="66">
        <v>0.28301999999999999</v>
      </c>
      <c r="AL14" s="66">
        <v>0.46087</v>
      </c>
      <c r="AM14" s="286">
        <v>0.38056000000000001</v>
      </c>
      <c r="AN14" s="66">
        <v>0.16352</v>
      </c>
      <c r="AO14" s="66">
        <v>0.12867000000000001</v>
      </c>
      <c r="AP14" s="287">
        <v>0.11395</v>
      </c>
      <c r="AQ14" s="642"/>
    </row>
    <row r="15" spans="1:43" s="57" customFormat="1" ht="17.25" customHeight="1">
      <c r="A15" s="791" t="s">
        <v>66</v>
      </c>
      <c r="B15" s="288">
        <v>134</v>
      </c>
      <c r="C15" s="91">
        <v>2179</v>
      </c>
      <c r="D15" s="289">
        <v>1176</v>
      </c>
      <c r="E15" s="91">
        <v>0</v>
      </c>
      <c r="F15" s="91">
        <v>0</v>
      </c>
      <c r="G15" s="289">
        <v>0</v>
      </c>
      <c r="H15" s="91">
        <v>0</v>
      </c>
      <c r="I15" s="91">
        <v>0</v>
      </c>
      <c r="J15" s="289">
        <v>0</v>
      </c>
      <c r="K15" s="91">
        <v>0</v>
      </c>
      <c r="L15" s="91">
        <v>0</v>
      </c>
      <c r="M15" s="289">
        <v>0</v>
      </c>
      <c r="N15" s="91">
        <v>0</v>
      </c>
      <c r="O15" s="91">
        <v>0</v>
      </c>
      <c r="P15" s="290">
        <v>0</v>
      </c>
      <c r="Q15" s="791" t="s">
        <v>66</v>
      </c>
      <c r="R15" s="91">
        <v>0</v>
      </c>
      <c r="S15" s="91">
        <v>0</v>
      </c>
      <c r="T15" s="289">
        <v>0</v>
      </c>
      <c r="U15" s="91">
        <v>0</v>
      </c>
      <c r="V15" s="91">
        <v>0</v>
      </c>
      <c r="W15" s="289">
        <v>0</v>
      </c>
      <c r="X15" s="91">
        <v>0</v>
      </c>
      <c r="Y15" s="91">
        <v>0</v>
      </c>
      <c r="Z15" s="289">
        <v>0</v>
      </c>
      <c r="AA15" s="91">
        <v>0</v>
      </c>
      <c r="AB15" s="91">
        <v>0</v>
      </c>
      <c r="AC15" s="290">
        <v>0</v>
      </c>
      <c r="AD15" s="791" t="s">
        <v>66</v>
      </c>
      <c r="AE15" s="91">
        <v>0</v>
      </c>
      <c r="AF15" s="91">
        <v>0</v>
      </c>
      <c r="AG15" s="289">
        <v>0</v>
      </c>
      <c r="AH15" s="91">
        <v>0</v>
      </c>
      <c r="AI15" s="91">
        <v>0</v>
      </c>
      <c r="AJ15" s="289">
        <v>0</v>
      </c>
      <c r="AK15" s="91">
        <v>0</v>
      </c>
      <c r="AL15" s="91">
        <v>0</v>
      </c>
      <c r="AM15" s="289">
        <v>0</v>
      </c>
      <c r="AN15" s="91">
        <v>134</v>
      </c>
      <c r="AO15" s="91">
        <v>2179</v>
      </c>
      <c r="AP15" s="290">
        <v>1176</v>
      </c>
      <c r="AQ15" s="641"/>
    </row>
    <row r="16" spans="1:43" s="58" customFormat="1" ht="17.25" customHeight="1">
      <c r="A16" s="791"/>
      <c r="B16" s="283">
        <v>1</v>
      </c>
      <c r="C16" s="284">
        <v>1</v>
      </c>
      <c r="D16" s="285">
        <v>1</v>
      </c>
      <c r="E16" s="66" t="s">
        <v>477</v>
      </c>
      <c r="F16" s="66" t="s">
        <v>477</v>
      </c>
      <c r="G16" s="286" t="s">
        <v>477</v>
      </c>
      <c r="H16" s="66" t="s">
        <v>477</v>
      </c>
      <c r="I16" s="66" t="s">
        <v>477</v>
      </c>
      <c r="J16" s="286" t="s">
        <v>477</v>
      </c>
      <c r="K16" s="66" t="s">
        <v>477</v>
      </c>
      <c r="L16" s="66" t="s">
        <v>477</v>
      </c>
      <c r="M16" s="286" t="s">
        <v>477</v>
      </c>
      <c r="N16" s="66" t="s">
        <v>477</v>
      </c>
      <c r="O16" s="66" t="s">
        <v>477</v>
      </c>
      <c r="P16" s="287" t="s">
        <v>477</v>
      </c>
      <c r="Q16" s="791"/>
      <c r="R16" s="66" t="s">
        <v>477</v>
      </c>
      <c r="S16" s="66" t="s">
        <v>477</v>
      </c>
      <c r="T16" s="286" t="s">
        <v>477</v>
      </c>
      <c r="U16" s="66" t="s">
        <v>477</v>
      </c>
      <c r="V16" s="66" t="s">
        <v>477</v>
      </c>
      <c r="W16" s="286" t="s">
        <v>477</v>
      </c>
      <c r="X16" s="66" t="s">
        <v>477</v>
      </c>
      <c r="Y16" s="66" t="s">
        <v>477</v>
      </c>
      <c r="Z16" s="286" t="s">
        <v>477</v>
      </c>
      <c r="AA16" s="66" t="s">
        <v>477</v>
      </c>
      <c r="AB16" s="66" t="s">
        <v>477</v>
      </c>
      <c r="AC16" s="287" t="s">
        <v>477</v>
      </c>
      <c r="AD16" s="791"/>
      <c r="AE16" s="66" t="s">
        <v>477</v>
      </c>
      <c r="AF16" s="66" t="s">
        <v>477</v>
      </c>
      <c r="AG16" s="286" t="s">
        <v>477</v>
      </c>
      <c r="AH16" s="66" t="s">
        <v>477</v>
      </c>
      <c r="AI16" s="66" t="s">
        <v>477</v>
      </c>
      <c r="AJ16" s="286" t="s">
        <v>477</v>
      </c>
      <c r="AK16" s="66" t="s">
        <v>477</v>
      </c>
      <c r="AL16" s="66" t="s">
        <v>477</v>
      </c>
      <c r="AM16" s="286" t="s">
        <v>477</v>
      </c>
      <c r="AN16" s="66">
        <v>1</v>
      </c>
      <c r="AO16" s="66">
        <v>1</v>
      </c>
      <c r="AP16" s="287">
        <v>1</v>
      </c>
      <c r="AQ16" s="642"/>
    </row>
    <row r="17" spans="1:43" s="57" customFormat="1" ht="17.25" customHeight="1">
      <c r="A17" s="791" t="s">
        <v>67</v>
      </c>
      <c r="B17" s="288">
        <v>1513</v>
      </c>
      <c r="C17" s="91">
        <v>66168</v>
      </c>
      <c r="D17" s="289">
        <v>17272</v>
      </c>
      <c r="E17" s="91">
        <v>1</v>
      </c>
      <c r="F17" s="91">
        <v>13</v>
      </c>
      <c r="G17" s="289">
        <v>5</v>
      </c>
      <c r="H17" s="91">
        <v>2</v>
      </c>
      <c r="I17" s="91">
        <v>16</v>
      </c>
      <c r="J17" s="289">
        <v>21</v>
      </c>
      <c r="K17" s="91">
        <v>1</v>
      </c>
      <c r="L17" s="91">
        <v>15</v>
      </c>
      <c r="M17" s="289">
        <v>12</v>
      </c>
      <c r="N17" s="91">
        <v>150</v>
      </c>
      <c r="O17" s="91">
        <v>7513</v>
      </c>
      <c r="P17" s="290">
        <v>1409</v>
      </c>
      <c r="Q17" s="791" t="s">
        <v>67</v>
      </c>
      <c r="R17" s="91">
        <v>38</v>
      </c>
      <c r="S17" s="91">
        <v>933</v>
      </c>
      <c r="T17" s="289">
        <v>230</v>
      </c>
      <c r="U17" s="91">
        <v>276</v>
      </c>
      <c r="V17" s="91">
        <v>4349</v>
      </c>
      <c r="W17" s="289">
        <v>3359</v>
      </c>
      <c r="X17" s="91">
        <v>60</v>
      </c>
      <c r="Y17" s="91">
        <v>1110</v>
      </c>
      <c r="Z17" s="289">
        <v>505</v>
      </c>
      <c r="AA17" s="91">
        <v>62</v>
      </c>
      <c r="AB17" s="91">
        <v>1184</v>
      </c>
      <c r="AC17" s="290">
        <v>580</v>
      </c>
      <c r="AD17" s="791" t="s">
        <v>67</v>
      </c>
      <c r="AE17" s="91">
        <v>6</v>
      </c>
      <c r="AF17" s="91">
        <v>40</v>
      </c>
      <c r="AG17" s="289">
        <v>80</v>
      </c>
      <c r="AH17" s="91">
        <v>71</v>
      </c>
      <c r="AI17" s="91">
        <v>2596</v>
      </c>
      <c r="AJ17" s="289">
        <v>1240</v>
      </c>
      <c r="AK17" s="91">
        <v>595</v>
      </c>
      <c r="AL17" s="91">
        <v>30978</v>
      </c>
      <c r="AM17" s="289">
        <v>6685</v>
      </c>
      <c r="AN17" s="91">
        <v>251</v>
      </c>
      <c r="AO17" s="91">
        <v>17421</v>
      </c>
      <c r="AP17" s="290">
        <v>3146</v>
      </c>
      <c r="AQ17" s="641"/>
    </row>
    <row r="18" spans="1:43" s="58" customFormat="1" ht="17.25" customHeight="1">
      <c r="A18" s="791"/>
      <c r="B18" s="283">
        <v>1</v>
      </c>
      <c r="C18" s="284">
        <v>1</v>
      </c>
      <c r="D18" s="285">
        <v>1</v>
      </c>
      <c r="E18" s="66">
        <v>6.6E-4</v>
      </c>
      <c r="F18" s="66">
        <v>2.0000000000000001E-4</v>
      </c>
      <c r="G18" s="286">
        <v>2.9E-4</v>
      </c>
      <c r="H18" s="66">
        <v>1.32E-3</v>
      </c>
      <c r="I18" s="66">
        <v>2.4000000000000001E-4</v>
      </c>
      <c r="J18" s="286">
        <v>1.2199999999999999E-3</v>
      </c>
      <c r="K18" s="66">
        <v>6.6E-4</v>
      </c>
      <c r="L18" s="66">
        <v>2.3000000000000001E-4</v>
      </c>
      <c r="M18" s="286">
        <v>6.8999999999999997E-4</v>
      </c>
      <c r="N18" s="66">
        <v>9.9140000000000006E-2</v>
      </c>
      <c r="O18" s="66">
        <v>0.11354</v>
      </c>
      <c r="P18" s="287">
        <v>8.158E-2</v>
      </c>
      <c r="Q18" s="791"/>
      <c r="R18" s="66">
        <v>2.512E-2</v>
      </c>
      <c r="S18" s="66">
        <v>1.41E-2</v>
      </c>
      <c r="T18" s="286">
        <v>1.332E-2</v>
      </c>
      <c r="U18" s="66">
        <v>0.18242</v>
      </c>
      <c r="V18" s="66">
        <v>6.5729999999999997E-2</v>
      </c>
      <c r="W18" s="286">
        <v>0.19447999999999999</v>
      </c>
      <c r="X18" s="66">
        <v>3.9660000000000001E-2</v>
      </c>
      <c r="Y18" s="66">
        <v>1.678E-2</v>
      </c>
      <c r="Z18" s="286">
        <v>2.9239999999999999E-2</v>
      </c>
      <c r="AA18" s="66">
        <v>4.0980000000000003E-2</v>
      </c>
      <c r="AB18" s="66">
        <v>1.789E-2</v>
      </c>
      <c r="AC18" s="287">
        <v>3.3579999999999999E-2</v>
      </c>
      <c r="AD18" s="791"/>
      <c r="AE18" s="66">
        <v>3.9699999999999996E-3</v>
      </c>
      <c r="AF18" s="66">
        <v>5.9999999999999995E-4</v>
      </c>
      <c r="AG18" s="286">
        <v>4.6299999999999996E-3</v>
      </c>
      <c r="AH18" s="66">
        <v>4.6929999999999999E-2</v>
      </c>
      <c r="AI18" s="66">
        <v>3.9230000000000001E-2</v>
      </c>
      <c r="AJ18" s="286">
        <v>7.1790000000000007E-2</v>
      </c>
      <c r="AK18" s="66">
        <v>0.39326</v>
      </c>
      <c r="AL18" s="66">
        <v>0.46816999999999998</v>
      </c>
      <c r="AM18" s="286">
        <v>0.38704</v>
      </c>
      <c r="AN18" s="66">
        <v>0.16589999999999999</v>
      </c>
      <c r="AO18" s="66">
        <v>0.26328000000000001</v>
      </c>
      <c r="AP18" s="287">
        <v>0.18214</v>
      </c>
      <c r="AQ18" s="642"/>
    </row>
    <row r="19" spans="1:43" s="57" customFormat="1" ht="17.25" customHeight="1">
      <c r="A19" s="791" t="s">
        <v>68</v>
      </c>
      <c r="B19" s="288">
        <v>138</v>
      </c>
      <c r="C19" s="91">
        <v>9600</v>
      </c>
      <c r="D19" s="289">
        <v>1707</v>
      </c>
      <c r="E19" s="91">
        <v>0</v>
      </c>
      <c r="F19" s="91">
        <v>0</v>
      </c>
      <c r="G19" s="289">
        <v>0</v>
      </c>
      <c r="H19" s="91">
        <v>0</v>
      </c>
      <c r="I19" s="91">
        <v>0</v>
      </c>
      <c r="J19" s="289">
        <v>0</v>
      </c>
      <c r="K19" s="91">
        <v>0</v>
      </c>
      <c r="L19" s="91">
        <v>0</v>
      </c>
      <c r="M19" s="289">
        <v>0</v>
      </c>
      <c r="N19" s="91">
        <v>8</v>
      </c>
      <c r="O19" s="91">
        <v>84</v>
      </c>
      <c r="P19" s="290">
        <v>59</v>
      </c>
      <c r="Q19" s="791" t="s">
        <v>68</v>
      </c>
      <c r="R19" s="91">
        <v>9</v>
      </c>
      <c r="S19" s="91">
        <v>265</v>
      </c>
      <c r="T19" s="289">
        <v>22</v>
      </c>
      <c r="U19" s="91">
        <v>22</v>
      </c>
      <c r="V19" s="91">
        <v>953</v>
      </c>
      <c r="W19" s="289">
        <v>338</v>
      </c>
      <c r="X19" s="91">
        <v>3</v>
      </c>
      <c r="Y19" s="91">
        <v>68</v>
      </c>
      <c r="Z19" s="289">
        <v>38</v>
      </c>
      <c r="AA19" s="91">
        <v>5</v>
      </c>
      <c r="AB19" s="91">
        <v>210</v>
      </c>
      <c r="AC19" s="290">
        <v>102</v>
      </c>
      <c r="AD19" s="791" t="s">
        <v>68</v>
      </c>
      <c r="AE19" s="91">
        <v>0</v>
      </c>
      <c r="AF19" s="91">
        <v>0</v>
      </c>
      <c r="AG19" s="289">
        <v>0</v>
      </c>
      <c r="AH19" s="91">
        <v>5</v>
      </c>
      <c r="AI19" s="91">
        <v>1628</v>
      </c>
      <c r="AJ19" s="289">
        <v>52</v>
      </c>
      <c r="AK19" s="91">
        <v>46</v>
      </c>
      <c r="AL19" s="91">
        <v>5165</v>
      </c>
      <c r="AM19" s="289">
        <v>666</v>
      </c>
      <c r="AN19" s="91">
        <v>40</v>
      </c>
      <c r="AO19" s="91">
        <v>1227</v>
      </c>
      <c r="AP19" s="290">
        <v>430</v>
      </c>
      <c r="AQ19" s="641"/>
    </row>
    <row r="20" spans="1:43" s="58" customFormat="1" ht="17.25" customHeight="1">
      <c r="A20" s="791"/>
      <c r="B20" s="283">
        <v>1</v>
      </c>
      <c r="C20" s="284">
        <v>1</v>
      </c>
      <c r="D20" s="285">
        <v>1</v>
      </c>
      <c r="E20" s="66" t="s">
        <v>477</v>
      </c>
      <c r="F20" s="66" t="s">
        <v>477</v>
      </c>
      <c r="G20" s="286" t="s">
        <v>477</v>
      </c>
      <c r="H20" s="66" t="s">
        <v>477</v>
      </c>
      <c r="I20" s="66" t="s">
        <v>477</v>
      </c>
      <c r="J20" s="286" t="s">
        <v>477</v>
      </c>
      <c r="K20" s="66" t="s">
        <v>477</v>
      </c>
      <c r="L20" s="66" t="s">
        <v>477</v>
      </c>
      <c r="M20" s="286" t="s">
        <v>477</v>
      </c>
      <c r="N20" s="66">
        <v>5.7970000000000001E-2</v>
      </c>
      <c r="O20" s="66">
        <v>8.7500000000000008E-3</v>
      </c>
      <c r="P20" s="287">
        <v>3.456E-2</v>
      </c>
      <c r="Q20" s="791"/>
      <c r="R20" s="66">
        <v>6.522E-2</v>
      </c>
      <c r="S20" s="66">
        <v>2.76E-2</v>
      </c>
      <c r="T20" s="286">
        <v>1.289E-2</v>
      </c>
      <c r="U20" s="66">
        <v>0.15942000000000001</v>
      </c>
      <c r="V20" s="66">
        <v>9.9269999999999997E-2</v>
      </c>
      <c r="W20" s="286">
        <v>0.19800999999999999</v>
      </c>
      <c r="X20" s="66">
        <v>2.1739999999999999E-2</v>
      </c>
      <c r="Y20" s="66">
        <v>7.0800000000000004E-3</v>
      </c>
      <c r="Z20" s="286">
        <v>2.2259999999999999E-2</v>
      </c>
      <c r="AA20" s="66">
        <v>3.6229999999999998E-2</v>
      </c>
      <c r="AB20" s="66">
        <v>2.188E-2</v>
      </c>
      <c r="AC20" s="287">
        <v>5.9749999999999998E-2</v>
      </c>
      <c r="AD20" s="791"/>
      <c r="AE20" s="66" t="s">
        <v>477</v>
      </c>
      <c r="AF20" s="66" t="s">
        <v>477</v>
      </c>
      <c r="AG20" s="286" t="s">
        <v>477</v>
      </c>
      <c r="AH20" s="66">
        <v>3.6229999999999998E-2</v>
      </c>
      <c r="AI20" s="66">
        <v>0.16958000000000001</v>
      </c>
      <c r="AJ20" s="286">
        <v>3.0460000000000001E-2</v>
      </c>
      <c r="AK20" s="66">
        <v>0.33333000000000002</v>
      </c>
      <c r="AL20" s="66">
        <v>0.53802000000000005</v>
      </c>
      <c r="AM20" s="286">
        <v>0.39016000000000001</v>
      </c>
      <c r="AN20" s="66">
        <v>0.28986000000000001</v>
      </c>
      <c r="AO20" s="66">
        <v>0.12781000000000001</v>
      </c>
      <c r="AP20" s="287">
        <v>0.25190000000000001</v>
      </c>
      <c r="AQ20" s="642"/>
    </row>
    <row r="21" spans="1:43" s="57" customFormat="1" ht="17.25" customHeight="1">
      <c r="A21" s="791" t="s">
        <v>69</v>
      </c>
      <c r="B21" s="288">
        <v>2923</v>
      </c>
      <c r="C21" s="91">
        <v>146650</v>
      </c>
      <c r="D21" s="289">
        <v>30149</v>
      </c>
      <c r="E21" s="91">
        <v>23</v>
      </c>
      <c r="F21" s="91">
        <v>5049</v>
      </c>
      <c r="G21" s="289">
        <v>244</v>
      </c>
      <c r="H21" s="91">
        <v>4</v>
      </c>
      <c r="I21" s="91">
        <v>45</v>
      </c>
      <c r="J21" s="289">
        <v>27</v>
      </c>
      <c r="K21" s="91">
        <v>0</v>
      </c>
      <c r="L21" s="91">
        <v>0</v>
      </c>
      <c r="M21" s="289">
        <v>0</v>
      </c>
      <c r="N21" s="91">
        <v>65</v>
      </c>
      <c r="O21" s="91">
        <v>7466</v>
      </c>
      <c r="P21" s="290">
        <v>728</v>
      </c>
      <c r="Q21" s="791" t="s">
        <v>69</v>
      </c>
      <c r="R21" s="91">
        <v>79</v>
      </c>
      <c r="S21" s="91">
        <v>1772</v>
      </c>
      <c r="T21" s="289">
        <v>436</v>
      </c>
      <c r="U21" s="91">
        <v>379</v>
      </c>
      <c r="V21" s="91">
        <v>7701</v>
      </c>
      <c r="W21" s="289">
        <v>4334</v>
      </c>
      <c r="X21" s="91">
        <v>119</v>
      </c>
      <c r="Y21" s="91">
        <v>7211</v>
      </c>
      <c r="Z21" s="289">
        <v>1201</v>
      </c>
      <c r="AA21" s="91">
        <v>316</v>
      </c>
      <c r="AB21" s="91">
        <v>10103</v>
      </c>
      <c r="AC21" s="290">
        <v>2940</v>
      </c>
      <c r="AD21" s="791" t="s">
        <v>69</v>
      </c>
      <c r="AE21" s="91">
        <v>162</v>
      </c>
      <c r="AF21" s="91">
        <v>5740</v>
      </c>
      <c r="AG21" s="289">
        <v>1585</v>
      </c>
      <c r="AH21" s="91">
        <v>437</v>
      </c>
      <c r="AI21" s="91">
        <v>14487</v>
      </c>
      <c r="AJ21" s="289">
        <v>4568</v>
      </c>
      <c r="AK21" s="91">
        <v>698</v>
      </c>
      <c r="AL21" s="91">
        <v>62643</v>
      </c>
      <c r="AM21" s="289">
        <v>7524</v>
      </c>
      <c r="AN21" s="91">
        <v>641</v>
      </c>
      <c r="AO21" s="91">
        <v>24433</v>
      </c>
      <c r="AP21" s="290">
        <v>6562</v>
      </c>
      <c r="AQ21" s="641"/>
    </row>
    <row r="22" spans="1:43" s="58" customFormat="1" ht="17.25" customHeight="1">
      <c r="A22" s="791"/>
      <c r="B22" s="283">
        <v>1</v>
      </c>
      <c r="C22" s="284">
        <v>1</v>
      </c>
      <c r="D22" s="285">
        <v>1</v>
      </c>
      <c r="E22" s="66">
        <v>7.8700000000000003E-3</v>
      </c>
      <c r="F22" s="66">
        <v>3.4430000000000002E-2</v>
      </c>
      <c r="G22" s="286">
        <v>8.09E-3</v>
      </c>
      <c r="H22" s="66">
        <v>1.3699999999999999E-3</v>
      </c>
      <c r="I22" s="66">
        <v>3.1E-4</v>
      </c>
      <c r="J22" s="286">
        <v>8.9999999999999998E-4</v>
      </c>
      <c r="K22" s="66" t="s">
        <v>477</v>
      </c>
      <c r="L22" s="66" t="s">
        <v>477</v>
      </c>
      <c r="M22" s="286" t="s">
        <v>477</v>
      </c>
      <c r="N22" s="66">
        <v>2.2239999999999999E-2</v>
      </c>
      <c r="O22" s="66">
        <v>5.0909999999999997E-2</v>
      </c>
      <c r="P22" s="287">
        <v>2.4150000000000001E-2</v>
      </c>
      <c r="Q22" s="791"/>
      <c r="R22" s="66">
        <v>2.7029999999999998E-2</v>
      </c>
      <c r="S22" s="66">
        <v>1.208E-2</v>
      </c>
      <c r="T22" s="286">
        <v>1.4460000000000001E-2</v>
      </c>
      <c r="U22" s="66">
        <v>0.12966</v>
      </c>
      <c r="V22" s="66">
        <v>5.2510000000000001E-2</v>
      </c>
      <c r="W22" s="286">
        <v>0.14374999999999999</v>
      </c>
      <c r="X22" s="66">
        <v>4.0710000000000003E-2</v>
      </c>
      <c r="Y22" s="66">
        <v>4.9169999999999998E-2</v>
      </c>
      <c r="Z22" s="286">
        <v>3.984E-2</v>
      </c>
      <c r="AA22" s="66">
        <v>0.10811</v>
      </c>
      <c r="AB22" s="66">
        <v>6.8890000000000007E-2</v>
      </c>
      <c r="AC22" s="287">
        <v>9.7519999999999996E-2</v>
      </c>
      <c r="AD22" s="791"/>
      <c r="AE22" s="66">
        <v>5.5419999999999997E-2</v>
      </c>
      <c r="AF22" s="66">
        <v>3.9140000000000001E-2</v>
      </c>
      <c r="AG22" s="286">
        <v>5.2569999999999999E-2</v>
      </c>
      <c r="AH22" s="66">
        <v>0.14949999999999999</v>
      </c>
      <c r="AI22" s="66">
        <v>9.8790000000000003E-2</v>
      </c>
      <c r="AJ22" s="286">
        <v>0.15151000000000001</v>
      </c>
      <c r="AK22" s="66">
        <v>0.23880000000000001</v>
      </c>
      <c r="AL22" s="66">
        <v>0.42715999999999998</v>
      </c>
      <c r="AM22" s="286">
        <v>0.24956</v>
      </c>
      <c r="AN22" s="66">
        <v>0.21929999999999999</v>
      </c>
      <c r="AO22" s="66">
        <v>0.16661000000000001</v>
      </c>
      <c r="AP22" s="287">
        <v>0.21765000000000001</v>
      </c>
      <c r="AQ22" s="642"/>
    </row>
    <row r="23" spans="1:43" s="57" customFormat="1" ht="17.25" customHeight="1">
      <c r="A23" s="791" t="s">
        <v>70</v>
      </c>
      <c r="B23" s="288">
        <v>5824</v>
      </c>
      <c r="C23" s="91">
        <v>344186</v>
      </c>
      <c r="D23" s="289">
        <v>79021</v>
      </c>
      <c r="E23" s="91">
        <v>20</v>
      </c>
      <c r="F23" s="91">
        <v>6231</v>
      </c>
      <c r="G23" s="289">
        <v>103</v>
      </c>
      <c r="H23" s="91">
        <v>2</v>
      </c>
      <c r="I23" s="91">
        <v>40</v>
      </c>
      <c r="J23" s="289">
        <v>34</v>
      </c>
      <c r="K23" s="91">
        <v>0</v>
      </c>
      <c r="L23" s="91">
        <v>0</v>
      </c>
      <c r="M23" s="289">
        <v>0</v>
      </c>
      <c r="N23" s="91">
        <v>261</v>
      </c>
      <c r="O23" s="91">
        <v>7480</v>
      </c>
      <c r="P23" s="290">
        <v>3164</v>
      </c>
      <c r="Q23" s="791" t="s">
        <v>70</v>
      </c>
      <c r="R23" s="91">
        <v>321</v>
      </c>
      <c r="S23" s="91">
        <v>14754</v>
      </c>
      <c r="T23" s="289">
        <v>2556</v>
      </c>
      <c r="U23" s="91">
        <v>864</v>
      </c>
      <c r="V23" s="91">
        <v>20891</v>
      </c>
      <c r="W23" s="289">
        <v>13306</v>
      </c>
      <c r="X23" s="91">
        <v>270</v>
      </c>
      <c r="Y23" s="91">
        <v>5845</v>
      </c>
      <c r="Z23" s="289">
        <v>2494</v>
      </c>
      <c r="AA23" s="91">
        <v>277</v>
      </c>
      <c r="AB23" s="91">
        <v>3951</v>
      </c>
      <c r="AC23" s="290">
        <v>4640</v>
      </c>
      <c r="AD23" s="791" t="s">
        <v>70</v>
      </c>
      <c r="AE23" s="91">
        <v>44</v>
      </c>
      <c r="AF23" s="91">
        <v>387</v>
      </c>
      <c r="AG23" s="289">
        <v>657</v>
      </c>
      <c r="AH23" s="91">
        <v>507</v>
      </c>
      <c r="AI23" s="91">
        <v>15350</v>
      </c>
      <c r="AJ23" s="289">
        <v>6509</v>
      </c>
      <c r="AK23" s="91">
        <v>2637</v>
      </c>
      <c r="AL23" s="91">
        <v>243627</v>
      </c>
      <c r="AM23" s="289">
        <v>37993</v>
      </c>
      <c r="AN23" s="91">
        <v>621</v>
      </c>
      <c r="AO23" s="91">
        <v>25630</v>
      </c>
      <c r="AP23" s="290">
        <v>7565</v>
      </c>
      <c r="AQ23" s="641"/>
    </row>
    <row r="24" spans="1:43" s="58" customFormat="1" ht="17.25" customHeight="1">
      <c r="A24" s="791"/>
      <c r="B24" s="283">
        <v>1</v>
      </c>
      <c r="C24" s="284">
        <v>1</v>
      </c>
      <c r="D24" s="285">
        <v>1</v>
      </c>
      <c r="E24" s="66">
        <v>3.4299999999999999E-3</v>
      </c>
      <c r="F24" s="66">
        <v>1.8100000000000002E-2</v>
      </c>
      <c r="G24" s="286">
        <v>1.2999999999999999E-3</v>
      </c>
      <c r="H24" s="66">
        <v>3.4000000000000002E-4</v>
      </c>
      <c r="I24" s="66">
        <v>1.2E-4</v>
      </c>
      <c r="J24" s="286">
        <v>4.2999999999999999E-4</v>
      </c>
      <c r="K24" s="66" t="s">
        <v>477</v>
      </c>
      <c r="L24" s="66" t="s">
        <v>477</v>
      </c>
      <c r="M24" s="286" t="s">
        <v>477</v>
      </c>
      <c r="N24" s="66">
        <v>4.4810000000000003E-2</v>
      </c>
      <c r="O24" s="66">
        <v>2.1729999999999999E-2</v>
      </c>
      <c r="P24" s="287">
        <v>4.0039999999999999E-2</v>
      </c>
      <c r="Q24" s="791"/>
      <c r="R24" s="66">
        <v>5.5120000000000002E-2</v>
      </c>
      <c r="S24" s="66">
        <v>4.2869999999999998E-2</v>
      </c>
      <c r="T24" s="286">
        <v>3.2349999999999997E-2</v>
      </c>
      <c r="U24" s="66">
        <v>0.14835000000000001</v>
      </c>
      <c r="V24" s="66">
        <v>6.0699999999999997E-2</v>
      </c>
      <c r="W24" s="286">
        <v>0.16839000000000001</v>
      </c>
      <c r="X24" s="66">
        <v>4.6359999999999998E-2</v>
      </c>
      <c r="Y24" s="66">
        <v>1.6979999999999999E-2</v>
      </c>
      <c r="Z24" s="286">
        <v>3.1559999999999998E-2</v>
      </c>
      <c r="AA24" s="66">
        <v>4.7559999999999998E-2</v>
      </c>
      <c r="AB24" s="66">
        <v>1.1480000000000001E-2</v>
      </c>
      <c r="AC24" s="287">
        <v>5.8720000000000001E-2</v>
      </c>
      <c r="AD24" s="791"/>
      <c r="AE24" s="66">
        <v>7.5500000000000003E-3</v>
      </c>
      <c r="AF24" s="66">
        <v>1.1199999999999999E-3</v>
      </c>
      <c r="AG24" s="286">
        <v>8.3099999999999997E-3</v>
      </c>
      <c r="AH24" s="66">
        <v>8.7050000000000002E-2</v>
      </c>
      <c r="AI24" s="66">
        <v>4.4600000000000001E-2</v>
      </c>
      <c r="AJ24" s="286">
        <v>8.2369999999999999E-2</v>
      </c>
      <c r="AK24" s="66">
        <v>0.45278000000000002</v>
      </c>
      <c r="AL24" s="66">
        <v>0.70784000000000002</v>
      </c>
      <c r="AM24" s="286">
        <v>0.48080000000000001</v>
      </c>
      <c r="AN24" s="66">
        <v>0.10663</v>
      </c>
      <c r="AO24" s="66">
        <v>7.4469999999999995E-2</v>
      </c>
      <c r="AP24" s="287">
        <v>9.5729999999999996E-2</v>
      </c>
      <c r="AQ24" s="642"/>
    </row>
    <row r="25" spans="1:43" s="57" customFormat="1" ht="17.25" customHeight="1">
      <c r="A25" s="791" t="s">
        <v>71</v>
      </c>
      <c r="B25" s="288">
        <v>1997</v>
      </c>
      <c r="C25" s="91">
        <v>103448</v>
      </c>
      <c r="D25" s="289">
        <v>23566</v>
      </c>
      <c r="E25" s="91">
        <v>2</v>
      </c>
      <c r="F25" s="91">
        <v>900</v>
      </c>
      <c r="G25" s="289">
        <v>29</v>
      </c>
      <c r="H25" s="91">
        <v>0</v>
      </c>
      <c r="I25" s="91">
        <v>0</v>
      </c>
      <c r="J25" s="289">
        <v>0</v>
      </c>
      <c r="K25" s="91">
        <v>0</v>
      </c>
      <c r="L25" s="91">
        <v>0</v>
      </c>
      <c r="M25" s="289">
        <v>0</v>
      </c>
      <c r="N25" s="91">
        <v>40</v>
      </c>
      <c r="O25" s="91">
        <v>1867</v>
      </c>
      <c r="P25" s="290">
        <v>237</v>
      </c>
      <c r="Q25" s="791" t="s">
        <v>71</v>
      </c>
      <c r="R25" s="91">
        <v>44</v>
      </c>
      <c r="S25" s="91">
        <v>2312</v>
      </c>
      <c r="T25" s="289">
        <v>534</v>
      </c>
      <c r="U25" s="91">
        <v>162</v>
      </c>
      <c r="V25" s="91">
        <v>3298</v>
      </c>
      <c r="W25" s="289">
        <v>1808</v>
      </c>
      <c r="X25" s="91">
        <v>90</v>
      </c>
      <c r="Y25" s="91">
        <v>2849</v>
      </c>
      <c r="Z25" s="289">
        <v>1085</v>
      </c>
      <c r="AA25" s="91">
        <v>153</v>
      </c>
      <c r="AB25" s="91">
        <v>9561</v>
      </c>
      <c r="AC25" s="290">
        <v>2095</v>
      </c>
      <c r="AD25" s="791" t="s">
        <v>71</v>
      </c>
      <c r="AE25" s="91">
        <v>16</v>
      </c>
      <c r="AF25" s="91">
        <v>435</v>
      </c>
      <c r="AG25" s="289">
        <v>101</v>
      </c>
      <c r="AH25" s="91">
        <v>585</v>
      </c>
      <c r="AI25" s="91">
        <v>18945</v>
      </c>
      <c r="AJ25" s="289">
        <v>6028</v>
      </c>
      <c r="AK25" s="91">
        <v>748</v>
      </c>
      <c r="AL25" s="91">
        <v>58715</v>
      </c>
      <c r="AM25" s="289">
        <v>9709</v>
      </c>
      <c r="AN25" s="91">
        <v>157</v>
      </c>
      <c r="AO25" s="91">
        <v>4566</v>
      </c>
      <c r="AP25" s="290">
        <v>1940</v>
      </c>
      <c r="AQ25" s="641"/>
    </row>
    <row r="26" spans="1:43" s="58" customFormat="1" ht="17.25" customHeight="1">
      <c r="A26" s="791"/>
      <c r="B26" s="283">
        <v>1</v>
      </c>
      <c r="C26" s="284">
        <v>1</v>
      </c>
      <c r="D26" s="285">
        <v>1</v>
      </c>
      <c r="E26" s="66">
        <v>1E-3</v>
      </c>
      <c r="F26" s="66">
        <v>8.6999999999999994E-3</v>
      </c>
      <c r="G26" s="286">
        <v>1.23E-3</v>
      </c>
      <c r="H26" s="66" t="s">
        <v>477</v>
      </c>
      <c r="I26" s="66" t="s">
        <v>477</v>
      </c>
      <c r="J26" s="286" t="s">
        <v>477</v>
      </c>
      <c r="K26" s="66" t="s">
        <v>477</v>
      </c>
      <c r="L26" s="66" t="s">
        <v>477</v>
      </c>
      <c r="M26" s="286" t="s">
        <v>477</v>
      </c>
      <c r="N26" s="66">
        <v>2.0029999999999999E-2</v>
      </c>
      <c r="O26" s="66">
        <v>1.805E-2</v>
      </c>
      <c r="P26" s="287">
        <v>1.0059999999999999E-2</v>
      </c>
      <c r="Q26" s="791"/>
      <c r="R26" s="66">
        <v>2.2030000000000001E-2</v>
      </c>
      <c r="S26" s="66">
        <v>2.2349999999999998E-2</v>
      </c>
      <c r="T26" s="286">
        <v>2.266E-2</v>
      </c>
      <c r="U26" s="66">
        <v>8.1119999999999998E-2</v>
      </c>
      <c r="V26" s="66">
        <v>3.1879999999999999E-2</v>
      </c>
      <c r="W26" s="286">
        <v>7.6719999999999997E-2</v>
      </c>
      <c r="X26" s="66">
        <v>4.5069999999999999E-2</v>
      </c>
      <c r="Y26" s="66">
        <v>2.7539999999999999E-2</v>
      </c>
      <c r="Z26" s="286">
        <v>4.6039999999999998E-2</v>
      </c>
      <c r="AA26" s="66">
        <v>7.6609999999999998E-2</v>
      </c>
      <c r="AB26" s="66">
        <v>9.2420000000000002E-2</v>
      </c>
      <c r="AC26" s="287">
        <v>8.8900000000000007E-2</v>
      </c>
      <c r="AD26" s="791"/>
      <c r="AE26" s="66">
        <v>8.0099999999999998E-3</v>
      </c>
      <c r="AF26" s="66">
        <v>4.2100000000000002E-3</v>
      </c>
      <c r="AG26" s="286">
        <v>4.2900000000000004E-3</v>
      </c>
      <c r="AH26" s="66">
        <v>0.29293999999999998</v>
      </c>
      <c r="AI26" s="66">
        <v>0.18314</v>
      </c>
      <c r="AJ26" s="286">
        <v>0.25579000000000002</v>
      </c>
      <c r="AK26" s="66">
        <v>0.37456</v>
      </c>
      <c r="AL26" s="66">
        <v>0.56757999999999997</v>
      </c>
      <c r="AM26" s="286">
        <v>0.41199000000000002</v>
      </c>
      <c r="AN26" s="66">
        <v>7.8619999999999995E-2</v>
      </c>
      <c r="AO26" s="66">
        <v>4.4139999999999999E-2</v>
      </c>
      <c r="AP26" s="287">
        <v>8.2320000000000004E-2</v>
      </c>
      <c r="AQ26" s="642"/>
    </row>
    <row r="27" spans="1:43" s="57" customFormat="1" ht="17.25" customHeight="1">
      <c r="A27" s="791" t="s">
        <v>72</v>
      </c>
      <c r="B27" s="288">
        <v>1338</v>
      </c>
      <c r="C27" s="91">
        <v>63885</v>
      </c>
      <c r="D27" s="289">
        <v>18394</v>
      </c>
      <c r="E27" s="91">
        <v>0</v>
      </c>
      <c r="F27" s="91">
        <v>0</v>
      </c>
      <c r="G27" s="289">
        <v>0</v>
      </c>
      <c r="H27" s="91">
        <v>0</v>
      </c>
      <c r="I27" s="91">
        <v>0</v>
      </c>
      <c r="J27" s="289">
        <v>0</v>
      </c>
      <c r="K27" s="91">
        <v>0</v>
      </c>
      <c r="L27" s="91">
        <v>0</v>
      </c>
      <c r="M27" s="289">
        <v>0</v>
      </c>
      <c r="N27" s="91">
        <v>0</v>
      </c>
      <c r="O27" s="91">
        <v>0</v>
      </c>
      <c r="P27" s="290">
        <v>0</v>
      </c>
      <c r="Q27" s="791" t="s">
        <v>72</v>
      </c>
      <c r="R27" s="91">
        <v>47</v>
      </c>
      <c r="S27" s="91">
        <v>389</v>
      </c>
      <c r="T27" s="289">
        <v>192</v>
      </c>
      <c r="U27" s="91">
        <v>113</v>
      </c>
      <c r="V27" s="91">
        <v>2251</v>
      </c>
      <c r="W27" s="289">
        <v>1395</v>
      </c>
      <c r="X27" s="91">
        <v>36</v>
      </c>
      <c r="Y27" s="91">
        <v>288</v>
      </c>
      <c r="Z27" s="289">
        <v>356</v>
      </c>
      <c r="AA27" s="91">
        <v>14</v>
      </c>
      <c r="AB27" s="91">
        <v>61</v>
      </c>
      <c r="AC27" s="290">
        <v>124</v>
      </c>
      <c r="AD27" s="791" t="s">
        <v>72</v>
      </c>
      <c r="AE27" s="91">
        <v>0</v>
      </c>
      <c r="AF27" s="91">
        <v>0</v>
      </c>
      <c r="AG27" s="289">
        <v>0</v>
      </c>
      <c r="AH27" s="91">
        <v>604</v>
      </c>
      <c r="AI27" s="91">
        <v>25847</v>
      </c>
      <c r="AJ27" s="289">
        <v>6398</v>
      </c>
      <c r="AK27" s="91">
        <v>452</v>
      </c>
      <c r="AL27" s="91">
        <v>31438</v>
      </c>
      <c r="AM27" s="289">
        <v>9351</v>
      </c>
      <c r="AN27" s="91">
        <v>72</v>
      </c>
      <c r="AO27" s="91">
        <v>3611</v>
      </c>
      <c r="AP27" s="290">
        <v>578</v>
      </c>
      <c r="AQ27" s="641"/>
    </row>
    <row r="28" spans="1:43" s="58" customFormat="1" ht="17.25" customHeight="1">
      <c r="A28" s="791"/>
      <c r="B28" s="283">
        <v>1</v>
      </c>
      <c r="C28" s="284">
        <v>1</v>
      </c>
      <c r="D28" s="285">
        <v>1</v>
      </c>
      <c r="E28" s="66" t="s">
        <v>477</v>
      </c>
      <c r="F28" s="66" t="s">
        <v>477</v>
      </c>
      <c r="G28" s="286" t="s">
        <v>477</v>
      </c>
      <c r="H28" s="66" t="s">
        <v>477</v>
      </c>
      <c r="I28" s="66" t="s">
        <v>477</v>
      </c>
      <c r="J28" s="286" t="s">
        <v>477</v>
      </c>
      <c r="K28" s="66" t="s">
        <v>477</v>
      </c>
      <c r="L28" s="66" t="s">
        <v>477</v>
      </c>
      <c r="M28" s="286" t="s">
        <v>477</v>
      </c>
      <c r="N28" s="66" t="s">
        <v>477</v>
      </c>
      <c r="O28" s="66" t="s">
        <v>477</v>
      </c>
      <c r="P28" s="287" t="s">
        <v>477</v>
      </c>
      <c r="Q28" s="791"/>
      <c r="R28" s="66">
        <v>3.5130000000000002E-2</v>
      </c>
      <c r="S28" s="66">
        <v>6.0899999999999999E-3</v>
      </c>
      <c r="T28" s="286">
        <v>1.044E-2</v>
      </c>
      <c r="U28" s="66">
        <v>8.4449999999999997E-2</v>
      </c>
      <c r="V28" s="66">
        <v>3.524E-2</v>
      </c>
      <c r="W28" s="286">
        <v>7.5840000000000005E-2</v>
      </c>
      <c r="X28" s="66">
        <v>2.691E-2</v>
      </c>
      <c r="Y28" s="66">
        <v>4.5100000000000001E-3</v>
      </c>
      <c r="Z28" s="286">
        <v>1.9349999999999999E-2</v>
      </c>
      <c r="AA28" s="66">
        <v>1.0460000000000001E-2</v>
      </c>
      <c r="AB28" s="66">
        <v>9.5E-4</v>
      </c>
      <c r="AC28" s="287">
        <v>6.7400000000000003E-3</v>
      </c>
      <c r="AD28" s="791"/>
      <c r="AE28" s="66" t="s">
        <v>477</v>
      </c>
      <c r="AF28" s="66" t="s">
        <v>477</v>
      </c>
      <c r="AG28" s="286" t="s">
        <v>477</v>
      </c>
      <c r="AH28" s="66">
        <v>0.45141999999999999</v>
      </c>
      <c r="AI28" s="66">
        <v>0.40459000000000001</v>
      </c>
      <c r="AJ28" s="286">
        <v>0.34782999999999997</v>
      </c>
      <c r="AK28" s="66">
        <v>0.33782000000000001</v>
      </c>
      <c r="AL28" s="66">
        <v>0.49209999999999998</v>
      </c>
      <c r="AM28" s="286">
        <v>0.50836999999999999</v>
      </c>
      <c r="AN28" s="66">
        <v>5.3809999999999997E-2</v>
      </c>
      <c r="AO28" s="66">
        <v>5.6520000000000001E-2</v>
      </c>
      <c r="AP28" s="287">
        <v>3.1419999999999997E-2</v>
      </c>
      <c r="AQ28" s="642"/>
    </row>
    <row r="29" spans="1:43" s="57" customFormat="1" ht="17.25" customHeight="1">
      <c r="A29" s="791" t="s">
        <v>73</v>
      </c>
      <c r="B29" s="288">
        <v>424</v>
      </c>
      <c r="C29" s="91">
        <v>16736</v>
      </c>
      <c r="D29" s="289">
        <v>5052</v>
      </c>
      <c r="E29" s="91">
        <v>0</v>
      </c>
      <c r="F29" s="91">
        <v>0</v>
      </c>
      <c r="G29" s="289">
        <v>0</v>
      </c>
      <c r="H29" s="91">
        <v>0</v>
      </c>
      <c r="I29" s="91">
        <v>0</v>
      </c>
      <c r="J29" s="289">
        <v>0</v>
      </c>
      <c r="K29" s="91">
        <v>1</v>
      </c>
      <c r="L29" s="91">
        <v>3</v>
      </c>
      <c r="M29" s="289">
        <v>6</v>
      </c>
      <c r="N29" s="91">
        <v>10</v>
      </c>
      <c r="O29" s="91">
        <v>155</v>
      </c>
      <c r="P29" s="290">
        <v>173</v>
      </c>
      <c r="Q29" s="791" t="s">
        <v>73</v>
      </c>
      <c r="R29" s="91">
        <v>10</v>
      </c>
      <c r="S29" s="91">
        <v>39</v>
      </c>
      <c r="T29" s="289">
        <v>34</v>
      </c>
      <c r="U29" s="91">
        <v>121</v>
      </c>
      <c r="V29" s="91">
        <v>2666</v>
      </c>
      <c r="W29" s="289">
        <v>1649</v>
      </c>
      <c r="X29" s="91">
        <v>26</v>
      </c>
      <c r="Y29" s="91">
        <v>545</v>
      </c>
      <c r="Z29" s="289">
        <v>206</v>
      </c>
      <c r="AA29" s="91">
        <v>33</v>
      </c>
      <c r="AB29" s="91">
        <v>225</v>
      </c>
      <c r="AC29" s="290">
        <v>306</v>
      </c>
      <c r="AD29" s="791" t="s">
        <v>73</v>
      </c>
      <c r="AE29" s="91">
        <v>5</v>
      </c>
      <c r="AF29" s="91">
        <v>98</v>
      </c>
      <c r="AG29" s="289">
        <v>35</v>
      </c>
      <c r="AH29" s="91">
        <v>76</v>
      </c>
      <c r="AI29" s="91">
        <v>2095</v>
      </c>
      <c r="AJ29" s="289">
        <v>904</v>
      </c>
      <c r="AK29" s="91">
        <v>87</v>
      </c>
      <c r="AL29" s="91">
        <v>9871</v>
      </c>
      <c r="AM29" s="289">
        <v>1238</v>
      </c>
      <c r="AN29" s="91">
        <v>55</v>
      </c>
      <c r="AO29" s="91">
        <v>1039</v>
      </c>
      <c r="AP29" s="290">
        <v>501</v>
      </c>
      <c r="AQ29" s="641"/>
    </row>
    <row r="30" spans="1:43" s="58" customFormat="1" ht="17.25" customHeight="1">
      <c r="A30" s="791"/>
      <c r="B30" s="283">
        <v>1</v>
      </c>
      <c r="C30" s="284">
        <v>1</v>
      </c>
      <c r="D30" s="285">
        <v>1</v>
      </c>
      <c r="E30" s="66" t="s">
        <v>477</v>
      </c>
      <c r="F30" s="66" t="s">
        <v>477</v>
      </c>
      <c r="G30" s="286" t="s">
        <v>477</v>
      </c>
      <c r="H30" s="66" t="s">
        <v>477</v>
      </c>
      <c r="I30" s="66" t="s">
        <v>477</v>
      </c>
      <c r="J30" s="286" t="s">
        <v>477</v>
      </c>
      <c r="K30" s="66">
        <v>2.3600000000000001E-3</v>
      </c>
      <c r="L30" s="66">
        <v>1.8000000000000001E-4</v>
      </c>
      <c r="M30" s="286">
        <v>1.1900000000000001E-3</v>
      </c>
      <c r="N30" s="66">
        <v>2.358E-2</v>
      </c>
      <c r="O30" s="66">
        <v>9.2599999999999991E-3</v>
      </c>
      <c r="P30" s="287">
        <v>3.424E-2</v>
      </c>
      <c r="Q30" s="791"/>
      <c r="R30" s="66">
        <v>2.358E-2</v>
      </c>
      <c r="S30" s="66">
        <v>2.33E-3</v>
      </c>
      <c r="T30" s="286">
        <v>6.7299999999999999E-3</v>
      </c>
      <c r="U30" s="66">
        <v>0.28538000000000002</v>
      </c>
      <c r="V30" s="66">
        <v>0.1593</v>
      </c>
      <c r="W30" s="286">
        <v>0.32640999999999998</v>
      </c>
      <c r="X30" s="66">
        <v>6.132E-2</v>
      </c>
      <c r="Y30" s="66">
        <v>3.2559999999999999E-2</v>
      </c>
      <c r="Z30" s="286">
        <v>4.0779999999999997E-2</v>
      </c>
      <c r="AA30" s="66">
        <v>7.7829999999999996E-2</v>
      </c>
      <c r="AB30" s="66">
        <v>1.3440000000000001E-2</v>
      </c>
      <c r="AC30" s="287">
        <v>6.0569999999999999E-2</v>
      </c>
      <c r="AD30" s="791"/>
      <c r="AE30" s="66">
        <v>1.179E-2</v>
      </c>
      <c r="AF30" s="66">
        <v>5.8599999999999998E-3</v>
      </c>
      <c r="AG30" s="286">
        <v>6.9300000000000004E-3</v>
      </c>
      <c r="AH30" s="66">
        <v>0.17924999999999999</v>
      </c>
      <c r="AI30" s="66">
        <v>0.12518000000000001</v>
      </c>
      <c r="AJ30" s="286">
        <v>0.17893999999999999</v>
      </c>
      <c r="AK30" s="66">
        <v>0.20519000000000001</v>
      </c>
      <c r="AL30" s="66">
        <v>0.58980999999999995</v>
      </c>
      <c r="AM30" s="286">
        <v>0.24504999999999999</v>
      </c>
      <c r="AN30" s="66">
        <v>0.12972</v>
      </c>
      <c r="AO30" s="66">
        <v>6.2080000000000003E-2</v>
      </c>
      <c r="AP30" s="287">
        <v>9.9169999999999994E-2</v>
      </c>
      <c r="AQ30" s="642"/>
    </row>
    <row r="31" spans="1:43" s="57" customFormat="1" ht="17.25" customHeight="1">
      <c r="A31" s="791" t="s">
        <v>74</v>
      </c>
      <c r="B31" s="288">
        <v>435</v>
      </c>
      <c r="C31" s="91">
        <v>39910</v>
      </c>
      <c r="D31" s="289">
        <v>5827</v>
      </c>
      <c r="E31" s="91">
        <v>1</v>
      </c>
      <c r="F31" s="91">
        <v>5</v>
      </c>
      <c r="G31" s="289">
        <v>11</v>
      </c>
      <c r="H31" s="91">
        <v>0</v>
      </c>
      <c r="I31" s="91">
        <v>0</v>
      </c>
      <c r="J31" s="289">
        <v>0</v>
      </c>
      <c r="K31" s="91">
        <v>1</v>
      </c>
      <c r="L31" s="91">
        <v>35</v>
      </c>
      <c r="M31" s="289">
        <v>14</v>
      </c>
      <c r="N31" s="91">
        <v>7</v>
      </c>
      <c r="O31" s="91">
        <v>286</v>
      </c>
      <c r="P31" s="290">
        <v>18</v>
      </c>
      <c r="Q31" s="791" t="s">
        <v>74</v>
      </c>
      <c r="R31" s="91">
        <v>5</v>
      </c>
      <c r="S31" s="91">
        <v>29</v>
      </c>
      <c r="T31" s="289">
        <v>14</v>
      </c>
      <c r="U31" s="91">
        <v>26</v>
      </c>
      <c r="V31" s="91">
        <v>305</v>
      </c>
      <c r="W31" s="289">
        <v>420</v>
      </c>
      <c r="X31" s="91">
        <v>3</v>
      </c>
      <c r="Y31" s="91">
        <v>107</v>
      </c>
      <c r="Z31" s="289">
        <v>19</v>
      </c>
      <c r="AA31" s="91">
        <v>17</v>
      </c>
      <c r="AB31" s="91">
        <v>208</v>
      </c>
      <c r="AC31" s="290">
        <v>266</v>
      </c>
      <c r="AD31" s="791" t="s">
        <v>74</v>
      </c>
      <c r="AE31" s="91">
        <v>2</v>
      </c>
      <c r="AF31" s="91">
        <v>12</v>
      </c>
      <c r="AG31" s="289">
        <v>25</v>
      </c>
      <c r="AH31" s="91">
        <v>45</v>
      </c>
      <c r="AI31" s="91">
        <v>1810</v>
      </c>
      <c r="AJ31" s="289">
        <v>406</v>
      </c>
      <c r="AK31" s="91">
        <v>305</v>
      </c>
      <c r="AL31" s="91">
        <v>36059</v>
      </c>
      <c r="AM31" s="289">
        <v>4496</v>
      </c>
      <c r="AN31" s="91">
        <v>23</v>
      </c>
      <c r="AO31" s="91">
        <v>1054</v>
      </c>
      <c r="AP31" s="290">
        <v>138</v>
      </c>
      <c r="AQ31" s="641"/>
    </row>
    <row r="32" spans="1:43" s="58" customFormat="1" ht="17.25" customHeight="1">
      <c r="A32" s="791"/>
      <c r="B32" s="283">
        <v>1</v>
      </c>
      <c r="C32" s="284">
        <v>1</v>
      </c>
      <c r="D32" s="285">
        <v>1</v>
      </c>
      <c r="E32" s="66">
        <v>2.3E-3</v>
      </c>
      <c r="F32" s="66">
        <v>1.2999999999999999E-4</v>
      </c>
      <c r="G32" s="286">
        <v>1.89E-3</v>
      </c>
      <c r="H32" s="66" t="s">
        <v>477</v>
      </c>
      <c r="I32" s="66" t="s">
        <v>477</v>
      </c>
      <c r="J32" s="286" t="s">
        <v>477</v>
      </c>
      <c r="K32" s="66">
        <v>2.3E-3</v>
      </c>
      <c r="L32" s="66">
        <v>8.8000000000000003E-4</v>
      </c>
      <c r="M32" s="286">
        <v>2.3999999999999998E-3</v>
      </c>
      <c r="N32" s="66">
        <v>1.609E-2</v>
      </c>
      <c r="O32" s="66">
        <v>7.1700000000000002E-3</v>
      </c>
      <c r="P32" s="287">
        <v>3.0899999999999999E-3</v>
      </c>
      <c r="Q32" s="791"/>
      <c r="R32" s="66">
        <v>1.149E-2</v>
      </c>
      <c r="S32" s="66">
        <v>7.2999999999999996E-4</v>
      </c>
      <c r="T32" s="286">
        <v>2.3999999999999998E-3</v>
      </c>
      <c r="U32" s="66">
        <v>5.9769999999999997E-2</v>
      </c>
      <c r="V32" s="66">
        <v>7.6400000000000001E-3</v>
      </c>
      <c r="W32" s="286">
        <v>7.2080000000000005E-2</v>
      </c>
      <c r="X32" s="66">
        <v>6.8999999999999999E-3</v>
      </c>
      <c r="Y32" s="66">
        <v>2.6800000000000001E-3</v>
      </c>
      <c r="Z32" s="286">
        <v>3.2599999999999999E-3</v>
      </c>
      <c r="AA32" s="66">
        <v>3.9079999999999997E-2</v>
      </c>
      <c r="AB32" s="66">
        <v>5.2100000000000002E-3</v>
      </c>
      <c r="AC32" s="287">
        <v>4.5650000000000003E-2</v>
      </c>
      <c r="AD32" s="791"/>
      <c r="AE32" s="66">
        <v>4.5999999999999999E-3</v>
      </c>
      <c r="AF32" s="66">
        <v>2.9999999999999997E-4</v>
      </c>
      <c r="AG32" s="286">
        <v>4.2900000000000004E-3</v>
      </c>
      <c r="AH32" s="66">
        <v>0.10345</v>
      </c>
      <c r="AI32" s="66">
        <v>4.5350000000000001E-2</v>
      </c>
      <c r="AJ32" s="286">
        <v>6.9680000000000006E-2</v>
      </c>
      <c r="AK32" s="66">
        <v>0.70115000000000005</v>
      </c>
      <c r="AL32" s="66">
        <v>0.90351000000000004</v>
      </c>
      <c r="AM32" s="286">
        <v>0.77158000000000004</v>
      </c>
      <c r="AN32" s="66">
        <v>5.287E-2</v>
      </c>
      <c r="AO32" s="66">
        <v>2.6409999999999999E-2</v>
      </c>
      <c r="AP32" s="287">
        <v>2.368E-2</v>
      </c>
      <c r="AQ32" s="642"/>
    </row>
    <row r="33" spans="1:43" s="57" customFormat="1" ht="17.25" customHeight="1">
      <c r="A33" s="791" t="s">
        <v>75</v>
      </c>
      <c r="B33" s="288">
        <v>824</v>
      </c>
      <c r="C33" s="91">
        <v>41492</v>
      </c>
      <c r="D33" s="289">
        <v>9617</v>
      </c>
      <c r="E33" s="91">
        <v>3</v>
      </c>
      <c r="F33" s="91">
        <v>920</v>
      </c>
      <c r="G33" s="289">
        <v>52</v>
      </c>
      <c r="H33" s="91">
        <v>0</v>
      </c>
      <c r="I33" s="91">
        <v>0</v>
      </c>
      <c r="J33" s="289">
        <v>0</v>
      </c>
      <c r="K33" s="91">
        <v>8</v>
      </c>
      <c r="L33" s="91">
        <v>108</v>
      </c>
      <c r="M33" s="289">
        <v>135</v>
      </c>
      <c r="N33" s="91">
        <v>14</v>
      </c>
      <c r="O33" s="91">
        <v>534</v>
      </c>
      <c r="P33" s="290">
        <v>93</v>
      </c>
      <c r="Q33" s="791" t="s">
        <v>75</v>
      </c>
      <c r="R33" s="91">
        <v>19</v>
      </c>
      <c r="S33" s="91">
        <v>1160</v>
      </c>
      <c r="T33" s="289">
        <v>117</v>
      </c>
      <c r="U33" s="91">
        <v>230</v>
      </c>
      <c r="V33" s="91">
        <v>3271</v>
      </c>
      <c r="W33" s="289">
        <v>2341</v>
      </c>
      <c r="X33" s="91">
        <v>53</v>
      </c>
      <c r="Y33" s="91">
        <v>3716</v>
      </c>
      <c r="Z33" s="289">
        <v>507</v>
      </c>
      <c r="AA33" s="91">
        <v>62</v>
      </c>
      <c r="AB33" s="91">
        <v>1739</v>
      </c>
      <c r="AC33" s="290">
        <v>732</v>
      </c>
      <c r="AD33" s="791" t="s">
        <v>75</v>
      </c>
      <c r="AE33" s="91">
        <v>5</v>
      </c>
      <c r="AF33" s="91">
        <v>23</v>
      </c>
      <c r="AG33" s="289">
        <v>79</v>
      </c>
      <c r="AH33" s="91">
        <v>21</v>
      </c>
      <c r="AI33" s="91">
        <v>3589</v>
      </c>
      <c r="AJ33" s="289">
        <v>202</v>
      </c>
      <c r="AK33" s="91">
        <v>263</v>
      </c>
      <c r="AL33" s="91">
        <v>23866</v>
      </c>
      <c r="AM33" s="289">
        <v>4091</v>
      </c>
      <c r="AN33" s="91">
        <v>146</v>
      </c>
      <c r="AO33" s="91">
        <v>2566</v>
      </c>
      <c r="AP33" s="290">
        <v>1268</v>
      </c>
      <c r="AQ33" s="641"/>
    </row>
    <row r="34" spans="1:43" s="58" customFormat="1" ht="17.25" customHeight="1">
      <c r="A34" s="791"/>
      <c r="B34" s="283">
        <v>1</v>
      </c>
      <c r="C34" s="284">
        <v>1</v>
      </c>
      <c r="D34" s="285">
        <v>1</v>
      </c>
      <c r="E34" s="66">
        <v>3.64E-3</v>
      </c>
      <c r="F34" s="66">
        <v>2.2169999999999999E-2</v>
      </c>
      <c r="G34" s="286">
        <v>5.4099999999999999E-3</v>
      </c>
      <c r="H34" s="66" t="s">
        <v>477</v>
      </c>
      <c r="I34" s="66" t="s">
        <v>477</v>
      </c>
      <c r="J34" s="286" t="s">
        <v>477</v>
      </c>
      <c r="K34" s="66">
        <v>9.7099999999999999E-3</v>
      </c>
      <c r="L34" s="66">
        <v>2.5999999999999999E-3</v>
      </c>
      <c r="M34" s="286">
        <v>1.404E-2</v>
      </c>
      <c r="N34" s="66">
        <v>1.6990000000000002E-2</v>
      </c>
      <c r="O34" s="66">
        <v>1.2869999999999999E-2</v>
      </c>
      <c r="P34" s="287">
        <v>9.6699999999999998E-3</v>
      </c>
      <c r="Q34" s="791"/>
      <c r="R34" s="66">
        <v>2.3060000000000001E-2</v>
      </c>
      <c r="S34" s="66">
        <v>2.7959999999999999E-2</v>
      </c>
      <c r="T34" s="286">
        <v>1.217E-2</v>
      </c>
      <c r="U34" s="66">
        <v>0.27912999999999999</v>
      </c>
      <c r="V34" s="66">
        <v>7.8829999999999997E-2</v>
      </c>
      <c r="W34" s="286">
        <v>0.24342</v>
      </c>
      <c r="X34" s="66">
        <v>6.4320000000000002E-2</v>
      </c>
      <c r="Y34" s="66">
        <v>8.9560000000000001E-2</v>
      </c>
      <c r="Z34" s="286">
        <v>5.2720000000000003E-2</v>
      </c>
      <c r="AA34" s="66">
        <v>7.5240000000000001E-2</v>
      </c>
      <c r="AB34" s="66">
        <v>4.1910000000000003E-2</v>
      </c>
      <c r="AC34" s="287">
        <v>7.6119999999999993E-2</v>
      </c>
      <c r="AD34" s="791"/>
      <c r="AE34" s="66">
        <v>6.0699999999999999E-3</v>
      </c>
      <c r="AF34" s="66">
        <v>5.5000000000000003E-4</v>
      </c>
      <c r="AG34" s="286">
        <v>8.2100000000000003E-3</v>
      </c>
      <c r="AH34" s="66">
        <v>2.5489999999999999E-2</v>
      </c>
      <c r="AI34" s="66">
        <v>8.6499999999999994E-2</v>
      </c>
      <c r="AJ34" s="286">
        <v>2.1000000000000001E-2</v>
      </c>
      <c r="AK34" s="66">
        <v>0.31917000000000001</v>
      </c>
      <c r="AL34" s="66">
        <v>0.57520000000000004</v>
      </c>
      <c r="AM34" s="286">
        <v>0.42538999999999999</v>
      </c>
      <c r="AN34" s="66">
        <v>0.17718</v>
      </c>
      <c r="AO34" s="66">
        <v>6.1839999999999999E-2</v>
      </c>
      <c r="AP34" s="287">
        <v>0.13184999999999999</v>
      </c>
      <c r="AQ34" s="642"/>
    </row>
    <row r="35" spans="1:43" s="57" customFormat="1" ht="17.25" customHeight="1">
      <c r="A35" s="791" t="s">
        <v>76</v>
      </c>
      <c r="B35" s="288">
        <v>576</v>
      </c>
      <c r="C35" s="91">
        <v>30509</v>
      </c>
      <c r="D35" s="289">
        <v>8166</v>
      </c>
      <c r="E35" s="91">
        <v>3</v>
      </c>
      <c r="F35" s="91">
        <v>1464</v>
      </c>
      <c r="G35" s="289">
        <v>35</v>
      </c>
      <c r="H35" s="91">
        <v>1</v>
      </c>
      <c r="I35" s="91">
        <v>35</v>
      </c>
      <c r="J35" s="289">
        <v>12</v>
      </c>
      <c r="K35" s="91">
        <v>1</v>
      </c>
      <c r="L35" s="91">
        <v>6</v>
      </c>
      <c r="M35" s="289">
        <v>5</v>
      </c>
      <c r="N35" s="91">
        <v>19</v>
      </c>
      <c r="O35" s="91">
        <v>3269</v>
      </c>
      <c r="P35" s="290">
        <v>164</v>
      </c>
      <c r="Q35" s="776" t="s">
        <v>76</v>
      </c>
      <c r="R35" s="91">
        <v>11</v>
      </c>
      <c r="S35" s="91">
        <v>977</v>
      </c>
      <c r="T35" s="289">
        <v>52</v>
      </c>
      <c r="U35" s="91">
        <v>140</v>
      </c>
      <c r="V35" s="91">
        <v>3214</v>
      </c>
      <c r="W35" s="289">
        <v>2307</v>
      </c>
      <c r="X35" s="91">
        <v>17</v>
      </c>
      <c r="Y35" s="91">
        <v>650</v>
      </c>
      <c r="Z35" s="289">
        <v>164</v>
      </c>
      <c r="AA35" s="91">
        <v>19</v>
      </c>
      <c r="AB35" s="91">
        <v>516</v>
      </c>
      <c r="AC35" s="290">
        <v>508</v>
      </c>
      <c r="AD35" s="776" t="s">
        <v>76</v>
      </c>
      <c r="AE35" s="91">
        <v>15</v>
      </c>
      <c r="AF35" s="91">
        <v>334</v>
      </c>
      <c r="AG35" s="289">
        <v>103</v>
      </c>
      <c r="AH35" s="91">
        <v>105</v>
      </c>
      <c r="AI35" s="91">
        <v>3935</v>
      </c>
      <c r="AJ35" s="289">
        <v>1265</v>
      </c>
      <c r="AK35" s="91">
        <v>161</v>
      </c>
      <c r="AL35" s="91">
        <v>12751</v>
      </c>
      <c r="AM35" s="289">
        <v>2241</v>
      </c>
      <c r="AN35" s="91">
        <v>84</v>
      </c>
      <c r="AO35" s="91">
        <v>3358</v>
      </c>
      <c r="AP35" s="290">
        <v>1310</v>
      </c>
      <c r="AQ35" s="641"/>
    </row>
    <row r="36" spans="1:43" s="58" customFormat="1" ht="17.25" customHeight="1">
      <c r="A36" s="973"/>
      <c r="B36" s="291">
        <v>1</v>
      </c>
      <c r="C36" s="292">
        <v>1</v>
      </c>
      <c r="D36" s="293">
        <v>1</v>
      </c>
      <c r="E36" s="294">
        <v>5.2100000000000002E-3</v>
      </c>
      <c r="F36" s="294">
        <v>4.7989999999999998E-2</v>
      </c>
      <c r="G36" s="295">
        <v>4.2900000000000004E-3</v>
      </c>
      <c r="H36" s="294">
        <v>1.74E-3</v>
      </c>
      <c r="I36" s="294">
        <v>1.15E-3</v>
      </c>
      <c r="J36" s="295">
        <v>1.47E-3</v>
      </c>
      <c r="K36" s="294">
        <v>1.74E-3</v>
      </c>
      <c r="L36" s="294">
        <v>2.0000000000000001E-4</v>
      </c>
      <c r="M36" s="295">
        <v>6.0999999999999997E-4</v>
      </c>
      <c r="N36" s="294">
        <v>3.2989999999999998E-2</v>
      </c>
      <c r="O36" s="294">
        <v>0.10715</v>
      </c>
      <c r="P36" s="296">
        <v>2.0080000000000001E-2</v>
      </c>
      <c r="Q36" s="793"/>
      <c r="R36" s="294">
        <v>1.9099999999999999E-2</v>
      </c>
      <c r="S36" s="294">
        <v>3.202E-2</v>
      </c>
      <c r="T36" s="295">
        <v>6.3699999999999998E-3</v>
      </c>
      <c r="U36" s="294">
        <v>0.24306</v>
      </c>
      <c r="V36" s="294">
        <v>0.10535</v>
      </c>
      <c r="W36" s="295">
        <v>0.28250999999999998</v>
      </c>
      <c r="X36" s="294">
        <v>2.9510000000000002E-2</v>
      </c>
      <c r="Y36" s="294">
        <v>2.1309999999999999E-2</v>
      </c>
      <c r="Z36" s="295">
        <v>2.0080000000000001E-2</v>
      </c>
      <c r="AA36" s="294">
        <v>3.2989999999999998E-2</v>
      </c>
      <c r="AB36" s="294">
        <v>1.6910000000000001E-2</v>
      </c>
      <c r="AC36" s="296">
        <v>6.2210000000000001E-2</v>
      </c>
      <c r="AD36" s="793"/>
      <c r="AE36" s="294">
        <v>2.6040000000000001E-2</v>
      </c>
      <c r="AF36" s="294">
        <v>1.095E-2</v>
      </c>
      <c r="AG36" s="295">
        <v>1.261E-2</v>
      </c>
      <c r="AH36" s="294">
        <v>0.18229000000000001</v>
      </c>
      <c r="AI36" s="294">
        <v>0.12898000000000001</v>
      </c>
      <c r="AJ36" s="295">
        <v>0.15490999999999999</v>
      </c>
      <c r="AK36" s="294">
        <v>0.27950999999999998</v>
      </c>
      <c r="AL36" s="294">
        <v>0.41793999999999998</v>
      </c>
      <c r="AM36" s="295">
        <v>0.27443000000000001</v>
      </c>
      <c r="AN36" s="294">
        <v>0.14582999999999999</v>
      </c>
      <c r="AO36" s="294">
        <v>0.11007</v>
      </c>
      <c r="AP36" s="296">
        <v>0.16042000000000001</v>
      </c>
      <c r="AQ36" s="642"/>
    </row>
    <row r="37" spans="1:43" s="57" customFormat="1" ht="17.25" customHeight="1">
      <c r="A37" s="972" t="s">
        <v>85</v>
      </c>
      <c r="B37" s="297">
        <v>29236</v>
      </c>
      <c r="C37" s="298">
        <v>1239543</v>
      </c>
      <c r="D37" s="69">
        <v>361160</v>
      </c>
      <c r="E37" s="298">
        <v>93</v>
      </c>
      <c r="F37" s="298">
        <v>19691</v>
      </c>
      <c r="G37" s="69">
        <v>932</v>
      </c>
      <c r="H37" s="298">
        <v>14</v>
      </c>
      <c r="I37" s="298">
        <v>255</v>
      </c>
      <c r="J37" s="69">
        <v>134</v>
      </c>
      <c r="K37" s="298">
        <v>13</v>
      </c>
      <c r="L37" s="298">
        <v>267</v>
      </c>
      <c r="M37" s="69">
        <v>185</v>
      </c>
      <c r="N37" s="298">
        <v>1126</v>
      </c>
      <c r="O37" s="298">
        <v>52546</v>
      </c>
      <c r="P37" s="299">
        <v>11331</v>
      </c>
      <c r="Q37" s="972" t="s">
        <v>85</v>
      </c>
      <c r="R37" s="298">
        <v>1288</v>
      </c>
      <c r="S37" s="298">
        <v>32372</v>
      </c>
      <c r="T37" s="69">
        <v>8655</v>
      </c>
      <c r="U37" s="298">
        <v>4663</v>
      </c>
      <c r="V37" s="298">
        <v>93020</v>
      </c>
      <c r="W37" s="69">
        <v>67526</v>
      </c>
      <c r="X37" s="298">
        <v>1884</v>
      </c>
      <c r="Y37" s="298">
        <v>43229</v>
      </c>
      <c r="Z37" s="69">
        <v>19782</v>
      </c>
      <c r="AA37" s="298">
        <v>2031</v>
      </c>
      <c r="AB37" s="298">
        <v>59729</v>
      </c>
      <c r="AC37" s="299">
        <v>25853</v>
      </c>
      <c r="AD37" s="972" t="s">
        <v>85</v>
      </c>
      <c r="AE37" s="298">
        <v>408</v>
      </c>
      <c r="AF37" s="298">
        <v>9513</v>
      </c>
      <c r="AG37" s="69">
        <v>3950</v>
      </c>
      <c r="AH37" s="298">
        <v>4430</v>
      </c>
      <c r="AI37" s="298">
        <v>155027</v>
      </c>
      <c r="AJ37" s="69">
        <v>46232</v>
      </c>
      <c r="AK37" s="298">
        <v>8323</v>
      </c>
      <c r="AL37" s="298">
        <v>647050</v>
      </c>
      <c r="AM37" s="69">
        <v>119622</v>
      </c>
      <c r="AN37" s="298">
        <v>4963</v>
      </c>
      <c r="AO37" s="298">
        <v>126844</v>
      </c>
      <c r="AP37" s="299">
        <v>56958</v>
      </c>
      <c r="AQ37" s="641"/>
    </row>
    <row r="38" spans="1:43" s="59" customFormat="1" ht="17.25" customHeight="1" thickBot="1">
      <c r="A38" s="798"/>
      <c r="B38" s="300">
        <v>1</v>
      </c>
      <c r="C38" s="301">
        <v>1</v>
      </c>
      <c r="D38" s="302">
        <v>1</v>
      </c>
      <c r="E38" s="303">
        <v>3.1800000000000001E-3</v>
      </c>
      <c r="F38" s="303">
        <v>1.5890000000000001E-2</v>
      </c>
      <c r="G38" s="304">
        <v>2.5799999999999998E-3</v>
      </c>
      <c r="H38" s="303">
        <v>4.8000000000000001E-4</v>
      </c>
      <c r="I38" s="303">
        <v>2.1000000000000001E-4</v>
      </c>
      <c r="J38" s="304">
        <v>3.6999999999999999E-4</v>
      </c>
      <c r="K38" s="303">
        <v>4.4000000000000002E-4</v>
      </c>
      <c r="L38" s="303">
        <v>2.2000000000000001E-4</v>
      </c>
      <c r="M38" s="304">
        <v>5.1000000000000004E-4</v>
      </c>
      <c r="N38" s="303">
        <v>3.8510000000000003E-2</v>
      </c>
      <c r="O38" s="303">
        <v>4.2389999999999997E-2</v>
      </c>
      <c r="P38" s="130">
        <v>3.1370000000000002E-2</v>
      </c>
      <c r="Q38" s="798"/>
      <c r="R38" s="303">
        <v>4.4060000000000002E-2</v>
      </c>
      <c r="S38" s="303">
        <v>2.6120000000000001E-2</v>
      </c>
      <c r="T38" s="304">
        <v>2.3959999999999999E-2</v>
      </c>
      <c r="U38" s="303">
        <v>0.1595</v>
      </c>
      <c r="V38" s="303">
        <v>7.5039999999999996E-2</v>
      </c>
      <c r="W38" s="304">
        <v>0.18697</v>
      </c>
      <c r="X38" s="303">
        <v>6.4439999999999997E-2</v>
      </c>
      <c r="Y38" s="303">
        <v>3.4869999999999998E-2</v>
      </c>
      <c r="Z38" s="304">
        <v>5.4769999999999999E-2</v>
      </c>
      <c r="AA38" s="303">
        <v>6.9470000000000004E-2</v>
      </c>
      <c r="AB38" s="303">
        <v>4.8189999999999997E-2</v>
      </c>
      <c r="AC38" s="130">
        <v>7.1580000000000005E-2</v>
      </c>
      <c r="AD38" s="798"/>
      <c r="AE38" s="303">
        <v>1.396E-2</v>
      </c>
      <c r="AF38" s="303">
        <v>7.6699999999999997E-3</v>
      </c>
      <c r="AG38" s="304">
        <v>1.094E-2</v>
      </c>
      <c r="AH38" s="303">
        <v>0.15153</v>
      </c>
      <c r="AI38" s="303">
        <v>0.12506999999999999</v>
      </c>
      <c r="AJ38" s="304">
        <v>0.12801000000000001</v>
      </c>
      <c r="AK38" s="303">
        <v>0.28467999999999999</v>
      </c>
      <c r="AL38" s="303">
        <v>0.52200999999999997</v>
      </c>
      <c r="AM38" s="304">
        <v>0.33122000000000001</v>
      </c>
      <c r="AN38" s="303">
        <v>0.16975999999999999</v>
      </c>
      <c r="AO38" s="303">
        <v>0.10233</v>
      </c>
      <c r="AP38" s="130">
        <v>0.15770999999999999</v>
      </c>
      <c r="AQ38" s="643"/>
    </row>
    <row r="39" spans="1:43" s="556" customFormat="1"/>
    <row r="40" spans="1:43" s="558" customFormat="1" ht="11.25">
      <c r="A40" s="558" t="str">
        <f>"Anmerkungen. Datengrundlage: Volkshochschul-Statistik "&amp;Hilfswerte!B1&amp;"; Basis: "&amp;Tabelle1!$C$36&amp;" vhs."</f>
        <v>Anmerkungen. Datengrundlage: Volkshochschul-Statistik 2022; Basis: 828 vhs.</v>
      </c>
      <c r="Q40" s="558" t="str">
        <f>"Anmerkungen. Datengrundlage: Volkshochschul-Statistik "&amp;Hilfswerte!B1&amp;"; Basis: "&amp;Tabelle1!$C$36&amp;" vhs."</f>
        <v>Anmerkungen. Datengrundlage: Volkshochschul-Statistik 2022; Basis: 828 vhs.</v>
      </c>
      <c r="AD40" s="558" t="str">
        <f>"Anmerkungen. Datengrundlage: Volkshochschul-Statistik "&amp;Hilfswerte!B1&amp;"; Basis: "&amp;Tabelle1!$C$36&amp;" vhs."</f>
        <v>Anmerkungen. Datengrundlage: Volkshochschul-Statistik 2022; Basis: 828 vhs.</v>
      </c>
    </row>
    <row r="41" spans="1:43" s="556" customFormat="1"/>
    <row r="42" spans="1:43" s="556" customFormat="1">
      <c r="A42" s="558" t="str">
        <f>Tabelle1!$A$41</f>
        <v>Datengrundlage: Deutsches Institut für Erwachsenenbildung DIE (2025). „Basisdaten Volkshochschul-Statistik (seit 2018)“</v>
      </c>
      <c r="B42" s="560"/>
      <c r="C42" s="560"/>
      <c r="D42" s="560"/>
      <c r="E42" s="402"/>
      <c r="F42" s="402"/>
      <c r="G42" s="402"/>
      <c r="Q42" s="558" t="str">
        <f>Tabelle1!$A$41</f>
        <v>Datengrundlage: Deutsches Institut für Erwachsenenbildung DIE (2025). „Basisdaten Volkshochschul-Statistik (seit 2018)“</v>
      </c>
      <c r="R42" s="560"/>
      <c r="S42" s="560"/>
      <c r="T42" s="560"/>
      <c r="U42" s="402"/>
      <c r="V42" s="402"/>
      <c r="W42" s="402"/>
      <c r="AD42" s="558" t="str">
        <f>Tabelle1!$A$41</f>
        <v>Datengrundlage: Deutsches Institut für Erwachsenenbildung DIE (2025). „Basisdaten Volkshochschul-Statistik (seit 2018)“</v>
      </c>
      <c r="AE42" s="560"/>
      <c r="AF42" s="560"/>
      <c r="AG42" s="560"/>
      <c r="AH42" s="402"/>
      <c r="AI42" s="402"/>
      <c r="AJ42" s="402"/>
    </row>
    <row r="43" spans="1:43" s="556" customFormat="1">
      <c r="A43" s="558" t="str">
        <f>Tabelle1!$A$42</f>
        <v xml:space="preserve">(ZA6276; Version 2.0.0) [Data set]. GESIS, Köln. </v>
      </c>
      <c r="D43" s="402"/>
      <c r="E43" s="402"/>
      <c r="F43" s="796" t="s">
        <v>494</v>
      </c>
      <c r="G43" s="796"/>
      <c r="H43" s="796"/>
      <c r="Q43" s="558" t="str">
        <f>Tabelle1!$A$42</f>
        <v xml:space="preserve">(ZA6276; Version 2.0.0) [Data set]. GESIS, Köln. </v>
      </c>
      <c r="T43" s="402"/>
      <c r="U43" s="402"/>
      <c r="V43" s="796" t="s">
        <v>494</v>
      </c>
      <c r="W43" s="796"/>
      <c r="X43" s="796"/>
      <c r="AD43" s="558" t="str">
        <f>Tabelle1!$A$42</f>
        <v xml:space="preserve">(ZA6276; Version 2.0.0) [Data set]. GESIS, Köln. </v>
      </c>
      <c r="AG43" s="402"/>
      <c r="AH43" s="402"/>
      <c r="AI43" s="796" t="s">
        <v>494</v>
      </c>
      <c r="AJ43" s="796"/>
      <c r="AK43" s="796"/>
    </row>
    <row r="44" spans="1:43" s="556" customFormat="1">
      <c r="A44" s="560"/>
      <c r="B44" s="560"/>
      <c r="C44" s="560"/>
      <c r="D44" s="560"/>
      <c r="E44" s="402"/>
      <c r="F44" s="402"/>
      <c r="G44" s="402"/>
      <c r="Q44" s="560"/>
      <c r="R44" s="560"/>
      <c r="S44" s="560"/>
      <c r="T44" s="560"/>
      <c r="U44" s="402"/>
      <c r="V44" s="402"/>
      <c r="W44" s="402"/>
      <c r="AD44" s="560"/>
      <c r="AE44" s="560"/>
      <c r="AF44" s="560"/>
      <c r="AG44" s="560"/>
      <c r="AH44" s="402"/>
      <c r="AI44" s="402"/>
      <c r="AJ44" s="402"/>
    </row>
    <row r="45" spans="1:43" s="556" customFormat="1">
      <c r="A45" s="694" t="str">
        <f>Tabelle1!$A$44</f>
        <v>Die Tabellen stehen unter der Lizenz CC BY-SA DEED 4.0.</v>
      </c>
      <c r="B45" s="560"/>
      <c r="C45" s="560"/>
      <c r="D45" s="560"/>
      <c r="E45" s="402"/>
      <c r="F45" s="402"/>
      <c r="G45" s="402"/>
      <c r="Q45" s="694" t="str">
        <f>Tabelle1!$A$44</f>
        <v>Die Tabellen stehen unter der Lizenz CC BY-SA DEED 4.0.</v>
      </c>
      <c r="R45" s="560"/>
      <c r="S45" s="560"/>
      <c r="T45" s="560"/>
      <c r="U45" s="402"/>
      <c r="V45" s="402"/>
      <c r="W45" s="402"/>
      <c r="AD45" s="694" t="str">
        <f>Tabelle1!$A$44</f>
        <v>Die Tabellen stehen unter der Lizenz CC BY-SA DEED 4.0.</v>
      </c>
      <c r="AE45" s="560"/>
      <c r="AF45" s="560"/>
      <c r="AG45" s="560"/>
      <c r="AH45" s="402"/>
      <c r="AI45" s="402"/>
      <c r="AJ45" s="402"/>
    </row>
  </sheetData>
  <mergeCells count="76">
    <mergeCell ref="F43:H43"/>
    <mergeCell ref="V43:X43"/>
    <mergeCell ref="AI43:AK43"/>
    <mergeCell ref="AN3:AP3"/>
    <mergeCell ref="K3:M3"/>
    <mergeCell ref="N3:P3"/>
    <mergeCell ref="Q3:Q4"/>
    <mergeCell ref="R3:T3"/>
    <mergeCell ref="U3:W3"/>
    <mergeCell ref="AK3:AM3"/>
    <mergeCell ref="A1:O1"/>
    <mergeCell ref="Q1:AC1"/>
    <mergeCell ref="AD1:AP1"/>
    <mergeCell ref="B2:D3"/>
    <mergeCell ref="E2:P2"/>
    <mergeCell ref="R2:AC2"/>
    <mergeCell ref="AE2:AP2"/>
    <mergeCell ref="E3:G3"/>
    <mergeCell ref="H3:J3"/>
    <mergeCell ref="AE3:AG3"/>
    <mergeCell ref="AH3:AJ3"/>
    <mergeCell ref="A5:A6"/>
    <mergeCell ref="Q5:Q6"/>
    <mergeCell ref="AD5:AD6"/>
    <mergeCell ref="A2:A4"/>
    <mergeCell ref="X3:Z3"/>
    <mergeCell ref="AA3:AC3"/>
    <mergeCell ref="AD3:AD4"/>
    <mergeCell ref="A7:A8"/>
    <mergeCell ref="Q7:Q8"/>
    <mergeCell ref="AD7:AD8"/>
    <mergeCell ref="A13:A14"/>
    <mergeCell ref="Q13:Q14"/>
    <mergeCell ref="AD13:AD14"/>
    <mergeCell ref="A9:A10"/>
    <mergeCell ref="Q9:Q10"/>
    <mergeCell ref="AD9:AD10"/>
    <mergeCell ref="A11:A12"/>
    <mergeCell ref="Q11:Q12"/>
    <mergeCell ref="AD11:AD12"/>
    <mergeCell ref="A15:A16"/>
    <mergeCell ref="Q15:Q16"/>
    <mergeCell ref="AD15:AD16"/>
    <mergeCell ref="A17:A18"/>
    <mergeCell ref="Q17:Q18"/>
    <mergeCell ref="AD17:AD18"/>
    <mergeCell ref="A19:A20"/>
    <mergeCell ref="Q19:Q20"/>
    <mergeCell ref="AD19:AD20"/>
    <mergeCell ref="A21:A22"/>
    <mergeCell ref="Q21:Q22"/>
    <mergeCell ref="AD21:AD22"/>
    <mergeCell ref="A23:A24"/>
    <mergeCell ref="Q23:Q24"/>
    <mergeCell ref="AD23:AD24"/>
    <mergeCell ref="A25:A26"/>
    <mergeCell ref="Q25:Q26"/>
    <mergeCell ref="AD25:AD26"/>
    <mergeCell ref="A31:A32"/>
    <mergeCell ref="Q31:Q32"/>
    <mergeCell ref="A27:A28"/>
    <mergeCell ref="Q27:Q28"/>
    <mergeCell ref="AD27:AD28"/>
    <mergeCell ref="A29:A30"/>
    <mergeCell ref="Q29:Q30"/>
    <mergeCell ref="AD29:AD30"/>
    <mergeCell ref="AD31:AD32"/>
    <mergeCell ref="A37:A38"/>
    <mergeCell ref="Q37:Q38"/>
    <mergeCell ref="AD37:AD38"/>
    <mergeCell ref="A33:A34"/>
    <mergeCell ref="Q33:Q34"/>
    <mergeCell ref="AD33:AD34"/>
    <mergeCell ref="A35:A36"/>
    <mergeCell ref="Q35:Q36"/>
    <mergeCell ref="AD35:AD36"/>
  </mergeCells>
  <conditionalFormatting sqref="A6:Q6 A8:Q8 A10:Q10 A12:Q12 A14:Q14 A16:Q16 A18:Q18 A20:Q20 A22:Q22 A24:Q24 A26:Q26 A28:Q28 A30:Q30 A32:Q32 A34:Q34 A36:Q36">
    <cfRule type="cellIs" dxfId="377" priority="12" stopIfTrue="1" operator="lessThan">
      <formula>0.0005</formula>
    </cfRule>
  </conditionalFormatting>
  <conditionalFormatting sqref="A5:XFD5 A9:XFD9 A11:XFD11 A13:XFD13 A15:XFD15 A17:XFD17 A19:XFD19 A21:XFD21 A23:XFD23 A25:XFD25 A27:XFD27 A29:XFD29 A31:XFD31 A33:XFD33 A35:XFD35 A37:XFD37">
    <cfRule type="cellIs" dxfId="376" priority="3" stopIfTrue="1" operator="equal">
      <formula>0</formula>
    </cfRule>
  </conditionalFormatting>
  <conditionalFormatting sqref="B7:P7">
    <cfRule type="cellIs" dxfId="375" priority="7" stopIfTrue="1" operator="equal">
      <formula>0</formula>
    </cfRule>
  </conditionalFormatting>
  <conditionalFormatting sqref="Q6 Q8 Q10 Q12 Q14 Q16 Q18 Q20 Q22 Q24 Q26 Q28 Q30 Q32 Q34 Q36">
    <cfRule type="cellIs" dxfId="374" priority="11" stopIfTrue="1" operator="equal">
      <formula>1</formula>
    </cfRule>
  </conditionalFormatting>
  <conditionalFormatting sqref="R6:AC6 R8:AC8 R10:AC10 R12:AC12 R14:AC14 R16:AC16 R18:AC18 R20:AC20 R22:AC22 R24:AC24 R26:AC26 R28:AC28 R30:AC30 R32:AC32 R34:AC34 R36:AC36">
    <cfRule type="cellIs" dxfId="373" priority="5" stopIfTrue="1" operator="lessThan">
      <formula>0.0005</formula>
    </cfRule>
  </conditionalFormatting>
  <conditionalFormatting sqref="R7:AC7">
    <cfRule type="cellIs" dxfId="372" priority="4" stopIfTrue="1" operator="equal">
      <formula>0</formula>
    </cfRule>
  </conditionalFormatting>
  <conditionalFormatting sqref="AD6 AD8 AD10 AD12 AD14 AD16 AD18 AD20 AD22 AD24 AD26 AD28 AD30 AD32 AD34 AD36">
    <cfRule type="cellIs" dxfId="371" priority="8" stopIfTrue="1" operator="equal">
      <formula>1</formula>
    </cfRule>
    <cfRule type="cellIs" dxfId="370" priority="9" stopIfTrue="1" operator="lessThan">
      <formula>0.0005</formula>
    </cfRule>
  </conditionalFormatting>
  <conditionalFormatting sqref="AE7:AP7">
    <cfRule type="cellIs" dxfId="369" priority="1" stopIfTrue="1" operator="equal">
      <formula>0</formula>
    </cfRule>
  </conditionalFormatting>
  <conditionalFormatting sqref="AE6:IV6 AE8:IV8 AE10:IV10 AE12:IV12 AE14:IV14 AE16:IV16 AE18:IV18 AE20:IV20 AE22:IV22 AE24:IV24 AE26:IV26 AE28:IV28 AE30:IV30 AE32:IV32 AE34:IV34 AE36:IV36 A38:XFD38">
    <cfRule type="cellIs" dxfId="368" priority="2" stopIfTrue="1" operator="lessThan">
      <formula>0.0005</formula>
    </cfRule>
  </conditionalFormatting>
  <hyperlinks>
    <hyperlink ref="A45" r:id="rId1" display="Publikation und Tabellen stehen unter der Lizenz CC BY-SA DEED 4.0." xr:uid="{B219015A-1075-425A-8696-181B72AF272B}"/>
    <hyperlink ref="Q45" r:id="rId2" display="Publikation und Tabellen stehen unter der Lizenz CC BY-SA DEED 4.0." xr:uid="{5D5068A2-F724-4375-9B86-81386BB4BBFC}"/>
    <hyperlink ref="AD45" r:id="rId3" display="Publikation und Tabellen stehen unter der Lizenz CC BY-SA DEED 4.0." xr:uid="{3A6F4038-95F7-47DB-8139-08E93739B2F6}"/>
    <hyperlink ref="F43" r:id="rId4" xr:uid="{08A18CFA-2B6C-4050-B80F-CA17CD95D2D5}"/>
    <hyperlink ref="V43" r:id="rId5" xr:uid="{538BD4EE-644B-441E-B160-B7A218B832BD}"/>
    <hyperlink ref="AI43" r:id="rId6" xr:uid="{BA599017-9B88-4F3B-B73E-A8149AC4E7AA}"/>
  </hyperlinks>
  <pageMargins left="0.78740157480314965" right="0.78740157480314965" top="0.98425196850393704" bottom="0.98425196850393704" header="0.51181102362204722" footer="0.51181102362204722"/>
  <pageSetup paperSize="9" scale="72" orientation="portrait" r:id="rId7"/>
  <headerFooter scaleWithDoc="0" alignWithMargins="0"/>
  <colBreaks count="2" manualBreakCount="2">
    <brk id="16" max="1048575" man="1"/>
    <brk id="29" max="1048575" man="1"/>
  </colBreaks>
  <legacyDrawingHF r:id="rId8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1F500-5AF4-4BCF-89F3-EEA37264CA39}">
  <sheetPr>
    <pageSetUpPr fitToPage="1"/>
  </sheetPr>
  <dimension ref="A1:O26"/>
  <sheetViews>
    <sheetView view="pageBreakPreview" zoomScaleNormal="120" zoomScaleSheetLayoutView="100" workbookViewId="0">
      <selection sqref="A1:M1"/>
    </sheetView>
  </sheetViews>
  <sheetFormatPr baseColWidth="10" defaultRowHeight="12.75"/>
  <cols>
    <col min="1" max="1" width="17.7109375" style="9" customWidth="1"/>
    <col min="2" max="2" width="12.28515625" style="9" customWidth="1"/>
    <col min="3" max="4" width="12.42578125" style="9" customWidth="1"/>
    <col min="5" max="5" width="13.140625" style="9" customWidth="1"/>
    <col min="6" max="12" width="12.42578125" style="9" customWidth="1"/>
    <col min="13" max="13" width="0.140625" style="9" customWidth="1"/>
    <col min="14" max="14" width="2.7109375" style="556" customWidth="1"/>
    <col min="15" max="16384" width="11.42578125" style="9"/>
  </cols>
  <sheetData>
    <row r="1" spans="1:15" ht="39.950000000000003" customHeight="1" thickBot="1">
      <c r="A1" s="991" t="str">
        <f>"Tabelle 12: Kurse für besondere Adressaten nach Programmbereichen " &amp;Hilfswerte!B1</f>
        <v>Tabelle 12: Kurse für besondere Adressaten nach Programmbereichen 2022</v>
      </c>
      <c r="B1" s="991"/>
      <c r="C1" s="991"/>
      <c r="D1" s="991"/>
      <c r="E1" s="991"/>
      <c r="F1" s="991"/>
      <c r="G1" s="991"/>
      <c r="H1" s="991"/>
      <c r="I1" s="991"/>
      <c r="J1" s="991"/>
      <c r="K1" s="991"/>
      <c r="L1" s="991"/>
      <c r="M1" s="992"/>
    </row>
    <row r="2" spans="1:15" ht="40.5" customHeight="1">
      <c r="A2" s="993" t="s">
        <v>255</v>
      </c>
      <c r="B2" s="995" t="s">
        <v>351</v>
      </c>
      <c r="C2" s="938" t="s">
        <v>15</v>
      </c>
      <c r="D2" s="938"/>
      <c r="E2" s="938"/>
      <c r="F2" s="938"/>
      <c r="G2" s="938"/>
      <c r="H2" s="938"/>
      <c r="I2" s="938"/>
      <c r="J2" s="938"/>
      <c r="K2" s="938"/>
      <c r="L2" s="997"/>
      <c r="M2" s="433"/>
    </row>
    <row r="3" spans="1:15" s="60" customFormat="1" ht="39.75" customHeight="1">
      <c r="A3" s="994"/>
      <c r="B3" s="996"/>
      <c r="C3" s="639" t="s">
        <v>268</v>
      </c>
      <c r="D3" s="639" t="s">
        <v>339</v>
      </c>
      <c r="E3" s="639" t="s">
        <v>454</v>
      </c>
      <c r="F3" s="639" t="s">
        <v>269</v>
      </c>
      <c r="G3" s="639" t="s">
        <v>270</v>
      </c>
      <c r="H3" s="639" t="s">
        <v>271</v>
      </c>
      <c r="I3" s="639" t="s">
        <v>272</v>
      </c>
      <c r="J3" s="639" t="s">
        <v>273</v>
      </c>
      <c r="K3" s="639" t="s">
        <v>274</v>
      </c>
      <c r="L3" s="650" t="s">
        <v>402</v>
      </c>
      <c r="M3" s="434"/>
      <c r="N3" s="645"/>
      <c r="O3" s="61"/>
    </row>
    <row r="4" spans="1:15" ht="27" customHeight="1">
      <c r="A4" s="794" t="s">
        <v>89</v>
      </c>
      <c r="B4" s="447">
        <v>9922</v>
      </c>
      <c r="C4" s="262">
        <v>1468</v>
      </c>
      <c r="D4" s="262">
        <v>20</v>
      </c>
      <c r="E4" s="262">
        <v>13</v>
      </c>
      <c r="F4" s="262">
        <v>394</v>
      </c>
      <c r="G4" s="262">
        <v>293</v>
      </c>
      <c r="H4" s="262">
        <v>1015</v>
      </c>
      <c r="I4" s="262">
        <v>157</v>
      </c>
      <c r="J4" s="262">
        <v>1093</v>
      </c>
      <c r="K4" s="262">
        <v>2750</v>
      </c>
      <c r="L4" s="263">
        <v>2719</v>
      </c>
      <c r="M4" s="435"/>
    </row>
    <row r="5" spans="1:15" ht="27" customHeight="1">
      <c r="A5" s="990"/>
      <c r="B5" s="473">
        <v>7.6149999999999995E-2</v>
      </c>
      <c r="C5" s="474">
        <v>8.4000000000000005E-2</v>
      </c>
      <c r="D5" s="474">
        <v>6.1399999999999996E-3</v>
      </c>
      <c r="E5" s="474">
        <v>2.554E-2</v>
      </c>
      <c r="F5" s="474">
        <v>7.62E-3</v>
      </c>
      <c r="G5" s="474">
        <v>0.16497999999999999</v>
      </c>
      <c r="H5" s="474">
        <v>0.11088000000000001</v>
      </c>
      <c r="I5" s="474">
        <v>9.5380000000000006E-2</v>
      </c>
      <c r="J5" s="474">
        <v>0.13841999999999999</v>
      </c>
      <c r="K5" s="474">
        <v>0.14476</v>
      </c>
      <c r="L5" s="475">
        <v>0.15209</v>
      </c>
      <c r="M5" s="435"/>
    </row>
    <row r="6" spans="1:15" ht="27" customHeight="1">
      <c r="A6" s="792" t="s">
        <v>113</v>
      </c>
      <c r="B6" s="448">
        <v>14289</v>
      </c>
      <c r="C6" s="305">
        <v>1779</v>
      </c>
      <c r="D6" s="305">
        <v>49</v>
      </c>
      <c r="E6" s="305">
        <v>0</v>
      </c>
      <c r="F6" s="305">
        <v>102</v>
      </c>
      <c r="G6" s="305">
        <v>409</v>
      </c>
      <c r="H6" s="305">
        <v>1590</v>
      </c>
      <c r="I6" s="305">
        <v>88</v>
      </c>
      <c r="J6" s="305">
        <v>1713</v>
      </c>
      <c r="K6" s="305">
        <v>6221</v>
      </c>
      <c r="L6" s="306">
        <v>2338</v>
      </c>
      <c r="M6" s="435"/>
    </row>
    <row r="7" spans="1:15" ht="27" customHeight="1">
      <c r="A7" s="990"/>
      <c r="B7" s="473">
        <v>0.10965999999999999</v>
      </c>
      <c r="C7" s="474">
        <v>0.1018</v>
      </c>
      <c r="D7" s="474">
        <v>1.5049999999999999E-2</v>
      </c>
      <c r="E7" s="474" t="s">
        <v>477</v>
      </c>
      <c r="F7" s="474">
        <v>1.97E-3</v>
      </c>
      <c r="G7" s="474">
        <v>0.23028999999999999</v>
      </c>
      <c r="H7" s="474">
        <v>0.17369000000000001</v>
      </c>
      <c r="I7" s="474">
        <v>5.3460000000000001E-2</v>
      </c>
      <c r="J7" s="474">
        <v>0.21695</v>
      </c>
      <c r="K7" s="474">
        <v>0.32746999999999998</v>
      </c>
      <c r="L7" s="475">
        <v>0.13078000000000001</v>
      </c>
      <c r="M7" s="435"/>
    </row>
    <row r="8" spans="1:15" ht="27" customHeight="1">
      <c r="A8" s="792" t="s">
        <v>19</v>
      </c>
      <c r="B8" s="448">
        <v>25471</v>
      </c>
      <c r="C8" s="305">
        <v>6869</v>
      </c>
      <c r="D8" s="305">
        <v>65</v>
      </c>
      <c r="E8" s="305">
        <v>31</v>
      </c>
      <c r="F8" s="305">
        <v>146</v>
      </c>
      <c r="G8" s="305">
        <v>365</v>
      </c>
      <c r="H8" s="305">
        <v>5172</v>
      </c>
      <c r="I8" s="305">
        <v>1217</v>
      </c>
      <c r="J8" s="305">
        <v>627</v>
      </c>
      <c r="K8" s="305">
        <v>5425</v>
      </c>
      <c r="L8" s="306">
        <v>5554</v>
      </c>
      <c r="M8" s="435"/>
    </row>
    <row r="9" spans="1:15" ht="27" customHeight="1">
      <c r="A9" s="990"/>
      <c r="B9" s="473">
        <v>0.19547999999999999</v>
      </c>
      <c r="C9" s="474">
        <v>0.39305000000000001</v>
      </c>
      <c r="D9" s="474">
        <v>1.9970000000000002E-2</v>
      </c>
      <c r="E9" s="474">
        <v>6.0900000000000003E-2</v>
      </c>
      <c r="F9" s="474">
        <v>2.82E-3</v>
      </c>
      <c r="G9" s="474">
        <v>0.20552000000000001</v>
      </c>
      <c r="H9" s="474">
        <v>0.56499999999999995</v>
      </c>
      <c r="I9" s="474">
        <v>0.73936999999999997</v>
      </c>
      <c r="J9" s="474">
        <v>7.9409999999999994E-2</v>
      </c>
      <c r="K9" s="474">
        <v>0.28556999999999999</v>
      </c>
      <c r="L9" s="475">
        <v>0.31068000000000001</v>
      </c>
      <c r="M9" s="435"/>
    </row>
    <row r="10" spans="1:15" ht="27" customHeight="1">
      <c r="A10" s="792" t="s">
        <v>20</v>
      </c>
      <c r="B10" s="448">
        <v>63179</v>
      </c>
      <c r="C10" s="305">
        <v>4497</v>
      </c>
      <c r="D10" s="305">
        <v>1289</v>
      </c>
      <c r="E10" s="305">
        <v>22</v>
      </c>
      <c r="F10" s="305">
        <v>50260</v>
      </c>
      <c r="G10" s="305">
        <v>158</v>
      </c>
      <c r="H10" s="305">
        <v>859</v>
      </c>
      <c r="I10" s="305">
        <v>19</v>
      </c>
      <c r="J10" s="305">
        <v>978</v>
      </c>
      <c r="K10" s="305">
        <v>2043</v>
      </c>
      <c r="L10" s="306">
        <v>3054</v>
      </c>
      <c r="M10" s="435"/>
    </row>
    <row r="11" spans="1:15" ht="27" customHeight="1">
      <c r="A11" s="990"/>
      <c r="B11" s="473">
        <v>0.48487000000000002</v>
      </c>
      <c r="C11" s="474">
        <v>0.25731999999999999</v>
      </c>
      <c r="D11" s="474">
        <v>0.39600999999999997</v>
      </c>
      <c r="E11" s="474">
        <v>4.3220000000000001E-2</v>
      </c>
      <c r="F11" s="474">
        <v>0.97187000000000001</v>
      </c>
      <c r="G11" s="474">
        <v>8.8959999999999997E-2</v>
      </c>
      <c r="H11" s="474">
        <v>9.3840000000000007E-2</v>
      </c>
      <c r="I11" s="474">
        <v>1.154E-2</v>
      </c>
      <c r="J11" s="474">
        <v>0.12386</v>
      </c>
      <c r="K11" s="474">
        <v>0.10754</v>
      </c>
      <c r="L11" s="475">
        <v>0.17083000000000001</v>
      </c>
      <c r="M11" s="435"/>
    </row>
    <row r="12" spans="1:15" ht="27" customHeight="1">
      <c r="A12" s="792" t="s">
        <v>355</v>
      </c>
      <c r="B12" s="448">
        <v>9358</v>
      </c>
      <c r="C12" s="305">
        <v>2777</v>
      </c>
      <c r="D12" s="305">
        <v>0</v>
      </c>
      <c r="E12" s="305">
        <v>341</v>
      </c>
      <c r="F12" s="305">
        <v>126</v>
      </c>
      <c r="G12" s="305">
        <v>106</v>
      </c>
      <c r="H12" s="305">
        <v>416</v>
      </c>
      <c r="I12" s="305">
        <v>135</v>
      </c>
      <c r="J12" s="305">
        <v>1083</v>
      </c>
      <c r="K12" s="305">
        <v>751</v>
      </c>
      <c r="L12" s="306">
        <v>3623</v>
      </c>
      <c r="M12" s="435"/>
    </row>
    <row r="13" spans="1:15" ht="27" customHeight="1">
      <c r="A13" s="990">
        <v>0</v>
      </c>
      <c r="B13" s="473">
        <v>7.1819999999999995E-2</v>
      </c>
      <c r="C13" s="474">
        <v>0.15890000000000001</v>
      </c>
      <c r="D13" s="474" t="s">
        <v>477</v>
      </c>
      <c r="E13" s="474">
        <v>0.66993999999999998</v>
      </c>
      <c r="F13" s="474">
        <v>2.4399999999999999E-3</v>
      </c>
      <c r="G13" s="474">
        <v>5.9679999999999997E-2</v>
      </c>
      <c r="H13" s="474">
        <v>4.5440000000000001E-2</v>
      </c>
      <c r="I13" s="474">
        <v>8.2019999999999996E-2</v>
      </c>
      <c r="J13" s="474">
        <v>0.13716</v>
      </c>
      <c r="K13" s="474">
        <v>3.9530000000000003E-2</v>
      </c>
      <c r="L13" s="475">
        <v>0.20266000000000001</v>
      </c>
      <c r="M13" s="435"/>
    </row>
    <row r="14" spans="1:15" ht="27" customHeight="1">
      <c r="A14" s="792" t="s">
        <v>366</v>
      </c>
      <c r="B14" s="448">
        <v>3909</v>
      </c>
      <c r="C14" s="305">
        <v>1</v>
      </c>
      <c r="D14" s="305">
        <v>13</v>
      </c>
      <c r="E14" s="305">
        <v>43</v>
      </c>
      <c r="F14" s="305">
        <v>84</v>
      </c>
      <c r="G14" s="305">
        <v>17</v>
      </c>
      <c r="H14" s="305">
        <v>32</v>
      </c>
      <c r="I14" s="305">
        <v>29</v>
      </c>
      <c r="J14" s="305">
        <v>1895</v>
      </c>
      <c r="K14" s="305">
        <v>1512</v>
      </c>
      <c r="L14" s="306">
        <v>283</v>
      </c>
      <c r="M14" s="435"/>
    </row>
    <row r="15" spans="1:15" ht="27" customHeight="1">
      <c r="A15" s="990">
        <v>0</v>
      </c>
      <c r="B15" s="473">
        <v>0.03</v>
      </c>
      <c r="C15" s="474">
        <v>6.0000000000000002E-5</v>
      </c>
      <c r="D15" s="474">
        <v>3.9899999999999996E-3</v>
      </c>
      <c r="E15" s="474">
        <v>8.448E-2</v>
      </c>
      <c r="F15" s="474">
        <v>1.6199999999999999E-3</v>
      </c>
      <c r="G15" s="474">
        <v>9.5700000000000004E-3</v>
      </c>
      <c r="H15" s="474">
        <v>3.5000000000000001E-3</v>
      </c>
      <c r="I15" s="474">
        <v>1.762E-2</v>
      </c>
      <c r="J15" s="474">
        <v>0.23999000000000001</v>
      </c>
      <c r="K15" s="474">
        <v>7.9589999999999994E-2</v>
      </c>
      <c r="L15" s="475">
        <v>1.583E-2</v>
      </c>
      <c r="M15" s="435"/>
    </row>
    <row r="16" spans="1:15" ht="27" customHeight="1">
      <c r="A16" s="792" t="s">
        <v>39</v>
      </c>
      <c r="B16" s="448">
        <v>4173</v>
      </c>
      <c r="C16" s="305">
        <v>85</v>
      </c>
      <c r="D16" s="305">
        <v>1819</v>
      </c>
      <c r="E16" s="305">
        <v>59</v>
      </c>
      <c r="F16" s="305">
        <v>603</v>
      </c>
      <c r="G16" s="305">
        <v>428</v>
      </c>
      <c r="H16" s="305">
        <v>70</v>
      </c>
      <c r="I16" s="305">
        <v>1</v>
      </c>
      <c r="J16" s="305">
        <v>507</v>
      </c>
      <c r="K16" s="305">
        <v>295</v>
      </c>
      <c r="L16" s="306">
        <v>306</v>
      </c>
      <c r="M16" s="435"/>
    </row>
    <row r="17" spans="1:13" ht="27" customHeight="1">
      <c r="A17" s="792"/>
      <c r="B17" s="476">
        <v>3.2030000000000003E-2</v>
      </c>
      <c r="C17" s="477">
        <v>4.8599999999999997E-3</v>
      </c>
      <c r="D17" s="477">
        <v>0.55883000000000005</v>
      </c>
      <c r="E17" s="477">
        <v>0.11591</v>
      </c>
      <c r="F17" s="477">
        <v>1.166E-2</v>
      </c>
      <c r="G17" s="477">
        <v>0.24099000000000001</v>
      </c>
      <c r="H17" s="477">
        <v>7.6499999999999997E-3</v>
      </c>
      <c r="I17" s="477">
        <v>6.0999999999999997E-4</v>
      </c>
      <c r="J17" s="477">
        <v>6.4210000000000003E-2</v>
      </c>
      <c r="K17" s="477">
        <v>1.553E-2</v>
      </c>
      <c r="L17" s="478">
        <v>1.712E-2</v>
      </c>
      <c r="M17" s="435"/>
    </row>
    <row r="18" spans="1:13" ht="27" customHeight="1">
      <c r="A18" s="794" t="s">
        <v>24</v>
      </c>
      <c r="B18" s="447">
        <v>130301</v>
      </c>
      <c r="C18" s="262">
        <v>17476</v>
      </c>
      <c r="D18" s="262">
        <v>3255</v>
      </c>
      <c r="E18" s="262">
        <v>509</v>
      </c>
      <c r="F18" s="262">
        <v>51715</v>
      </c>
      <c r="G18" s="262">
        <v>1776</v>
      </c>
      <c r="H18" s="262">
        <v>9154</v>
      </c>
      <c r="I18" s="262">
        <v>1646</v>
      </c>
      <c r="J18" s="262">
        <v>7896</v>
      </c>
      <c r="K18" s="262">
        <v>18997</v>
      </c>
      <c r="L18" s="263">
        <v>17877</v>
      </c>
      <c r="M18" s="435"/>
    </row>
    <row r="19" spans="1:13" ht="27" customHeight="1" thickBot="1">
      <c r="A19" s="989"/>
      <c r="B19" s="449">
        <v>1</v>
      </c>
      <c r="C19" s="307">
        <v>1</v>
      </c>
      <c r="D19" s="307">
        <v>1</v>
      </c>
      <c r="E19" s="307">
        <v>1</v>
      </c>
      <c r="F19" s="307">
        <v>1</v>
      </c>
      <c r="G19" s="307">
        <v>1</v>
      </c>
      <c r="H19" s="307">
        <v>1</v>
      </c>
      <c r="I19" s="307">
        <v>1</v>
      </c>
      <c r="J19" s="307">
        <v>1</v>
      </c>
      <c r="K19" s="307">
        <v>1</v>
      </c>
      <c r="L19" s="308">
        <v>1</v>
      </c>
      <c r="M19" s="435"/>
    </row>
    <row r="20" spans="1:13" s="556" customFormat="1">
      <c r="A20" s="702"/>
      <c r="M20" s="644" t="s">
        <v>9</v>
      </c>
    </row>
    <row r="21" spans="1:13" s="558" customFormat="1" ht="11.25">
      <c r="A21" s="558" t="str">
        <f>'Tabelle 1.1'!A38</f>
        <v>Anmerkungen. Datengrundlage: Volkshochschul-Statistik 2022; Basis: 828 vhs.</v>
      </c>
    </row>
    <row r="22" spans="1:13" s="556" customFormat="1"/>
    <row r="23" spans="1:13" s="556" customFormat="1">
      <c r="A23" s="558" t="str">
        <f>Tabelle1!$A$41</f>
        <v>Datengrundlage: Deutsches Institut für Erwachsenenbildung DIE (2025). „Basisdaten Volkshochschul-Statistik (seit 2018)“</v>
      </c>
      <c r="B23" s="560"/>
      <c r="C23" s="560"/>
      <c r="D23" s="560"/>
      <c r="E23" s="402"/>
      <c r="F23" s="402"/>
      <c r="G23" s="402"/>
    </row>
    <row r="24" spans="1:13" s="556" customFormat="1">
      <c r="A24" s="558" t="str">
        <f>Tabelle1!$A$42</f>
        <v xml:space="preserve">(ZA6276; Version 2.0.0) [Data set]. GESIS, Köln. </v>
      </c>
      <c r="D24" s="402"/>
      <c r="E24" s="761" t="str">
        <f>Tabelle1!$E$42</f>
        <v xml:space="preserve">http://dx.doi.org/10.4232/1.14582 </v>
      </c>
      <c r="F24" s="402"/>
    </row>
    <row r="25" spans="1:13" s="556" customFormat="1">
      <c r="A25" s="560"/>
      <c r="B25" s="560"/>
      <c r="C25" s="560"/>
      <c r="D25" s="560"/>
      <c r="E25" s="402"/>
      <c r="F25" s="402"/>
      <c r="G25" s="402"/>
    </row>
    <row r="26" spans="1:13" s="556" customFormat="1">
      <c r="A26" s="694" t="str">
        <f>Tabelle1!$A$44</f>
        <v>Die Tabellen stehen unter der Lizenz CC BY-SA DEED 4.0.</v>
      </c>
      <c r="B26" s="560"/>
      <c r="C26" s="560"/>
      <c r="D26" s="560"/>
      <c r="E26" s="402"/>
      <c r="F26" s="402"/>
      <c r="G26" s="402"/>
    </row>
  </sheetData>
  <mergeCells count="12">
    <mergeCell ref="A6:A7"/>
    <mergeCell ref="A1:M1"/>
    <mergeCell ref="A2:A3"/>
    <mergeCell ref="B2:B3"/>
    <mergeCell ref="C2:L2"/>
    <mergeCell ref="A4:A5"/>
    <mergeCell ref="A18:A19"/>
    <mergeCell ref="A8:A9"/>
    <mergeCell ref="A10:A11"/>
    <mergeCell ref="A12:A13"/>
    <mergeCell ref="A14:A15"/>
    <mergeCell ref="A16:A17"/>
  </mergeCells>
  <conditionalFormatting sqref="A4:L4 A6:L6">
    <cfRule type="cellIs" dxfId="367" priority="7" stopIfTrue="1" operator="equal">
      <formula>0</formula>
    </cfRule>
  </conditionalFormatting>
  <conditionalFormatting sqref="A5:L5 A7:L7 A17:L19">
    <cfRule type="cellIs" dxfId="366" priority="5" stopIfTrue="1" operator="equal">
      <formula>1</formula>
    </cfRule>
    <cfRule type="cellIs" dxfId="365" priority="6" stopIfTrue="1" operator="lessThanOrEqual">
      <formula>0.004</formula>
    </cfRule>
  </conditionalFormatting>
  <conditionalFormatting sqref="A8:L8 A10:L10 A12:L12 A14:L14">
    <cfRule type="cellIs" dxfId="364" priority="4" stopIfTrue="1" operator="equal">
      <formula>0</formula>
    </cfRule>
  </conditionalFormatting>
  <conditionalFormatting sqref="A9:L9 A11:L11 A13:L13 A15:L15">
    <cfRule type="cellIs" dxfId="363" priority="2" stopIfTrue="1" operator="equal">
      <formula>1</formula>
    </cfRule>
    <cfRule type="cellIs" dxfId="362" priority="3" stopIfTrue="1" operator="lessThanOrEqual">
      <formula>0.004</formula>
    </cfRule>
  </conditionalFormatting>
  <conditionalFormatting sqref="A16:L16">
    <cfRule type="cellIs" dxfId="361" priority="1" stopIfTrue="1" operator="equal">
      <formula>0</formula>
    </cfRule>
  </conditionalFormatting>
  <conditionalFormatting sqref="N4:IV4 N6:IV6 N8:IV8 N10:IV10 N12:IV12 N14:IV14 N16:IV16">
    <cfRule type="cellIs" dxfId="360" priority="16" stopIfTrue="1" operator="equal">
      <formula>0</formula>
    </cfRule>
  </conditionalFormatting>
  <conditionalFormatting sqref="N5:IV5 N7:IV7 N9:IV9 N11:IV11 N13:IV13 N15:IV15 N17:IV19">
    <cfRule type="cellIs" dxfId="359" priority="14" stopIfTrue="1" operator="equal">
      <formula>1</formula>
    </cfRule>
    <cfRule type="cellIs" dxfId="358" priority="15" stopIfTrue="1" operator="lessThanOrEqual">
      <formula>0.004</formula>
    </cfRule>
  </conditionalFormatting>
  <conditionalFormatting sqref="O3">
    <cfRule type="cellIs" dxfId="357" priority="12" stopIfTrue="1" operator="equal">
      <formula>1</formula>
    </cfRule>
    <cfRule type="cellIs" dxfId="356" priority="13" stopIfTrue="1" operator="lessThan">
      <formula>0.0005</formula>
    </cfRule>
  </conditionalFormatting>
  <hyperlinks>
    <hyperlink ref="A26" r:id="rId1" display="Publikation und Tabellen stehen unter der Lizenz CC BY-SA DEED 4.0." xr:uid="{5EBDF660-7A95-4A5F-B9A6-5DD031627169}"/>
  </hyperlinks>
  <pageMargins left="0.78740157480314965" right="0.78740157480314965" top="0.98425196850393704" bottom="0.98425196850393704" header="0.51181102362204722" footer="0.51181102362204722"/>
  <pageSetup paperSize="9" scale="73" orientation="landscape" r:id="rId2"/>
  <headerFooter scaleWithDoc="0" alignWithMargins="0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904FA-7E76-417D-B5AF-792C492DE842}">
  <dimension ref="A1:AC28"/>
  <sheetViews>
    <sheetView view="pageBreakPreview" zoomScaleNormal="100" zoomScaleSheetLayoutView="100" workbookViewId="0">
      <selection sqref="A1:O1"/>
    </sheetView>
  </sheetViews>
  <sheetFormatPr baseColWidth="10" defaultRowHeight="12.75"/>
  <cols>
    <col min="1" max="1" width="15.28515625" style="9" customWidth="1"/>
    <col min="2" max="3" width="11.7109375" style="9" customWidth="1"/>
    <col min="4" max="15" width="9.7109375" style="9" customWidth="1"/>
    <col min="16" max="16" width="15.28515625" style="9" customWidth="1"/>
    <col min="17" max="18" width="9.7109375" style="9" customWidth="1"/>
    <col min="19" max="20" width="9.7109375" style="4" customWidth="1"/>
    <col min="21" max="21" width="9.7109375" style="556" customWidth="1"/>
    <col min="22" max="28" width="9.7109375" style="9" customWidth="1"/>
    <col min="29" max="29" width="2" style="556" customWidth="1"/>
    <col min="30" max="16384" width="11.42578125" style="9"/>
  </cols>
  <sheetData>
    <row r="1" spans="1:29" s="3" customFormat="1" ht="37.5" customHeight="1" thickBot="1">
      <c r="A1" s="778" t="str">
        <f>"Tabelle 13: Geschlechtsverteilung in Kursen nach Ländern und Programmbereichen " &amp;Hilfswerte!B1</f>
        <v>Tabelle 13: Geschlechtsverteilung in Kursen nach Ländern und Programmbereichen 2022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778"/>
      <c r="O1" s="778"/>
      <c r="P1" s="991" t="str">
        <f>"noch Tabelle 13: Geschlechtsverteilung in Kursen nach Ländern und Programmbereichen " &amp;Hilfswerte!B1</f>
        <v>noch Tabelle 13: Geschlechtsverteilung in Kursen nach Ländern und Programmbereichen 2022</v>
      </c>
      <c r="Q1" s="991"/>
      <c r="R1" s="991"/>
      <c r="S1" s="991"/>
      <c r="T1" s="991"/>
      <c r="U1" s="991"/>
      <c r="V1" s="991"/>
      <c r="W1" s="991"/>
      <c r="X1" s="991"/>
      <c r="Y1" s="991"/>
      <c r="Z1" s="991"/>
      <c r="AA1" s="991"/>
      <c r="AB1" s="991"/>
      <c r="AC1" s="991"/>
    </row>
    <row r="2" spans="1:29" s="3" customFormat="1" ht="25.5" customHeight="1">
      <c r="A2" s="779" t="s">
        <v>12</v>
      </c>
      <c r="B2" s="937" t="s">
        <v>275</v>
      </c>
      <c r="C2" s="1004"/>
      <c r="D2" s="978" t="s">
        <v>463</v>
      </c>
      <c r="E2" s="941"/>
      <c r="F2" s="941"/>
      <c r="G2" s="941"/>
      <c r="H2" s="941"/>
      <c r="I2" s="941"/>
      <c r="J2" s="941"/>
      <c r="K2" s="941"/>
      <c r="L2" s="941"/>
      <c r="M2" s="941"/>
      <c r="N2" s="941"/>
      <c r="O2" s="984"/>
      <c r="P2" s="998" t="s">
        <v>12</v>
      </c>
      <c r="Q2" s="978" t="s">
        <v>463</v>
      </c>
      <c r="R2" s="941"/>
      <c r="S2" s="941"/>
      <c r="T2" s="941"/>
      <c r="U2" s="941"/>
      <c r="V2" s="941"/>
      <c r="W2" s="941"/>
      <c r="X2" s="941"/>
      <c r="Y2" s="941"/>
      <c r="Z2" s="941"/>
      <c r="AA2" s="941"/>
      <c r="AB2" s="942"/>
      <c r="AC2" s="551"/>
    </row>
    <row r="3" spans="1:29" s="56" customFormat="1" ht="58.5" customHeight="1">
      <c r="A3" s="780"/>
      <c r="B3" s="947"/>
      <c r="C3" s="949"/>
      <c r="D3" s="1000" t="s">
        <v>24</v>
      </c>
      <c r="E3" s="1001"/>
      <c r="F3" s="1002"/>
      <c r="G3" s="1000" t="s">
        <v>276</v>
      </c>
      <c r="H3" s="1001"/>
      <c r="I3" s="1002"/>
      <c r="J3" s="1000" t="s">
        <v>277</v>
      </c>
      <c r="K3" s="1001"/>
      <c r="L3" s="1002"/>
      <c r="M3" s="1000" t="s">
        <v>19</v>
      </c>
      <c r="N3" s="1001"/>
      <c r="O3" s="1002"/>
      <c r="P3" s="999"/>
      <c r="Q3" s="1000" t="s">
        <v>20</v>
      </c>
      <c r="R3" s="1001"/>
      <c r="S3" s="1002"/>
      <c r="T3" s="1000" t="s">
        <v>355</v>
      </c>
      <c r="U3" s="1001"/>
      <c r="V3" s="1002"/>
      <c r="W3" s="1000" t="s">
        <v>366</v>
      </c>
      <c r="X3" s="1001"/>
      <c r="Y3" s="1002"/>
      <c r="Z3" s="1000" t="s">
        <v>39</v>
      </c>
      <c r="AA3" s="1001"/>
      <c r="AB3" s="1003"/>
      <c r="AC3" s="640"/>
    </row>
    <row r="4" spans="1:29" ht="50.25" customHeight="1">
      <c r="A4" s="780"/>
      <c r="B4" s="649" t="s">
        <v>6</v>
      </c>
      <c r="C4" s="649" t="s">
        <v>278</v>
      </c>
      <c r="D4" s="579" t="s">
        <v>271</v>
      </c>
      <c r="E4" s="579" t="s">
        <v>272</v>
      </c>
      <c r="F4" s="579" t="s">
        <v>464</v>
      </c>
      <c r="G4" s="579" t="s">
        <v>271</v>
      </c>
      <c r="H4" s="579" t="s">
        <v>272</v>
      </c>
      <c r="I4" s="579" t="s">
        <v>464</v>
      </c>
      <c r="J4" s="579" t="s">
        <v>271</v>
      </c>
      <c r="K4" s="579" t="s">
        <v>272</v>
      </c>
      <c r="L4" s="579" t="s">
        <v>464</v>
      </c>
      <c r="M4" s="579" t="s">
        <v>271</v>
      </c>
      <c r="N4" s="579" t="s">
        <v>272</v>
      </c>
      <c r="O4" s="579" t="s">
        <v>464</v>
      </c>
      <c r="P4" s="999"/>
      <c r="Q4" s="579" t="s">
        <v>271</v>
      </c>
      <c r="R4" s="579" t="s">
        <v>272</v>
      </c>
      <c r="S4" s="579" t="s">
        <v>464</v>
      </c>
      <c r="T4" s="579" t="s">
        <v>271</v>
      </c>
      <c r="U4" s="579" t="s">
        <v>272</v>
      </c>
      <c r="V4" s="579" t="s">
        <v>464</v>
      </c>
      <c r="W4" s="579" t="s">
        <v>271</v>
      </c>
      <c r="X4" s="579" t="s">
        <v>272</v>
      </c>
      <c r="Y4" s="579" t="s">
        <v>464</v>
      </c>
      <c r="Z4" s="579" t="s">
        <v>271</v>
      </c>
      <c r="AA4" s="579" t="s">
        <v>272</v>
      </c>
      <c r="AB4" s="581" t="s">
        <v>464</v>
      </c>
    </row>
    <row r="5" spans="1:29" s="57" customFormat="1" ht="24.75" customHeight="1">
      <c r="A5" s="372" t="s">
        <v>61</v>
      </c>
      <c r="B5" s="309">
        <v>807692</v>
      </c>
      <c r="C5" s="68">
        <v>0.91098000000000001</v>
      </c>
      <c r="D5" s="63">
        <v>0.75444999999999995</v>
      </c>
      <c r="E5" s="68">
        <v>0.24465000000000001</v>
      </c>
      <c r="F5" s="67">
        <v>9.1E-4</v>
      </c>
      <c r="G5" s="63">
        <v>0.67490000000000006</v>
      </c>
      <c r="H5" s="68">
        <v>0.32407000000000002</v>
      </c>
      <c r="I5" s="67">
        <v>1.0300000000000001E-3</v>
      </c>
      <c r="J5" s="63">
        <v>0.78637000000000001</v>
      </c>
      <c r="K5" s="68">
        <v>0.21218000000000001</v>
      </c>
      <c r="L5" s="67">
        <v>1.4599999999999999E-3</v>
      </c>
      <c r="M5" s="63">
        <v>0.84504999999999997</v>
      </c>
      <c r="N5" s="68">
        <v>0.15371000000000001</v>
      </c>
      <c r="O5" s="67">
        <v>1.24E-3</v>
      </c>
      <c r="P5" s="450" t="s">
        <v>61</v>
      </c>
      <c r="Q5" s="63">
        <v>0.67042999999999997</v>
      </c>
      <c r="R5" s="68">
        <v>0.32940000000000003</v>
      </c>
      <c r="S5" s="67">
        <v>1.7000000000000001E-4</v>
      </c>
      <c r="T5" s="63">
        <v>0.67515999999999998</v>
      </c>
      <c r="U5" s="68">
        <v>0.32401000000000002</v>
      </c>
      <c r="V5" s="67">
        <v>8.3000000000000001E-4</v>
      </c>
      <c r="W5" s="63">
        <v>0.54483000000000004</v>
      </c>
      <c r="X5" s="68">
        <v>0.45134999999999997</v>
      </c>
      <c r="Y5" s="67">
        <v>3.82E-3</v>
      </c>
      <c r="Z5" s="63">
        <v>0.55030000000000001</v>
      </c>
      <c r="AA5" s="68">
        <v>0.44969999999999999</v>
      </c>
      <c r="AB5" s="64" t="s">
        <v>477</v>
      </c>
      <c r="AC5" s="641"/>
    </row>
    <row r="6" spans="1:29" s="57" customFormat="1" ht="24.95" customHeight="1">
      <c r="A6" s="439" t="s">
        <v>62</v>
      </c>
      <c r="B6" s="317">
        <v>730189</v>
      </c>
      <c r="C6" s="310">
        <v>0.77024999999999999</v>
      </c>
      <c r="D6" s="66">
        <v>0.78519000000000005</v>
      </c>
      <c r="E6" s="480">
        <v>0.21384</v>
      </c>
      <c r="F6" s="286">
        <v>9.7000000000000005E-4</v>
      </c>
      <c r="G6" s="66">
        <v>0.69321999999999995</v>
      </c>
      <c r="H6" s="480">
        <v>0.30445</v>
      </c>
      <c r="I6" s="286">
        <v>2.33E-3</v>
      </c>
      <c r="J6" s="66">
        <v>0.80920000000000003</v>
      </c>
      <c r="K6" s="480">
        <v>0.18928</v>
      </c>
      <c r="L6" s="286">
        <v>1.5299999999999999E-3</v>
      </c>
      <c r="M6" s="66">
        <v>0.85982999999999998</v>
      </c>
      <c r="N6" s="480">
        <v>0.13905000000000001</v>
      </c>
      <c r="O6" s="286">
        <v>1.1199999999999999E-3</v>
      </c>
      <c r="P6" s="451" t="s">
        <v>62</v>
      </c>
      <c r="Q6" s="62">
        <v>0.70401999999999998</v>
      </c>
      <c r="R6" s="480">
        <v>0.29579</v>
      </c>
      <c r="S6" s="286">
        <v>1.9000000000000001E-4</v>
      </c>
      <c r="T6" s="66">
        <v>0.67706</v>
      </c>
      <c r="U6" s="480">
        <v>0.32214999999999999</v>
      </c>
      <c r="V6" s="286">
        <v>8.0000000000000004E-4</v>
      </c>
      <c r="W6" s="66">
        <v>0.505</v>
      </c>
      <c r="X6" s="480">
        <v>0.49478</v>
      </c>
      <c r="Y6" s="286">
        <v>2.2000000000000001E-4</v>
      </c>
      <c r="Z6" s="66">
        <v>0.61950000000000005</v>
      </c>
      <c r="AA6" s="480">
        <v>0.37940000000000002</v>
      </c>
      <c r="AB6" s="287">
        <v>1.09E-3</v>
      </c>
      <c r="AC6" s="641"/>
    </row>
    <row r="7" spans="1:29" s="57" customFormat="1" ht="24.95" customHeight="1">
      <c r="A7" s="369" t="s">
        <v>63</v>
      </c>
      <c r="B7" s="317">
        <v>135484</v>
      </c>
      <c r="C7" s="310">
        <v>0.72114</v>
      </c>
      <c r="D7" s="66">
        <v>0.72531000000000001</v>
      </c>
      <c r="E7" s="480">
        <v>0.27426</v>
      </c>
      <c r="F7" s="286">
        <v>4.2999999999999999E-4</v>
      </c>
      <c r="G7" s="66">
        <v>0.75583</v>
      </c>
      <c r="H7" s="480">
        <v>0.24396999999999999</v>
      </c>
      <c r="I7" s="286">
        <v>1.9000000000000001E-4</v>
      </c>
      <c r="J7" s="66">
        <v>0.83118000000000003</v>
      </c>
      <c r="K7" s="480">
        <v>0.16833999999999999</v>
      </c>
      <c r="L7" s="286">
        <v>4.8000000000000001E-4</v>
      </c>
      <c r="M7" s="66">
        <v>0.85106000000000004</v>
      </c>
      <c r="N7" s="480">
        <v>0.14881</v>
      </c>
      <c r="O7" s="286">
        <v>1.2999999999999999E-4</v>
      </c>
      <c r="P7" s="451" t="s">
        <v>63</v>
      </c>
      <c r="Q7" s="62">
        <v>0.66522999999999999</v>
      </c>
      <c r="R7" s="480">
        <v>0.33434000000000003</v>
      </c>
      <c r="S7" s="286">
        <v>4.2999999999999999E-4</v>
      </c>
      <c r="T7" s="66">
        <v>0.73377999999999999</v>
      </c>
      <c r="U7" s="480">
        <v>0.26518999999999998</v>
      </c>
      <c r="V7" s="286">
        <v>1.0300000000000001E-3</v>
      </c>
      <c r="W7" s="66">
        <v>0.46351999999999999</v>
      </c>
      <c r="X7" s="480">
        <v>0.53647999999999996</v>
      </c>
      <c r="Y7" s="286" t="s">
        <v>477</v>
      </c>
      <c r="Z7" s="66">
        <v>0.67920999999999998</v>
      </c>
      <c r="AA7" s="480">
        <v>0.31719999999999998</v>
      </c>
      <c r="AB7" s="287">
        <v>3.5799999999999998E-3</v>
      </c>
      <c r="AC7" s="641"/>
    </row>
    <row r="8" spans="1:29" s="57" customFormat="1" ht="24.95" customHeight="1">
      <c r="A8" s="369" t="s">
        <v>64</v>
      </c>
      <c r="B8" s="317">
        <v>52311</v>
      </c>
      <c r="C8" s="310">
        <v>0.95130000000000003</v>
      </c>
      <c r="D8" s="66">
        <v>0.78593000000000002</v>
      </c>
      <c r="E8" s="480">
        <v>0.21354999999999999</v>
      </c>
      <c r="F8" s="286">
        <v>5.1999999999999995E-4</v>
      </c>
      <c r="G8" s="66">
        <v>0.69477</v>
      </c>
      <c r="H8" s="480">
        <v>0.30523</v>
      </c>
      <c r="I8" s="286" t="s">
        <v>477</v>
      </c>
      <c r="J8" s="66">
        <v>0.87578</v>
      </c>
      <c r="K8" s="480">
        <v>0.12311</v>
      </c>
      <c r="L8" s="286">
        <v>1.1100000000000001E-3</v>
      </c>
      <c r="M8" s="66">
        <v>0.91046000000000005</v>
      </c>
      <c r="N8" s="480">
        <v>8.9419999999999999E-2</v>
      </c>
      <c r="O8" s="286">
        <v>1.2999999999999999E-4</v>
      </c>
      <c r="P8" s="451" t="s">
        <v>64</v>
      </c>
      <c r="Q8" s="62">
        <v>0.69950999999999997</v>
      </c>
      <c r="R8" s="480">
        <v>0.29981000000000002</v>
      </c>
      <c r="S8" s="286">
        <v>6.8000000000000005E-4</v>
      </c>
      <c r="T8" s="66">
        <v>0.70372000000000001</v>
      </c>
      <c r="U8" s="480">
        <v>0.29570999999999997</v>
      </c>
      <c r="V8" s="286">
        <v>5.6999999999999998E-4</v>
      </c>
      <c r="W8" s="66">
        <v>0.40677999999999997</v>
      </c>
      <c r="X8" s="480">
        <v>0.59321999999999997</v>
      </c>
      <c r="Y8" s="286" t="s">
        <v>477</v>
      </c>
      <c r="Z8" s="66">
        <v>0.57959000000000005</v>
      </c>
      <c r="AA8" s="480">
        <v>0.42041000000000001</v>
      </c>
      <c r="AB8" s="287" t="s">
        <v>477</v>
      </c>
      <c r="AC8" s="641"/>
    </row>
    <row r="9" spans="1:29" s="57" customFormat="1" ht="24.95" customHeight="1">
      <c r="A9" s="369" t="s">
        <v>65</v>
      </c>
      <c r="B9" s="317">
        <v>29714</v>
      </c>
      <c r="C9" s="310">
        <v>0.97865999999999997</v>
      </c>
      <c r="D9" s="66">
        <v>0.70777999999999996</v>
      </c>
      <c r="E9" s="480">
        <v>0.29202</v>
      </c>
      <c r="F9" s="286">
        <v>2.0000000000000001E-4</v>
      </c>
      <c r="G9" s="66">
        <v>0.59079999999999999</v>
      </c>
      <c r="H9" s="480">
        <v>0.40876000000000001</v>
      </c>
      <c r="I9" s="286">
        <v>4.4000000000000002E-4</v>
      </c>
      <c r="J9" s="66">
        <v>0.82626999999999995</v>
      </c>
      <c r="K9" s="480">
        <v>0.17373</v>
      </c>
      <c r="L9" s="286" t="s">
        <v>477</v>
      </c>
      <c r="M9" s="66">
        <v>0.82177</v>
      </c>
      <c r="N9" s="480">
        <v>0.17823</v>
      </c>
      <c r="O9" s="286" t="s">
        <v>477</v>
      </c>
      <c r="P9" s="451" t="s">
        <v>65</v>
      </c>
      <c r="Q9" s="62">
        <v>0.67891000000000001</v>
      </c>
      <c r="R9" s="480">
        <v>0.32095000000000001</v>
      </c>
      <c r="S9" s="286">
        <v>1.4999999999999999E-4</v>
      </c>
      <c r="T9" s="66">
        <v>0.62746000000000002</v>
      </c>
      <c r="U9" s="480">
        <v>0.37134</v>
      </c>
      <c r="V9" s="286">
        <v>1.1900000000000001E-3</v>
      </c>
      <c r="W9" s="66">
        <v>0.77778000000000003</v>
      </c>
      <c r="X9" s="480">
        <v>0.22222</v>
      </c>
      <c r="Y9" s="286" t="s">
        <v>477</v>
      </c>
      <c r="Z9" s="66">
        <v>0.66666999999999998</v>
      </c>
      <c r="AA9" s="480">
        <v>0.33333000000000002</v>
      </c>
      <c r="AB9" s="287" t="s">
        <v>477</v>
      </c>
      <c r="AC9" s="641"/>
    </row>
    <row r="10" spans="1:29" s="57" customFormat="1" ht="24.95" customHeight="1">
      <c r="A10" s="369" t="s">
        <v>66</v>
      </c>
      <c r="B10" s="317">
        <v>82375</v>
      </c>
      <c r="C10" s="310">
        <v>1</v>
      </c>
      <c r="D10" s="66">
        <v>0.77014000000000005</v>
      </c>
      <c r="E10" s="480">
        <v>0.22813</v>
      </c>
      <c r="F10" s="286">
        <v>1.74E-3</v>
      </c>
      <c r="G10" s="66">
        <v>0.77027000000000001</v>
      </c>
      <c r="H10" s="480">
        <v>0.22772000000000001</v>
      </c>
      <c r="I10" s="286">
        <v>2.0200000000000001E-3</v>
      </c>
      <c r="J10" s="66">
        <v>0.85335000000000005</v>
      </c>
      <c r="K10" s="480">
        <v>0.14504</v>
      </c>
      <c r="L10" s="286">
        <v>1.6100000000000001E-3</v>
      </c>
      <c r="M10" s="66">
        <v>0.87226000000000004</v>
      </c>
      <c r="N10" s="480">
        <v>0.12623000000000001</v>
      </c>
      <c r="O10" s="286">
        <v>1.5100000000000001E-3</v>
      </c>
      <c r="P10" s="451" t="s">
        <v>66</v>
      </c>
      <c r="Q10" s="62">
        <v>0.69169999999999998</v>
      </c>
      <c r="R10" s="480">
        <v>0.30630000000000002</v>
      </c>
      <c r="S10" s="286">
        <v>2E-3</v>
      </c>
      <c r="T10" s="66">
        <v>0.74373999999999996</v>
      </c>
      <c r="U10" s="480">
        <v>0.25525999999999999</v>
      </c>
      <c r="V10" s="286">
        <v>9.8999999999999999E-4</v>
      </c>
      <c r="W10" s="66" t="s">
        <v>477</v>
      </c>
      <c r="X10" s="480" t="s">
        <v>477</v>
      </c>
      <c r="Y10" s="286" t="s">
        <v>477</v>
      </c>
      <c r="Z10" s="66">
        <v>0.76551999999999998</v>
      </c>
      <c r="AA10" s="480">
        <v>0.23447999999999999</v>
      </c>
      <c r="AB10" s="287" t="s">
        <v>477</v>
      </c>
      <c r="AC10" s="641"/>
    </row>
    <row r="11" spans="1:29" s="57" customFormat="1" ht="24.95" customHeight="1">
      <c r="A11" s="369" t="s">
        <v>67</v>
      </c>
      <c r="B11" s="317">
        <v>254289</v>
      </c>
      <c r="C11" s="310">
        <v>0.93035000000000001</v>
      </c>
      <c r="D11" s="66">
        <v>0.74478999999999995</v>
      </c>
      <c r="E11" s="480">
        <v>0.25497999999999998</v>
      </c>
      <c r="F11" s="286">
        <v>2.3000000000000001E-4</v>
      </c>
      <c r="G11" s="66">
        <v>0.68899999999999995</v>
      </c>
      <c r="H11" s="480">
        <v>0.31046000000000001</v>
      </c>
      <c r="I11" s="286">
        <v>5.4000000000000001E-4</v>
      </c>
      <c r="J11" s="66">
        <v>0.79027000000000003</v>
      </c>
      <c r="K11" s="480">
        <v>0.20946999999999999</v>
      </c>
      <c r="L11" s="286">
        <v>2.5999999999999998E-4</v>
      </c>
      <c r="M11" s="66">
        <v>0.84265000000000001</v>
      </c>
      <c r="N11" s="480">
        <v>0.15715999999999999</v>
      </c>
      <c r="O11" s="286">
        <v>1.9000000000000001E-4</v>
      </c>
      <c r="P11" s="451" t="s">
        <v>67</v>
      </c>
      <c r="Q11" s="62">
        <v>0.67710000000000004</v>
      </c>
      <c r="R11" s="480">
        <v>0.32274000000000003</v>
      </c>
      <c r="S11" s="286">
        <v>1.6000000000000001E-4</v>
      </c>
      <c r="T11" s="66">
        <v>0.71650999999999998</v>
      </c>
      <c r="U11" s="480">
        <v>0.28301999999999999</v>
      </c>
      <c r="V11" s="286">
        <v>4.6999999999999999E-4</v>
      </c>
      <c r="W11" s="66">
        <v>0.56016999999999995</v>
      </c>
      <c r="X11" s="480">
        <v>0.43983</v>
      </c>
      <c r="Y11" s="286" t="s">
        <v>477</v>
      </c>
      <c r="Z11" s="66">
        <v>0.61626000000000003</v>
      </c>
      <c r="AA11" s="480">
        <v>0.38374000000000003</v>
      </c>
      <c r="AB11" s="287" t="s">
        <v>477</v>
      </c>
      <c r="AC11" s="641"/>
    </row>
    <row r="12" spans="1:29" s="57" customFormat="1" ht="24.95" customHeight="1">
      <c r="A12" s="369" t="s">
        <v>68</v>
      </c>
      <c r="B12" s="317">
        <v>24005</v>
      </c>
      <c r="C12" s="310">
        <v>0.92018999999999995</v>
      </c>
      <c r="D12" s="66">
        <v>0.79762999999999995</v>
      </c>
      <c r="E12" s="480">
        <v>0.20233000000000001</v>
      </c>
      <c r="F12" s="286">
        <v>4.0000000000000003E-5</v>
      </c>
      <c r="G12" s="66">
        <v>0.82350000000000001</v>
      </c>
      <c r="H12" s="480">
        <v>0.17649999999999999</v>
      </c>
      <c r="I12" s="286" t="s">
        <v>477</v>
      </c>
      <c r="J12" s="66">
        <v>0.91608000000000001</v>
      </c>
      <c r="K12" s="480">
        <v>8.3919999999999995E-2</v>
      </c>
      <c r="L12" s="286" t="s">
        <v>477</v>
      </c>
      <c r="M12" s="66">
        <v>0.92152000000000001</v>
      </c>
      <c r="N12" s="480">
        <v>7.8479999999999994E-2</v>
      </c>
      <c r="O12" s="286" t="s">
        <v>477</v>
      </c>
      <c r="P12" s="451" t="s">
        <v>68</v>
      </c>
      <c r="Q12" s="62">
        <v>0.69769999999999999</v>
      </c>
      <c r="R12" s="480">
        <v>0.30218</v>
      </c>
      <c r="S12" s="286">
        <v>1.2E-4</v>
      </c>
      <c r="T12" s="66">
        <v>0.77647999999999995</v>
      </c>
      <c r="U12" s="480">
        <v>0.22352</v>
      </c>
      <c r="V12" s="286" t="s">
        <v>477</v>
      </c>
      <c r="W12" s="66">
        <v>0.49680999999999997</v>
      </c>
      <c r="X12" s="480">
        <v>0.50319000000000003</v>
      </c>
      <c r="Y12" s="286" t="s">
        <v>477</v>
      </c>
      <c r="Z12" s="66">
        <v>0.50849999999999995</v>
      </c>
      <c r="AA12" s="480">
        <v>0.49149999999999999</v>
      </c>
      <c r="AB12" s="287" t="s">
        <v>477</v>
      </c>
      <c r="AC12" s="641"/>
    </row>
    <row r="13" spans="1:29" s="57" customFormat="1" ht="24.95" customHeight="1">
      <c r="A13" s="369" t="s">
        <v>69</v>
      </c>
      <c r="B13" s="317">
        <v>353065</v>
      </c>
      <c r="C13" s="310">
        <v>0.90254000000000001</v>
      </c>
      <c r="D13" s="66">
        <v>0.73634999999999995</v>
      </c>
      <c r="E13" s="480">
        <v>0.26169999999999999</v>
      </c>
      <c r="F13" s="286">
        <v>1.9499999999999999E-3</v>
      </c>
      <c r="G13" s="66">
        <v>0.73941000000000001</v>
      </c>
      <c r="H13" s="480">
        <v>0.25746000000000002</v>
      </c>
      <c r="I13" s="286">
        <v>3.14E-3</v>
      </c>
      <c r="J13" s="66">
        <v>0.79718999999999995</v>
      </c>
      <c r="K13" s="480">
        <v>0.2006</v>
      </c>
      <c r="L13" s="286">
        <v>2.2100000000000002E-3</v>
      </c>
      <c r="M13" s="66">
        <v>0.84569000000000005</v>
      </c>
      <c r="N13" s="480">
        <v>0.15354000000000001</v>
      </c>
      <c r="O13" s="286">
        <v>7.6999999999999996E-4</v>
      </c>
      <c r="P13" s="451" t="s">
        <v>69</v>
      </c>
      <c r="Q13" s="62">
        <v>0.68167</v>
      </c>
      <c r="R13" s="480">
        <v>0.31730999999999998</v>
      </c>
      <c r="S13" s="286">
        <v>1.0200000000000001E-3</v>
      </c>
      <c r="T13" s="66">
        <v>0.62468999999999997</v>
      </c>
      <c r="U13" s="480">
        <v>0.36662</v>
      </c>
      <c r="V13" s="286">
        <v>8.6899999999999998E-3</v>
      </c>
      <c r="W13" s="66">
        <v>0.42286000000000001</v>
      </c>
      <c r="X13" s="480">
        <v>0.56908000000000003</v>
      </c>
      <c r="Y13" s="286">
        <v>8.0599999999999995E-3</v>
      </c>
      <c r="Z13" s="66">
        <v>0.55113999999999996</v>
      </c>
      <c r="AA13" s="480">
        <v>0.44885999999999998</v>
      </c>
      <c r="AB13" s="287" t="s">
        <v>477</v>
      </c>
      <c r="AC13" s="641"/>
    </row>
    <row r="14" spans="1:29" s="57" customFormat="1" ht="24.95" customHeight="1">
      <c r="A14" s="369" t="s">
        <v>70</v>
      </c>
      <c r="B14" s="317">
        <v>616337</v>
      </c>
      <c r="C14" s="310">
        <v>0.92908000000000002</v>
      </c>
      <c r="D14" s="66">
        <v>0.73409999999999997</v>
      </c>
      <c r="E14" s="480">
        <v>0.26546999999999998</v>
      </c>
      <c r="F14" s="286">
        <v>4.2000000000000002E-4</v>
      </c>
      <c r="G14" s="66">
        <v>0.63143000000000005</v>
      </c>
      <c r="H14" s="480">
        <v>0.36747999999999997</v>
      </c>
      <c r="I14" s="286">
        <v>1.09E-3</v>
      </c>
      <c r="J14" s="66">
        <v>0.79457</v>
      </c>
      <c r="K14" s="480">
        <v>0.20494000000000001</v>
      </c>
      <c r="L14" s="286">
        <v>4.8999999999999998E-4</v>
      </c>
      <c r="M14" s="66">
        <v>0.82782</v>
      </c>
      <c r="N14" s="480">
        <v>0.17171</v>
      </c>
      <c r="O14" s="286">
        <v>4.6999999999999999E-4</v>
      </c>
      <c r="P14" s="451" t="s">
        <v>70</v>
      </c>
      <c r="Q14" s="62">
        <v>0.68998999999999999</v>
      </c>
      <c r="R14" s="480">
        <v>0.30975000000000003</v>
      </c>
      <c r="S14" s="286">
        <v>2.5999999999999998E-4</v>
      </c>
      <c r="T14" s="66">
        <v>0.6361</v>
      </c>
      <c r="U14" s="480">
        <v>0.36342000000000002</v>
      </c>
      <c r="V14" s="286">
        <v>4.8000000000000001E-4</v>
      </c>
      <c r="W14" s="66">
        <v>0.55264000000000002</v>
      </c>
      <c r="X14" s="480">
        <v>0.44686999999999999</v>
      </c>
      <c r="Y14" s="286">
        <v>4.8999999999999998E-4</v>
      </c>
      <c r="Z14" s="66">
        <v>0.58596999999999999</v>
      </c>
      <c r="AA14" s="480">
        <v>0.41385</v>
      </c>
      <c r="AB14" s="287">
        <v>1.8000000000000001E-4</v>
      </c>
      <c r="AC14" s="641"/>
    </row>
    <row r="15" spans="1:29" s="57" customFormat="1" ht="24.95" customHeight="1">
      <c r="A15" s="369" t="s">
        <v>71</v>
      </c>
      <c r="B15" s="317">
        <v>181125</v>
      </c>
      <c r="C15" s="310">
        <v>0.90353000000000006</v>
      </c>
      <c r="D15" s="66">
        <v>0.74256999999999995</v>
      </c>
      <c r="E15" s="480">
        <v>0.25703999999999999</v>
      </c>
      <c r="F15" s="286">
        <v>3.8999999999999999E-4</v>
      </c>
      <c r="G15" s="66">
        <v>0.61870999999999998</v>
      </c>
      <c r="H15" s="480">
        <v>0.38097999999999999</v>
      </c>
      <c r="I15" s="286">
        <v>3.1E-4</v>
      </c>
      <c r="J15" s="66">
        <v>0.79435999999999996</v>
      </c>
      <c r="K15" s="480">
        <v>0.20465</v>
      </c>
      <c r="L15" s="286">
        <v>9.7999999999999997E-4</v>
      </c>
      <c r="M15" s="66">
        <v>0.84118000000000004</v>
      </c>
      <c r="N15" s="480">
        <v>0.15855</v>
      </c>
      <c r="O15" s="286">
        <v>2.5999999999999998E-4</v>
      </c>
      <c r="P15" s="451" t="s">
        <v>71</v>
      </c>
      <c r="Q15" s="62">
        <v>0.66664999999999996</v>
      </c>
      <c r="R15" s="480">
        <v>0.33299000000000001</v>
      </c>
      <c r="S15" s="286">
        <v>3.6000000000000002E-4</v>
      </c>
      <c r="T15" s="66">
        <v>0.76487000000000005</v>
      </c>
      <c r="U15" s="480">
        <v>0.23472999999999999</v>
      </c>
      <c r="V15" s="286">
        <v>4.0000000000000002E-4</v>
      </c>
      <c r="W15" s="66">
        <v>0.49417</v>
      </c>
      <c r="X15" s="480">
        <v>0.50583</v>
      </c>
      <c r="Y15" s="286" t="s">
        <v>477</v>
      </c>
      <c r="Z15" s="66">
        <v>0.56208000000000002</v>
      </c>
      <c r="AA15" s="480">
        <v>0.43791999999999998</v>
      </c>
      <c r="AB15" s="287" t="s">
        <v>477</v>
      </c>
      <c r="AC15" s="641"/>
    </row>
    <row r="16" spans="1:29" s="57" customFormat="1" ht="24.95" customHeight="1">
      <c r="A16" s="369" t="s">
        <v>72</v>
      </c>
      <c r="B16" s="317">
        <v>33745</v>
      </c>
      <c r="C16" s="310">
        <v>0.46273999999999998</v>
      </c>
      <c r="D16" s="66">
        <v>0.64878000000000002</v>
      </c>
      <c r="E16" s="480">
        <v>0.35119</v>
      </c>
      <c r="F16" s="286">
        <v>3.0000000000000001E-5</v>
      </c>
      <c r="G16" s="66">
        <v>0.50531000000000004</v>
      </c>
      <c r="H16" s="480">
        <v>0.49469000000000002</v>
      </c>
      <c r="I16" s="286" t="s">
        <v>477</v>
      </c>
      <c r="J16" s="66">
        <v>0.66757999999999995</v>
      </c>
      <c r="K16" s="480">
        <v>0.33241999999999999</v>
      </c>
      <c r="L16" s="286" t="s">
        <v>477</v>
      </c>
      <c r="M16" s="66">
        <v>0.77063000000000004</v>
      </c>
      <c r="N16" s="480">
        <v>0.22927</v>
      </c>
      <c r="O16" s="286">
        <v>1E-4</v>
      </c>
      <c r="P16" s="451" t="s">
        <v>72</v>
      </c>
      <c r="Q16" s="62">
        <v>0.65407999999999999</v>
      </c>
      <c r="R16" s="480">
        <v>0.34592000000000001</v>
      </c>
      <c r="S16" s="286" t="s">
        <v>477</v>
      </c>
      <c r="T16" s="66">
        <v>0.46117999999999998</v>
      </c>
      <c r="U16" s="480">
        <v>0.53881999999999997</v>
      </c>
      <c r="V16" s="286" t="s">
        <v>477</v>
      </c>
      <c r="W16" s="66">
        <v>0.51227</v>
      </c>
      <c r="X16" s="480">
        <v>0.48773</v>
      </c>
      <c r="Y16" s="286" t="s">
        <v>477</v>
      </c>
      <c r="Z16" s="66">
        <v>0.52339000000000002</v>
      </c>
      <c r="AA16" s="480">
        <v>0.47660999999999998</v>
      </c>
      <c r="AB16" s="287" t="s">
        <v>477</v>
      </c>
      <c r="AC16" s="641"/>
    </row>
    <row r="17" spans="1:29" s="57" customFormat="1" ht="24.95" customHeight="1">
      <c r="A17" s="369" t="s">
        <v>73</v>
      </c>
      <c r="B17" s="317">
        <v>100025</v>
      </c>
      <c r="C17" s="310">
        <v>0.94603000000000004</v>
      </c>
      <c r="D17" s="66">
        <v>0.75853000000000004</v>
      </c>
      <c r="E17" s="480">
        <v>0.24041000000000001</v>
      </c>
      <c r="F17" s="286">
        <v>1.06E-3</v>
      </c>
      <c r="G17" s="66">
        <v>0.66957999999999995</v>
      </c>
      <c r="H17" s="480">
        <v>0.32795999999999997</v>
      </c>
      <c r="I17" s="286">
        <v>2.4599999999999999E-3</v>
      </c>
      <c r="J17" s="66">
        <v>0.84579000000000004</v>
      </c>
      <c r="K17" s="480">
        <v>0.15318999999999999</v>
      </c>
      <c r="L17" s="286">
        <v>1.0200000000000001E-3</v>
      </c>
      <c r="M17" s="66">
        <v>0.86131000000000002</v>
      </c>
      <c r="N17" s="480">
        <v>0.13749</v>
      </c>
      <c r="O17" s="286">
        <v>1.1900000000000001E-3</v>
      </c>
      <c r="P17" s="451" t="s">
        <v>73</v>
      </c>
      <c r="Q17" s="62">
        <v>0.67901999999999996</v>
      </c>
      <c r="R17" s="480">
        <v>0.32022</v>
      </c>
      <c r="S17" s="286">
        <v>7.6000000000000004E-4</v>
      </c>
      <c r="T17" s="66">
        <v>0.70465</v>
      </c>
      <c r="U17" s="480">
        <v>0.29471000000000003</v>
      </c>
      <c r="V17" s="286">
        <v>6.3000000000000003E-4</v>
      </c>
      <c r="W17" s="66">
        <v>0.51219999999999999</v>
      </c>
      <c r="X17" s="480">
        <v>0.48780000000000001</v>
      </c>
      <c r="Y17" s="286" t="s">
        <v>477</v>
      </c>
      <c r="Z17" s="66">
        <v>0.54015000000000002</v>
      </c>
      <c r="AA17" s="480">
        <v>0.45848</v>
      </c>
      <c r="AB17" s="287">
        <v>1.3699999999999999E-3</v>
      </c>
      <c r="AC17" s="641"/>
    </row>
    <row r="18" spans="1:29" s="57" customFormat="1" ht="24.95" customHeight="1">
      <c r="A18" s="369" t="s">
        <v>74</v>
      </c>
      <c r="B18" s="317">
        <v>50366</v>
      </c>
      <c r="C18" s="310">
        <v>0.98641000000000001</v>
      </c>
      <c r="D18" s="66">
        <v>0.76539999999999997</v>
      </c>
      <c r="E18" s="480">
        <v>0.23454</v>
      </c>
      <c r="F18" s="286">
        <v>6.0000000000000002E-5</v>
      </c>
      <c r="G18" s="66">
        <v>0.63544999999999996</v>
      </c>
      <c r="H18" s="480">
        <v>0.36454999999999999</v>
      </c>
      <c r="I18" s="286" t="s">
        <v>477</v>
      </c>
      <c r="J18" s="66">
        <v>0.87327999999999995</v>
      </c>
      <c r="K18" s="480">
        <v>0.12672</v>
      </c>
      <c r="L18" s="286" t="s">
        <v>477</v>
      </c>
      <c r="M18" s="66">
        <v>0.90003</v>
      </c>
      <c r="N18" s="480">
        <v>9.9900000000000003E-2</v>
      </c>
      <c r="O18" s="286">
        <v>6.9999999999999994E-5</v>
      </c>
      <c r="P18" s="451" t="s">
        <v>74</v>
      </c>
      <c r="Q18" s="62">
        <v>0.67911999999999995</v>
      </c>
      <c r="R18" s="480">
        <v>0.32078000000000001</v>
      </c>
      <c r="S18" s="286">
        <v>1E-4</v>
      </c>
      <c r="T18" s="66">
        <v>0.66168000000000005</v>
      </c>
      <c r="U18" s="480">
        <v>0.33832000000000001</v>
      </c>
      <c r="V18" s="286" t="s">
        <v>477</v>
      </c>
      <c r="W18" s="66">
        <v>0.53125</v>
      </c>
      <c r="X18" s="480">
        <v>0.46875</v>
      </c>
      <c r="Y18" s="286" t="s">
        <v>477</v>
      </c>
      <c r="Z18" s="66">
        <v>0.51961000000000002</v>
      </c>
      <c r="AA18" s="480">
        <v>0.48038999999999998</v>
      </c>
      <c r="AB18" s="287" t="s">
        <v>477</v>
      </c>
      <c r="AC18" s="641"/>
    </row>
    <row r="19" spans="1:29" s="57" customFormat="1" ht="24.95" customHeight="1">
      <c r="A19" s="369" t="s">
        <v>75</v>
      </c>
      <c r="B19" s="317">
        <v>145593</v>
      </c>
      <c r="C19" s="310">
        <v>0.86285999999999996</v>
      </c>
      <c r="D19" s="66">
        <v>0.75183999999999995</v>
      </c>
      <c r="E19" s="480">
        <v>0.24782999999999999</v>
      </c>
      <c r="F19" s="286">
        <v>3.2000000000000003E-4</v>
      </c>
      <c r="G19" s="66">
        <v>0.64290000000000003</v>
      </c>
      <c r="H19" s="480">
        <v>0.35642000000000001</v>
      </c>
      <c r="I19" s="286">
        <v>6.8000000000000005E-4</v>
      </c>
      <c r="J19" s="66">
        <v>0.82930000000000004</v>
      </c>
      <c r="K19" s="480">
        <v>0.17027999999999999</v>
      </c>
      <c r="L19" s="286">
        <v>4.0999999999999999E-4</v>
      </c>
      <c r="M19" s="66">
        <v>0.83474000000000004</v>
      </c>
      <c r="N19" s="480">
        <v>0.16514000000000001</v>
      </c>
      <c r="O19" s="286">
        <v>1.2E-4</v>
      </c>
      <c r="P19" s="451" t="s">
        <v>75</v>
      </c>
      <c r="Q19" s="62">
        <v>0.67659999999999998</v>
      </c>
      <c r="R19" s="480">
        <v>0.32317000000000001</v>
      </c>
      <c r="S19" s="286">
        <v>2.3000000000000001E-4</v>
      </c>
      <c r="T19" s="66">
        <v>0.71882999999999997</v>
      </c>
      <c r="U19" s="480">
        <v>0.2797</v>
      </c>
      <c r="V19" s="286">
        <v>1.47E-3</v>
      </c>
      <c r="W19" s="66">
        <v>0.57511000000000001</v>
      </c>
      <c r="X19" s="480">
        <v>0.42488999999999999</v>
      </c>
      <c r="Y19" s="286" t="s">
        <v>477</v>
      </c>
      <c r="Z19" s="66">
        <v>0.59225000000000005</v>
      </c>
      <c r="AA19" s="480">
        <v>0.40633999999999998</v>
      </c>
      <c r="AB19" s="287">
        <v>1.41E-3</v>
      </c>
      <c r="AC19" s="641"/>
    </row>
    <row r="20" spans="1:29" s="57" customFormat="1" ht="24.95" customHeight="1">
      <c r="A20" s="438" t="s">
        <v>76</v>
      </c>
      <c r="B20" s="311">
        <v>58014</v>
      </c>
      <c r="C20" s="312">
        <v>0.95291000000000003</v>
      </c>
      <c r="D20" s="294">
        <v>0.73377000000000003</v>
      </c>
      <c r="E20" s="688">
        <v>0.26584999999999998</v>
      </c>
      <c r="F20" s="295">
        <v>3.8000000000000002E-4</v>
      </c>
      <c r="G20" s="294">
        <v>0.67357999999999996</v>
      </c>
      <c r="H20" s="688">
        <v>0.32613999999999999</v>
      </c>
      <c r="I20" s="295">
        <v>2.7E-4</v>
      </c>
      <c r="J20" s="294">
        <v>0.81838999999999995</v>
      </c>
      <c r="K20" s="688">
        <v>0.18135999999999999</v>
      </c>
      <c r="L20" s="295">
        <v>2.5000000000000001E-4</v>
      </c>
      <c r="M20" s="294">
        <v>0.90232999999999997</v>
      </c>
      <c r="N20" s="688">
        <v>9.7549999999999998E-2</v>
      </c>
      <c r="O20" s="295">
        <v>1.2E-4</v>
      </c>
      <c r="P20" s="452" t="s">
        <v>76</v>
      </c>
      <c r="Q20" s="328">
        <v>0.63100999999999996</v>
      </c>
      <c r="R20" s="688">
        <v>0.36840000000000001</v>
      </c>
      <c r="S20" s="295">
        <v>5.8E-4</v>
      </c>
      <c r="T20" s="294">
        <v>0.61809999999999998</v>
      </c>
      <c r="U20" s="688">
        <v>0.38107000000000002</v>
      </c>
      <c r="V20" s="295">
        <v>8.3000000000000001E-4</v>
      </c>
      <c r="W20" s="294">
        <v>0.46916999999999998</v>
      </c>
      <c r="X20" s="688">
        <v>0.52932000000000001</v>
      </c>
      <c r="Y20" s="295">
        <v>1.5E-3</v>
      </c>
      <c r="Z20" s="294">
        <v>0.55349999999999999</v>
      </c>
      <c r="AA20" s="688">
        <v>0.44650000000000001</v>
      </c>
      <c r="AB20" s="296" t="s">
        <v>477</v>
      </c>
      <c r="AC20" s="641"/>
    </row>
    <row r="21" spans="1:29" s="65" customFormat="1" ht="24.95" customHeight="1" thickBot="1">
      <c r="A21" s="255" t="s">
        <v>85</v>
      </c>
      <c r="B21" s="313">
        <v>3654329</v>
      </c>
      <c r="C21" s="315">
        <v>0.86924999999999997</v>
      </c>
      <c r="D21" s="314">
        <v>0.75263000000000002</v>
      </c>
      <c r="E21" s="314">
        <v>0.24657000000000001</v>
      </c>
      <c r="F21" s="315">
        <v>8.0000000000000004E-4</v>
      </c>
      <c r="G21" s="314">
        <v>0.67996999999999996</v>
      </c>
      <c r="H21" s="314">
        <v>0.31853999999999999</v>
      </c>
      <c r="I21" s="315">
        <v>1.49E-3</v>
      </c>
      <c r="J21" s="314">
        <v>0.80547999999999997</v>
      </c>
      <c r="K21" s="314">
        <v>0.19339999999999999</v>
      </c>
      <c r="L21" s="315">
        <v>1.1199999999999999E-3</v>
      </c>
      <c r="M21" s="314">
        <v>0.84843000000000002</v>
      </c>
      <c r="N21" s="314">
        <v>0.15075</v>
      </c>
      <c r="O21" s="315">
        <v>8.1999999999999998E-4</v>
      </c>
      <c r="P21" s="453" t="s">
        <v>85</v>
      </c>
      <c r="Q21" s="336">
        <v>0.68184</v>
      </c>
      <c r="R21" s="314">
        <v>0.31778000000000001</v>
      </c>
      <c r="S21" s="315">
        <v>3.8000000000000002E-4</v>
      </c>
      <c r="T21" s="314">
        <v>0.67405999999999999</v>
      </c>
      <c r="U21" s="314">
        <v>0.32405</v>
      </c>
      <c r="V21" s="315">
        <v>1.89E-3</v>
      </c>
      <c r="W21" s="314">
        <v>0.51998999999999995</v>
      </c>
      <c r="X21" s="314">
        <v>0.47809000000000001</v>
      </c>
      <c r="Y21" s="315">
        <v>1.92E-3</v>
      </c>
      <c r="Z21" s="314">
        <v>0.58394000000000001</v>
      </c>
      <c r="AA21" s="314">
        <v>0.41567999999999999</v>
      </c>
      <c r="AB21" s="316">
        <v>3.6999999999999999E-4</v>
      </c>
      <c r="AC21" s="648"/>
    </row>
    <row r="22" spans="1:29" s="556" customFormat="1">
      <c r="S22" s="646"/>
      <c r="T22" s="646"/>
    </row>
    <row r="23" spans="1:29" s="558" customFormat="1" ht="11.25">
      <c r="A23" s="558" t="str">
        <f>"Anmerkungen. Datengrundlage: Volkshochschul-Statistik "&amp;Hilfswerte!B1&amp;"; Basis: "&amp;Tabelle1!$C$36&amp;" vhs."</f>
        <v>Anmerkungen. Datengrundlage: Volkshochschul-Statistik 2022; Basis: 828 vhs.</v>
      </c>
      <c r="P23" s="558" t="str">
        <f>"Anmerkungen. Datengrundlage: Volkshochschul-Statistik "&amp;Hilfswerte!M1&amp;"; Basis: "&amp;Tabelle1!$C$36&amp;" vhs."</f>
        <v>Anmerkungen. Datengrundlage: Volkshochschul-Statistik ; Basis: 828 vhs.</v>
      </c>
      <c r="S23" s="647"/>
      <c r="T23" s="647"/>
    </row>
    <row r="24" spans="1:29" s="556" customFormat="1">
      <c r="S24" s="646"/>
      <c r="T24" s="646"/>
    </row>
    <row r="25" spans="1:29" s="556" customFormat="1">
      <c r="A25" s="558" t="str">
        <f>Tabelle1!$A$41</f>
        <v>Datengrundlage: Deutsches Institut für Erwachsenenbildung DIE (2025). „Basisdaten Volkshochschul-Statistik (seit 2018)“</v>
      </c>
      <c r="B25" s="560"/>
      <c r="C25" s="560"/>
      <c r="D25" s="560"/>
      <c r="E25" s="402"/>
      <c r="F25" s="402"/>
      <c r="G25" s="402"/>
      <c r="P25" s="558" t="str">
        <f>Tabelle1!$A$41</f>
        <v>Datengrundlage: Deutsches Institut für Erwachsenenbildung DIE (2025). „Basisdaten Volkshochschul-Statistik (seit 2018)“</v>
      </c>
      <c r="Q25" s="560"/>
      <c r="R25" s="560"/>
      <c r="S25" s="560"/>
      <c r="T25" s="402"/>
      <c r="U25" s="402"/>
      <c r="V25" s="402"/>
    </row>
    <row r="26" spans="1:29" s="556" customFormat="1">
      <c r="A26" s="558" t="str">
        <f>Tabelle1!$A$42</f>
        <v xml:space="preserve">(ZA6276; Version 2.0.0) [Data set]. GESIS, Köln. </v>
      </c>
      <c r="D26" s="402"/>
      <c r="E26" s="402"/>
      <c r="F26" s="796" t="s">
        <v>494</v>
      </c>
      <c r="G26" s="796"/>
      <c r="H26" s="796"/>
      <c r="P26" s="558" t="str">
        <f>Tabelle1!$A$42</f>
        <v xml:space="preserve">(ZA6276; Version 2.0.0) [Data set]. GESIS, Köln. </v>
      </c>
      <c r="S26" s="402"/>
      <c r="T26" s="402"/>
      <c r="U26" s="796" t="s">
        <v>494</v>
      </c>
      <c r="V26" s="796"/>
      <c r="W26" s="796"/>
    </row>
    <row r="27" spans="1:29" s="556" customFormat="1">
      <c r="A27" s="560"/>
      <c r="B27" s="560"/>
      <c r="C27" s="560"/>
      <c r="D27" s="560"/>
      <c r="E27" s="402"/>
      <c r="F27" s="402"/>
      <c r="G27" s="402"/>
      <c r="P27" s="560"/>
      <c r="Q27" s="560"/>
      <c r="R27" s="560"/>
      <c r="S27" s="560"/>
      <c r="T27" s="402"/>
      <c r="U27" s="402"/>
      <c r="V27" s="402"/>
    </row>
    <row r="28" spans="1:29" s="556" customFormat="1">
      <c r="A28" s="694" t="str">
        <f>Tabelle1!$A$44</f>
        <v>Die Tabellen stehen unter der Lizenz CC BY-SA DEED 4.0.</v>
      </c>
      <c r="B28" s="560"/>
      <c r="C28" s="560"/>
      <c r="D28" s="560"/>
      <c r="E28" s="402"/>
      <c r="F28" s="402"/>
      <c r="G28" s="402"/>
      <c r="P28" s="694" t="str">
        <f>Tabelle1!$A$44</f>
        <v>Die Tabellen stehen unter der Lizenz CC BY-SA DEED 4.0.</v>
      </c>
      <c r="Q28" s="560"/>
      <c r="R28" s="560"/>
      <c r="S28" s="560"/>
      <c r="T28" s="402"/>
      <c r="U28" s="402"/>
      <c r="V28" s="402"/>
    </row>
  </sheetData>
  <mergeCells count="17">
    <mergeCell ref="F26:H26"/>
    <mergeCell ref="U26:W26"/>
    <mergeCell ref="A2:A4"/>
    <mergeCell ref="B2:C3"/>
    <mergeCell ref="D2:O2"/>
    <mergeCell ref="A1:O1"/>
    <mergeCell ref="P1:AC1"/>
    <mergeCell ref="P2:P4"/>
    <mergeCell ref="Q2:AB2"/>
    <mergeCell ref="D3:F3"/>
    <mergeCell ref="G3:I3"/>
    <mergeCell ref="J3:L3"/>
    <mergeCell ref="M3:O3"/>
    <mergeCell ref="Q3:S3"/>
    <mergeCell ref="T3:V3"/>
    <mergeCell ref="W3:Y3"/>
    <mergeCell ref="Z3:AB3"/>
  </mergeCells>
  <conditionalFormatting sqref="B5:B21">
    <cfRule type="cellIs" dxfId="355" priority="1" stopIfTrue="1" operator="equal">
      <formula>0</formula>
    </cfRule>
  </conditionalFormatting>
  <hyperlinks>
    <hyperlink ref="A28" r:id="rId1" display="Publikation und Tabellen stehen unter der Lizenz CC BY-SA DEED 4.0." xr:uid="{7677EF0E-24D7-4304-9336-B309D1C029B4}"/>
    <hyperlink ref="P28" r:id="rId2" display="Publikation und Tabellen stehen unter der Lizenz CC BY-SA DEED 4.0." xr:uid="{19004249-2CD9-46AF-87E0-81C49E434657}"/>
    <hyperlink ref="F26" r:id="rId3" xr:uid="{18BF1395-FE5A-4EB9-9657-E87A4676CF3B}"/>
    <hyperlink ref="U26" r:id="rId4" xr:uid="{105D4121-1A25-4AA5-ACA9-D12122157C78}"/>
  </hyperlinks>
  <pageMargins left="0.78740157480314965" right="0.78740157480314965" top="0.98425196850393704" bottom="0.98425196850393704" header="0.51181102362204722" footer="0.51181102362204722"/>
  <pageSetup paperSize="9" scale="64" orientation="landscape" r:id="rId5"/>
  <headerFooter scaleWithDoc="0" alignWithMargins="0"/>
  <colBreaks count="1" manualBreakCount="1">
    <brk id="15" max="27" man="1"/>
  </colBreaks>
  <legacyDrawingHF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E14D7-93A7-4570-861E-F19EEBED3F9D}">
  <dimension ref="A1:A83"/>
  <sheetViews>
    <sheetView view="pageBreakPreview" zoomScale="90" zoomScaleNormal="100" zoomScaleSheetLayoutView="90" workbookViewId="0">
      <selection activeCell="A69" sqref="A69"/>
    </sheetView>
  </sheetViews>
  <sheetFormatPr baseColWidth="10" defaultRowHeight="12.75"/>
  <cols>
    <col min="1" max="1" width="155.5703125" customWidth="1"/>
    <col min="2" max="2" width="14" customWidth="1"/>
  </cols>
  <sheetData>
    <row r="1" spans="1:1" ht="18">
      <c r="A1" s="709" t="s">
        <v>484</v>
      </c>
    </row>
    <row r="3" spans="1:1" ht="15">
      <c r="A3" s="710" t="s">
        <v>485</v>
      </c>
    </row>
    <row r="4" spans="1:1" ht="14.25">
      <c r="A4" s="711" t="str">
        <f>Tabelle1!A1</f>
        <v>Tabelle 1: Volkshochschulen und Rechtsträger nach Ländern 2022</v>
      </c>
    </row>
    <row r="5" spans="1:1" ht="14.25">
      <c r="A5" s="711" t="str">
        <f>'Tabelle 1.1'!A1</f>
        <v>Tabelle 1.1: Rechtsträger bei Einrichtungen in Trägerschaft einer kommunalen Gebietskörperschaft (Gemeinde, Kreis) oder eines Stadtstaats nach Ländern 2022</v>
      </c>
    </row>
    <row r="6" spans="1:1" ht="14.25">
      <c r="A6" s="711" t="str">
        <f>'Tabelle 2'!A1</f>
        <v>Tabelle 2: Hauptberufliches Personal nach Ländern 2022</v>
      </c>
    </row>
    <row r="7" spans="1:1" ht="14.25">
      <c r="A7" s="711" t="str">
        <f>'Tabelle 2.1'!A1</f>
        <v>Tabelle 2.1: Hauptberufliche vhs-Leitung nach Ländern 2022</v>
      </c>
    </row>
    <row r="8" spans="1:1" ht="14.25">
      <c r="A8" s="711" t="str">
        <f>'Tabelle 2.2 '!A1</f>
        <v>Tabelle 2.2: Hauptberufliches pädagogisches Personal nach Ländern 2022</v>
      </c>
    </row>
    <row r="9" spans="1:1" ht="14.25">
      <c r="A9" s="711" t="str">
        <f>'Tabelle 2.3'!A1</f>
        <v>Tabelle 2.3: Hauptberufliches Verwaltungspersonal nach Ländern 2022</v>
      </c>
    </row>
    <row r="10" spans="1:1" ht="14.25">
      <c r="A10" s="711" t="str">
        <f>'Tabelle 2.4'!A1</f>
        <v>Tabelle 2.4: Hauptberufliches Wirtschaftspersonal nach Ländern 2022</v>
      </c>
    </row>
    <row r="11" spans="1:1" ht="14.25">
      <c r="A11" s="711" t="str">
        <f>'Tabelle 2.5'!A1</f>
        <v>Tabelle 2.5: Sonstiges hauptberufliches Personal nach Ländern 2022</v>
      </c>
    </row>
    <row r="12" spans="1:1" ht="14.25">
      <c r="A12" s="711" t="str">
        <f>'Tabelle 3'!A1</f>
        <v>Tabelle 3: Nebenberufliches, freiberufliches und ehrenamtliches Personal nach Ländern 2022</v>
      </c>
    </row>
    <row r="13" spans="1:1" ht="14.25">
      <c r="A13" s="711" t="str">
        <f>'Tabelle 7'!A1</f>
        <v>Tabelle 7: Qualitätsmanagementsysteme nach Ländern 2022</v>
      </c>
    </row>
    <row r="14" spans="1:1" ht="14.25">
      <c r="A14" s="712"/>
    </row>
    <row r="15" spans="1:1" ht="15">
      <c r="A15" s="710" t="s">
        <v>317</v>
      </c>
    </row>
    <row r="16" spans="1:1" ht="14.25">
      <c r="A16" s="711" t="str">
        <f>'Tabelle 4'!A1</f>
        <v>Tabelle 4: Finanzierung im Rechnungsjahr (in Tausend Euro) nach Ländern 2022</v>
      </c>
    </row>
    <row r="17" spans="1:1" ht="14.25">
      <c r="A17" s="711" t="str">
        <f>'Tabelle 5'!A1</f>
        <v>Tabelle 5: Ausgaben im Rechnungsjahr (in Tausend Euro) nach Ländern 2022</v>
      </c>
    </row>
    <row r="18" spans="1:1" ht="14.25">
      <c r="A18" s="711" t="str">
        <f>'Tabelle 6'!A1</f>
        <v>Tabelle 6: Entgeltermäßigungen nach Ländern 2022</v>
      </c>
    </row>
    <row r="19" spans="1:1" ht="14.25">
      <c r="A19" s="712"/>
    </row>
    <row r="20" spans="1:1" ht="15">
      <c r="A20" s="710" t="s">
        <v>486</v>
      </c>
    </row>
    <row r="21" spans="1:1" ht="14.25">
      <c r="A21" s="711" t="str">
        <f>'Tabelle 8'!A1</f>
        <v>Tabelle 8: Kurse, Unterrichtsstunden und Belegungen nach Ländern und Programmbereichen 2022 insgesamt</v>
      </c>
    </row>
    <row r="22" spans="1:1" ht="14.25">
      <c r="A22" s="711" t="str">
        <f>'Tabelle 8.1'!A1</f>
        <v>Tabelle 8.1: Kurse, Unterrichtsstunden und Belegungen nach Ländern und Kursmerkmalen 2022</v>
      </c>
    </row>
    <row r="23" spans="1:1" ht="14.25">
      <c r="A23" s="711" t="str">
        <f>'Tabelle 8.2'!A1</f>
        <v>Tabelle 8.2: Kurse, Unterrichtsstunden und Belegungen nach Ländern und Programmbereichen 2022 - Auftrags- und Vertragsmaßnahmen</v>
      </c>
    </row>
    <row r="24" spans="1:1" ht="14.25">
      <c r="A24" s="711" t="str">
        <f>'Tabelle 8.3'!A1</f>
        <v>Tabelle 8.3: Kurse, Unterrichtsstunden und Belegungen nach Ländern und Programmbereichen 2022 - Berufsbezogene Kurse</v>
      </c>
    </row>
    <row r="25" spans="1:1" ht="14.25">
      <c r="A25" s="711" t="str">
        <f>'Tabelle 8.4'!A1</f>
        <v>Tabelle 8.4: Kurse, Unterrichtsstunden und Belegungen nach Ländern und Programmbereichen 2022 - Kurse mit digitalen Lerninhalten</v>
      </c>
    </row>
    <row r="26" spans="1:1" ht="14.25">
      <c r="A26" s="711" t="str">
        <f>'Tabelle 8.5'!A1</f>
        <v>Tabelle 8.5: Kurse, Unterrichtsstunden und Belegungen nach Ländern und Programmbereichen 2022 - Abschlussbezogene Kurse</v>
      </c>
    </row>
    <row r="27" spans="1:1" ht="14.25">
      <c r="A27" s="713" t="str">
        <f>'Tabelle 9'!A1</f>
        <v>Tabelle 9: Kurse, Unterrichtsstunden und Belegungen nach Fachgebieten 2022 insgesamt</v>
      </c>
    </row>
    <row r="28" spans="1:1" ht="14.25">
      <c r="A28" s="711" t="str">
        <f>'Tabelle 9.1'!A1</f>
        <v>Tabelle 9.1: Kurse, Unterrichtsstunden und Belegungen nach Ländern 2022: Alphabetisierungskurse</v>
      </c>
    </row>
    <row r="29" spans="1:1" ht="14.25">
      <c r="A29" s="711" t="str">
        <f>'Tabelle 10'!A1</f>
        <v>Tabelle 10: Zeitorganisation von Kursen nach Programmbereichen 2022</v>
      </c>
    </row>
    <row r="30" spans="1:1" ht="14.25">
      <c r="A30" s="711" t="str">
        <f>'Tabelle 11'!A1</f>
        <v>Tabelle 11: Kurse in Zusammenarbeit mit anderen Einrichtungen nach Ländern 2022</v>
      </c>
    </row>
    <row r="31" spans="1:1" ht="14.25">
      <c r="A31" s="711" t="str">
        <f>'Tabelle 12'!A1</f>
        <v>Tabelle 12: Kurse für besondere Adressaten nach Programmbereichen 2022</v>
      </c>
    </row>
    <row r="32" spans="1:1" ht="14.25">
      <c r="A32" s="711" t="str">
        <f>'Tabelle 13'!A1</f>
        <v>Tabelle 13: Geschlechtsverteilung in Kursen nach Ländern und Programmbereichen 2022</v>
      </c>
    </row>
    <row r="33" spans="1:1" ht="14.25">
      <c r="A33" s="711" t="str">
        <f>'Tabelle 14'!A1</f>
        <v>Tabelle 14: Altersverteilung in Kursen nach Ländern und Programmbereichen 2022</v>
      </c>
    </row>
    <row r="34" spans="1:1" ht="14.25">
      <c r="A34" s="711" t="str">
        <f>'Tabelle 15'!A1</f>
        <v>Tabelle 15: Altersverteilung in Kursen nach Geschlecht und Programmbereichen 2022</v>
      </c>
    </row>
    <row r="35" spans="1:1" ht="14.25">
      <c r="A35" s="711" t="str">
        <f>'Tabelle 16'!A1</f>
        <v>Tabelle 16: Teilnahme an Prüfungen nach Ländern 2022</v>
      </c>
    </row>
    <row r="36" spans="1:1" ht="14.25">
      <c r="A36" s="712"/>
    </row>
    <row r="37" spans="1:1" ht="15">
      <c r="A37" s="710" t="s">
        <v>487</v>
      </c>
    </row>
    <row r="38" spans="1:1" ht="14.25">
      <c r="A38" s="711" t="str">
        <f>'Tabelle 17'!A1</f>
        <v>Tabelle 17: Einzelveranstaltungen, Unterrichtsstunden und Teilnehmende nach Ländern und Programmbereichen 2022</v>
      </c>
    </row>
    <row r="39" spans="1:1" ht="14.25">
      <c r="A39" s="711" t="str">
        <f>'Tabelle 17.1'!A1</f>
        <v>Tabelle 17.1: Einzelveranstaltungen, Unterrichtsstunden und Teilnehmende nach Ländern und Veranstaltungsmerkmalen 2022</v>
      </c>
    </row>
    <row r="40" spans="1:1" ht="14.25">
      <c r="A40" s="711" t="str">
        <f>'Tabelle 18'!A1</f>
        <v>Tabelle 18: Studienfahrten, Unterrichtsstunden und Teilnehmende nach Ländern und Programmbereichen 2022</v>
      </c>
    </row>
    <row r="41" spans="1:1" ht="14.25">
      <c r="A41" s="711" t="str">
        <f>'Tabelle 19'!A1</f>
        <v>Tabelle 19: Studienreisen, Unterrichtsstunden, Tage und Teilnehmende nach Ländern und Programmbereichen 2022</v>
      </c>
    </row>
    <row r="42" spans="1:1" ht="14.25">
      <c r="A42" s="711" t="str">
        <f>'Tabelle 20'!A1</f>
        <v>Tabelle 20: Selbstveranstaltete Ausstellungen nach Ländern und Programmbereichen 2022</v>
      </c>
    </row>
    <row r="43" spans="1:1" ht="28.5">
      <c r="A43" s="714" t="str">
        <f>'Tabelle 21'!A1</f>
        <v>Tabelle 21: Veranstaltungen für Weiterbildungspersonal (vhs-Mitarbeitende, Kursleitende, ehrenamtlich tätiges Personal), Unterrichtsstunden und Belegungen nach Ländern und Tätigkeitsbereichen 2022</v>
      </c>
    </row>
    <row r="44" spans="1:1" ht="14.25">
      <c r="A44" s="712"/>
    </row>
    <row r="45" spans="1:1" ht="15">
      <c r="A45" s="710" t="s">
        <v>488</v>
      </c>
    </row>
    <row r="46" spans="1:1" ht="14.25">
      <c r="A46" s="711" t="str">
        <f>'Tabelle 22'!A1</f>
        <v>Tabelle 22: Vermittlung von Teilnehmenden an Kursen im Rahmen digitaler Gemeinschaftsangebote nach Ländern und Programmbereichen 2022</v>
      </c>
    </row>
    <row r="47" spans="1:1" ht="14.25">
      <c r="A47" s="711" t="str">
        <f>'Tabelle 23'!A1</f>
        <v>Tabelle 23: Beratungsleistungen 2022</v>
      </c>
    </row>
    <row r="48" spans="1:1" ht="14.25">
      <c r="A48" s="711" t="str">
        <f>'Tabelle 24'!A1</f>
        <v>Tabelle 24: Unterstützung bei der Vermittlung in Arbeit 2022</v>
      </c>
    </row>
    <row r="49" spans="1:1" ht="14.25">
      <c r="A49" s="711" t="str">
        <f>'Tabelle 25'!A1</f>
        <v>Tabelle 25: Betreuungsleistungen; Leistungen für Schulen 2022</v>
      </c>
    </row>
    <row r="50" spans="1:1" ht="14.25">
      <c r="A50" s="711" t="str">
        <f>'Tabelle 26'!A1</f>
        <v>Tabelle 26: Lernförderung 2022</v>
      </c>
    </row>
    <row r="51" spans="1:1" ht="14.25">
      <c r="A51" s="711" t="str">
        <f>'Tabelle 27'!A1</f>
        <v>Tabelle 27: Digitale Lerninfrastruktur 2022</v>
      </c>
    </row>
    <row r="52" spans="1:1" ht="14.25">
      <c r="A52" s="712"/>
    </row>
    <row r="53" spans="1:1" ht="15">
      <c r="A53" s="710" t="s">
        <v>489</v>
      </c>
    </row>
    <row r="54" spans="1:1" ht="14.25">
      <c r="A54" s="711" t="str">
        <f>'Tabelle 28'!A1</f>
        <v>Tabelle 28: Kompetenz- und Potenzialanalysen 2022</v>
      </c>
    </row>
    <row r="55" spans="1:1" ht="14.25">
      <c r="A55" s="711" t="str">
        <f>'Tabelle 29'!A1</f>
        <v>Tabelle 29: Struktur der Gesamtunterrichtsstunden nach Art der Veranstaltung, Ländern und Programmbereichen 2022</v>
      </c>
    </row>
    <row r="56" spans="1:1" ht="14.25">
      <c r="A56" s="711" t="str">
        <f>'Tabelle 30'!A1</f>
        <v>Tabelle 30: Durchschnittliche Unterrichtsstunden und Belegungen pro Kurs nach Ländern und Programmbereichen 2022</v>
      </c>
    </row>
    <row r="57" spans="1:1" ht="14.25">
      <c r="A57" s="712"/>
    </row>
    <row r="58" spans="1:1" ht="15">
      <c r="A58" s="710" t="s">
        <v>490</v>
      </c>
    </row>
    <row r="59" spans="1:1" ht="14.25">
      <c r="A59" s="711" t="str">
        <f>'Tabelle 31'!A1</f>
        <v>Tabelle 31: Strukturdaten 2022</v>
      </c>
    </row>
    <row r="60" spans="1:1" ht="14.25">
      <c r="A60" s="711" t="str">
        <f>'Tabelle 32'!A1</f>
        <v>Tabelle 32: Veränderungen gegenüber dem Vorjahr bei Kursen nach Ländern und Programmbereichen 2022</v>
      </c>
    </row>
    <row r="61" spans="1:1" ht="14.25">
      <c r="A61" s="711"/>
    </row>
    <row r="62" spans="1:1" ht="15">
      <c r="A62" s="715" t="s">
        <v>491</v>
      </c>
    </row>
    <row r="63" spans="1:1" ht="14.25">
      <c r="A63" s="711" t="str">
        <f>'Tabelle 33'!A1</f>
        <v>Tabelle 33: Zeitreihen I (Finanzierung) ab 2018</v>
      </c>
    </row>
    <row r="64" spans="1:1" ht="14.25">
      <c r="A64" s="711" t="str">
        <f>'Tabelle 34'!A1</f>
        <v>Tabelle 34: Zeitreihen II (Personal) ab 2018</v>
      </c>
    </row>
    <row r="65" spans="1:1" ht="14.25">
      <c r="A65" s="711" t="str">
        <f>'Tabelle 35'!A1</f>
        <v>Tabelle 35: Zeitreihen III (Leistungen) ab 2018</v>
      </c>
    </row>
    <row r="66" spans="1:1" ht="14.25">
      <c r="A66" s="711" t="str">
        <f>'Tabelle 36'!A1</f>
        <v>Tabelle 36: Zeitreihen IV (Anteile der Kurse nach Programmbereichen) ab 2018</v>
      </c>
    </row>
    <row r="67" spans="1:1" ht="14.25">
      <c r="A67" s="712"/>
    </row>
    <row r="68" spans="1:1" ht="14.25">
      <c r="A68" s="712"/>
    </row>
    <row r="69" spans="1:1" ht="14.25">
      <c r="A69" s="712"/>
    </row>
    <row r="70" spans="1:1" ht="14.25">
      <c r="A70" s="712"/>
    </row>
    <row r="71" spans="1:1" ht="14.25">
      <c r="A71" s="712"/>
    </row>
    <row r="72" spans="1:1" ht="14.25">
      <c r="A72" s="712"/>
    </row>
    <row r="73" spans="1:1" ht="14.25">
      <c r="A73" s="712"/>
    </row>
    <row r="74" spans="1:1" ht="14.25">
      <c r="A74" s="712"/>
    </row>
    <row r="75" spans="1:1" ht="14.25">
      <c r="A75" s="712"/>
    </row>
    <row r="76" spans="1:1" ht="14.25">
      <c r="A76" s="712"/>
    </row>
    <row r="77" spans="1:1" ht="14.25">
      <c r="A77" s="712"/>
    </row>
    <row r="78" spans="1:1" ht="14.25">
      <c r="A78" s="712"/>
    </row>
    <row r="79" spans="1:1" ht="14.25">
      <c r="A79" s="712"/>
    </row>
    <row r="80" spans="1:1" ht="14.25">
      <c r="A80" s="712"/>
    </row>
    <row r="81" spans="1:1" ht="14.25">
      <c r="A81" s="712"/>
    </row>
    <row r="82" spans="1:1" ht="14.25">
      <c r="A82" s="712"/>
    </row>
    <row r="83" spans="1:1" ht="14.25">
      <c r="A83" s="712"/>
    </row>
  </sheetData>
  <hyperlinks>
    <hyperlink ref="A4" location="Tabelle1!A1" display="Tabelle1!A1" xr:uid="{837D5088-D579-4637-90A3-2B6C1B44D7A0}"/>
    <hyperlink ref="A5" location="'Tabelle 1.1'!A1" display="'Tabelle 1.1'!A1" xr:uid="{B3BED960-6584-4FF8-BD1E-EDB5D705E807}"/>
    <hyperlink ref="A6" location="'Tabelle 2'!A1" display="'Tabelle 2'!A1" xr:uid="{BB9F3D1B-62F6-4EA2-A098-5FD465B0E8ED}"/>
    <hyperlink ref="A7" location="'Tabelle 2.1'!A1" display="'Tabelle 2.1'!A1" xr:uid="{A21EB603-2004-434E-B36C-5712CEF3A45B}"/>
    <hyperlink ref="A8" location="'Tabelle 2.2 '!A1" display="'Tabelle 2.2 '!A1" xr:uid="{316B3FD5-FDC3-495C-B64F-4ABEF79AB580}"/>
    <hyperlink ref="A9" location="'Tabelle 2.3'!A1" display="'Tabelle 2.3'!A1" xr:uid="{3AE5CDFF-57F2-45B0-93B8-CFD3A93A26E1}"/>
    <hyperlink ref="A10" location="'Tabelle 2.4'!A1" display="'Tabelle 2.4'!A1" xr:uid="{42DFE8F5-B967-458D-B744-0977CBC3C6AA}"/>
    <hyperlink ref="A11" location="'Tabelle 2.5'!A1" display="'Tabelle 2.5'!A1" xr:uid="{155A2CCD-5E28-4498-B36C-69A8506DC68B}"/>
    <hyperlink ref="A12" location="'Tabelle 3'!A1" display="'Tabelle 3'!A1" xr:uid="{A61CFD5A-1404-4F8B-BD29-01F8D8140D19}"/>
    <hyperlink ref="A13" location="'Tabelle 7'!A1" display="'Tabelle 7'!A1" xr:uid="{25473CA0-5D5B-4B1B-BB64-13F95AFF75DC}"/>
    <hyperlink ref="A16" location="'Tabelle 4'!A1" display="'Tabelle 4'!A1" xr:uid="{987F68A5-0F77-44B8-8373-5A6DF8707C70}"/>
    <hyperlink ref="A17" location="'Tabelle 5'!A1" display="'Tabelle 5'!A1" xr:uid="{4E327D76-4A67-4503-A18E-EB042DFCB11A}"/>
    <hyperlink ref="A18" location="'Tabelle 6'!A1" display="'Tabelle 6'!A1" xr:uid="{5267C2F0-1DB9-433F-8D17-66C5B585A7E8}"/>
    <hyperlink ref="A21" location="'Tabelle 8'!A1" display="'Tabelle 8'!A1" xr:uid="{7644991F-FB37-49DE-AC23-6DF17C0F79C9}"/>
    <hyperlink ref="A22" location="'Tabelle 8.1'!A1" display="'Tabelle 8.1'!A1" xr:uid="{4C4F942B-11D1-4DD6-AF62-C2802243FC65}"/>
    <hyperlink ref="A23" location="'Tabelle 8.2'!A1" display="'Tabelle 8.2'!A1" xr:uid="{C567522A-F488-4C7E-86D1-E5DFCE09BC76}"/>
    <hyperlink ref="A24" location="'Tabelle 8.3'!A1" display="'Tabelle 8.3'!A1" xr:uid="{09BAFB70-D6A7-4712-BA7B-6FC2BC8EA81D}"/>
    <hyperlink ref="A25" location="'Tabelle 8.4'!A1" display="'Tabelle 8.4'!A1" xr:uid="{67D9A771-EDB4-4481-BBA3-F5DAA4011F01}"/>
    <hyperlink ref="A26" location="'Tabelle 8.5'!A1" display="'Tabelle 8.5'!A1" xr:uid="{AF860FCA-D1D1-4C83-AA45-81C49592DE02}"/>
    <hyperlink ref="A27" location="'Tabelle 9'!A1" display="'Tabelle 9'!A1" xr:uid="{CE2522BC-B6F6-479B-8470-2047A91A4F1F}"/>
    <hyperlink ref="A28" location="'Tabelle 9.1'!A1" display="'Tabelle 9.1'!A1" xr:uid="{A37A83BD-D9B1-4938-861B-EE3E8405F66E}"/>
    <hyperlink ref="A29" location="'Tabelle 10'!A1" display="'Tabelle 10'!A1" xr:uid="{AF5114F4-5F25-40B9-8154-FC69F063A88A}"/>
    <hyperlink ref="A30" location="'Tabelle 11'!A1" display="'Tabelle 11'!A1" xr:uid="{E86B74E1-D2F8-4757-9E0C-824692BF348D}"/>
    <hyperlink ref="A31" location="'Tabelle 12'!A1" display="'Tabelle 12'!A1" xr:uid="{A093CF24-4D74-461E-AB51-993EFCA9A48E}"/>
    <hyperlink ref="A32" location="'Tabelle 13'!A1" display="'Tabelle 13'!A1" xr:uid="{7BDAB11E-1DDD-49EB-88D7-CBB04E8B845B}"/>
    <hyperlink ref="A33" location="'Tabelle 14'!A1" display="'Tabelle 14'!A1" xr:uid="{6359FC90-A0DE-4FA4-840E-490CDBFBDA0D}"/>
    <hyperlink ref="A34" location="'Tabelle 15'!A1" display="'Tabelle 15'!A1" xr:uid="{2E2E68D4-BE6F-44AC-A413-3D50C3EB5D66}"/>
    <hyperlink ref="A35" location="'Tabelle 16'!A1" display="'Tabelle 16'!A1" xr:uid="{84C64CFC-C1A7-4F9B-951B-18E5A2E79C31}"/>
    <hyperlink ref="A38" location="'Tabelle 17'!A1" display="'Tabelle 17'!A1" xr:uid="{8D077C6C-0A77-434A-9716-C951148E14A7}"/>
    <hyperlink ref="A39" location="'Tabelle 17.1'!A1" display="'Tabelle 17.1'!A1" xr:uid="{F79976C1-D327-4295-B24F-C7BA11E15CA8}"/>
    <hyperlink ref="A40" location="'Tabelle 18'!A1" display="'Tabelle 18'!A1" xr:uid="{EF364B4C-51B2-4884-BD96-E794B4E5930B}"/>
    <hyperlink ref="A41" location="'Tabelle 19'!A1" display="'Tabelle 19'!A1" xr:uid="{BF976E94-7C74-4B8A-BA21-300C67B77A96}"/>
    <hyperlink ref="A42" location="'Tabelle 20'!A1" display="'Tabelle 20'!A1" xr:uid="{191DABBD-AF81-40DB-872F-BB3994384CD7}"/>
    <hyperlink ref="A43" location="'Tabelle 21'!A1" display="'Tabelle 21'!A1" xr:uid="{A526BC8E-9E0D-4DD5-8E61-6A9D5A77D14C}"/>
    <hyperlink ref="A46" location="'Tabelle 22'!A1" display="'Tabelle 22'!A1" xr:uid="{A3AD28F2-4308-4D3D-B6AA-F93F56E2D64F}"/>
    <hyperlink ref="A47" location="'Tabelle 23'!A1" display="'Tabelle 23'!A1" xr:uid="{3F015213-B999-48D4-9196-A1A8121E2A36}"/>
    <hyperlink ref="A48" location="'Tabelle 24'!A1" display="'Tabelle 24'!A1" xr:uid="{C1927665-77C8-481D-A3C8-F01A28A90D98}"/>
    <hyperlink ref="A49" location="'Tabelle 25'!A1" display="'Tabelle 25'!A1" xr:uid="{2F1A9271-D62B-4518-AE15-5D393D0EAAFF}"/>
    <hyperlink ref="A50" location="'Tabelle 26'!A1" display="'Tabelle 26'!A1" xr:uid="{D2565A38-2723-4187-A451-3547A7FC2AC6}"/>
    <hyperlink ref="A51" location="'Tabelle 27'!A1" display="'Tabelle 27'!A1" xr:uid="{A7CF7918-CB77-495B-978B-E4A7DA8BBB0C}"/>
    <hyperlink ref="A54" location="'Tabelle 28'!A1" display="'Tabelle 28'!A1" xr:uid="{C401B2AA-9665-4149-A60F-26383EEECDE1}"/>
    <hyperlink ref="A55" location="'Tabelle 29'!A1" display="'Tabelle 29'!A1" xr:uid="{B77B4FE9-A274-465E-9BED-F3D83B29E620}"/>
    <hyperlink ref="A56" location="'Tabelle 30'!A1" display="'Tabelle 30'!A1" xr:uid="{9F38B4D6-4C37-46F5-A810-2EE5B4E2106E}"/>
    <hyperlink ref="A59" location="'Tabelle 31'!A1" display="'Tabelle 31'!A1" xr:uid="{597BD735-6D7D-4985-96C2-F09799C39A04}"/>
    <hyperlink ref="A60" location="'Tabelle 32'!A1" display="'Tabelle 32'!A1" xr:uid="{70C17371-C985-4EDF-AC82-2CF8ECEBA457}"/>
    <hyperlink ref="A63" location="'Tabelle 33'!A1" display="'Tabelle 33'!A1" xr:uid="{695B48BD-B713-43A9-8482-1F24EE32BA5F}"/>
    <hyperlink ref="A64" location="'Tabelle 34'!A1" display="'Tabelle 34'!A1" xr:uid="{7F7A027E-4415-4304-BBA8-9E97F008BDDA}"/>
    <hyperlink ref="A65" location="'Tabelle 35'!A1" display="'Tabelle 35'!A1" xr:uid="{4D4D9FA6-7EF6-4A17-872D-64F9F928C085}"/>
    <hyperlink ref="A66" location="'Tabelle 36'!A1" display="'Tabelle 36'!A1" xr:uid="{05151657-AE01-43D4-B1E7-5B975D4F6A63}"/>
  </hyperlinks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8D4C1-39EE-46ED-AD38-F056EBB02AAF}">
  <dimension ref="A1:BP28"/>
  <sheetViews>
    <sheetView view="pageBreakPreview" zoomScaleNormal="100" zoomScaleSheetLayoutView="100" workbookViewId="0">
      <selection activeCell="D3" sqref="D3:Q3"/>
    </sheetView>
  </sheetViews>
  <sheetFormatPr baseColWidth="10" defaultRowHeight="12.75"/>
  <cols>
    <col min="1" max="1" width="14.85546875" style="9" customWidth="1"/>
    <col min="2" max="2" width="6.5703125" style="9" customWidth="1"/>
    <col min="3" max="3" width="10.5703125" style="9" customWidth="1"/>
    <col min="4" max="17" width="6" style="9" customWidth="1"/>
    <col min="18" max="18" width="18.7109375" style="9" customWidth="1"/>
    <col min="19" max="32" width="6" style="9" customWidth="1"/>
    <col min="33" max="33" width="18.7109375" style="9" customWidth="1"/>
    <col min="34" max="47" width="6" style="9" customWidth="1"/>
    <col min="48" max="48" width="15.7109375" style="9" customWidth="1"/>
    <col min="49" max="62" width="6" style="9" customWidth="1"/>
    <col min="63" max="63" width="2.7109375" style="556" customWidth="1"/>
    <col min="64" max="16384" width="11.42578125" style="9"/>
  </cols>
  <sheetData>
    <row r="1" spans="1:68" s="3" customFormat="1" ht="39.950000000000003" customHeight="1" thickBot="1">
      <c r="A1" s="991" t="str">
        <f>"Tabelle 14: Altersverteilung in Kursen nach Ländern und Programmbereichen " &amp;Hilfswerte!B1</f>
        <v>Tabelle 14: Altersverteilung in Kursen nach Ländern und Programmbereichen 2022</v>
      </c>
      <c r="B1" s="991"/>
      <c r="C1" s="991"/>
      <c r="D1" s="991"/>
      <c r="E1" s="991"/>
      <c r="F1" s="991"/>
      <c r="G1" s="991"/>
      <c r="H1" s="991"/>
      <c r="I1" s="991"/>
      <c r="J1" s="991"/>
      <c r="K1" s="991"/>
      <c r="L1" s="991"/>
      <c r="M1" s="991"/>
      <c r="N1" s="991"/>
      <c r="O1" s="991"/>
      <c r="P1" s="991"/>
      <c r="Q1" s="991"/>
      <c r="R1" s="778" t="str">
        <f>"noch Tabelle 14: Altersverteilung in Kursen nach Ländern und Programmbereichen " &amp;Hilfswerte!$B$1</f>
        <v>noch Tabelle 14: Altersverteilung in Kursen nach Ländern und Programmbereichen 2022</v>
      </c>
      <c r="S1" s="778"/>
      <c r="T1" s="778"/>
      <c r="U1" s="778"/>
      <c r="V1" s="778"/>
      <c r="W1" s="778"/>
      <c r="X1" s="778"/>
      <c r="Y1" s="778"/>
      <c r="Z1" s="778"/>
      <c r="AA1" s="778"/>
      <c r="AB1" s="778"/>
      <c r="AC1" s="778"/>
      <c r="AD1" s="778"/>
      <c r="AE1" s="778"/>
      <c r="AF1" s="778"/>
      <c r="AG1" s="778" t="str">
        <f>"noch Tabelle 14: Altersverteilung in Kursen nach Ländern und Programmbereichen " &amp;Hilfswerte!$B$1</f>
        <v>noch Tabelle 14: Altersverteilung in Kursen nach Ländern und Programmbereichen 2022</v>
      </c>
      <c r="AH1" s="778"/>
      <c r="AI1" s="778"/>
      <c r="AJ1" s="778"/>
      <c r="AK1" s="778"/>
      <c r="AL1" s="778"/>
      <c r="AM1" s="778"/>
      <c r="AN1" s="778"/>
      <c r="AO1" s="778"/>
      <c r="AP1" s="778"/>
      <c r="AQ1" s="778"/>
      <c r="AR1" s="778"/>
      <c r="AS1" s="778"/>
      <c r="AT1" s="778"/>
      <c r="AU1" s="778"/>
      <c r="AV1" s="991" t="str">
        <f>"noch Tabelle 14: Altersverteilung in Kursen nach Ländern und Programmbereichen " &amp;Hilfswerte!$B$1</f>
        <v>noch Tabelle 14: Altersverteilung in Kursen nach Ländern und Programmbereichen 2022</v>
      </c>
      <c r="AW1" s="991"/>
      <c r="AX1" s="991"/>
      <c r="AY1" s="991"/>
      <c r="AZ1" s="991"/>
      <c r="BA1" s="991"/>
      <c r="BB1" s="991"/>
      <c r="BC1" s="991"/>
      <c r="BD1" s="991"/>
      <c r="BE1" s="991"/>
      <c r="BF1" s="991"/>
      <c r="BG1" s="991"/>
      <c r="BH1" s="991"/>
      <c r="BI1" s="991"/>
      <c r="BJ1" s="991"/>
      <c r="BK1" s="635"/>
      <c r="BL1" s="53"/>
      <c r="BM1"/>
      <c r="BN1"/>
      <c r="BO1"/>
      <c r="BP1"/>
    </row>
    <row r="2" spans="1:68" s="3" customFormat="1" ht="25.5" customHeight="1">
      <c r="A2" s="934" t="s">
        <v>12</v>
      </c>
      <c r="B2" s="1005" t="s">
        <v>279</v>
      </c>
      <c r="C2" s="1006"/>
      <c r="D2" s="937" t="s">
        <v>280</v>
      </c>
      <c r="E2" s="938"/>
      <c r="F2" s="938"/>
      <c r="G2" s="938"/>
      <c r="H2" s="938"/>
      <c r="I2" s="938"/>
      <c r="J2" s="938"/>
      <c r="K2" s="938"/>
      <c r="L2" s="938"/>
      <c r="M2" s="938"/>
      <c r="N2" s="938"/>
      <c r="O2" s="938"/>
      <c r="P2" s="938"/>
      <c r="Q2" s="1004"/>
      <c r="R2" s="1009" t="s">
        <v>12</v>
      </c>
      <c r="S2" s="937" t="s">
        <v>280</v>
      </c>
      <c r="T2" s="938"/>
      <c r="U2" s="938"/>
      <c r="V2" s="938"/>
      <c r="W2" s="938"/>
      <c r="X2" s="938"/>
      <c r="Y2" s="938"/>
      <c r="Z2" s="938"/>
      <c r="AA2" s="938"/>
      <c r="AB2" s="938"/>
      <c r="AC2" s="938"/>
      <c r="AD2" s="938"/>
      <c r="AE2" s="938"/>
      <c r="AF2" s="997"/>
      <c r="AG2" s="934" t="s">
        <v>12</v>
      </c>
      <c r="AH2" s="937" t="s">
        <v>280</v>
      </c>
      <c r="AI2" s="938"/>
      <c r="AJ2" s="938"/>
      <c r="AK2" s="938"/>
      <c r="AL2" s="938"/>
      <c r="AM2" s="938"/>
      <c r="AN2" s="938"/>
      <c r="AO2" s="938"/>
      <c r="AP2" s="938"/>
      <c r="AQ2" s="938"/>
      <c r="AR2" s="938"/>
      <c r="AS2" s="938"/>
      <c r="AT2" s="938"/>
      <c r="AU2" s="997"/>
      <c r="AV2" s="974" t="s">
        <v>12</v>
      </c>
      <c r="AW2" s="781" t="s">
        <v>280</v>
      </c>
      <c r="AX2" s="782"/>
      <c r="AY2" s="782"/>
      <c r="AZ2" s="782"/>
      <c r="BA2" s="782"/>
      <c r="BB2" s="782"/>
      <c r="BC2" s="782"/>
      <c r="BD2" s="782"/>
      <c r="BE2" s="782"/>
      <c r="BF2" s="782"/>
      <c r="BG2" s="782"/>
      <c r="BH2" s="782"/>
      <c r="BI2" s="782"/>
      <c r="BJ2" s="1015"/>
      <c r="BK2" s="551"/>
    </row>
    <row r="3" spans="1:68" s="56" customFormat="1" ht="32.25" customHeight="1">
      <c r="A3" s="935"/>
      <c r="B3" s="1007"/>
      <c r="C3" s="1008"/>
      <c r="D3" s="1016" t="s">
        <v>24</v>
      </c>
      <c r="E3" s="1016"/>
      <c r="F3" s="1016"/>
      <c r="G3" s="1016"/>
      <c r="H3" s="1016"/>
      <c r="I3" s="1016"/>
      <c r="J3" s="1016"/>
      <c r="K3" s="981" t="s">
        <v>89</v>
      </c>
      <c r="L3" s="981"/>
      <c r="M3" s="981"/>
      <c r="N3" s="981"/>
      <c r="O3" s="981"/>
      <c r="P3" s="981"/>
      <c r="Q3" s="981"/>
      <c r="R3" s="1010"/>
      <c r="S3" s="1000" t="s">
        <v>113</v>
      </c>
      <c r="T3" s="1001"/>
      <c r="U3" s="1001"/>
      <c r="V3" s="1001"/>
      <c r="W3" s="1001"/>
      <c r="X3" s="1001"/>
      <c r="Y3" s="1002"/>
      <c r="Z3" s="1000" t="s">
        <v>19</v>
      </c>
      <c r="AA3" s="1001"/>
      <c r="AB3" s="1001"/>
      <c r="AC3" s="1001"/>
      <c r="AD3" s="1001"/>
      <c r="AE3" s="1001"/>
      <c r="AF3" s="1003"/>
      <c r="AG3" s="935"/>
      <c r="AH3" s="1000" t="s">
        <v>20</v>
      </c>
      <c r="AI3" s="1001"/>
      <c r="AJ3" s="1001"/>
      <c r="AK3" s="1001"/>
      <c r="AL3" s="1001"/>
      <c r="AM3" s="1001"/>
      <c r="AN3" s="1002"/>
      <c r="AO3" s="1000" t="s">
        <v>355</v>
      </c>
      <c r="AP3" s="1001"/>
      <c r="AQ3" s="1001"/>
      <c r="AR3" s="1001"/>
      <c r="AS3" s="1001"/>
      <c r="AT3" s="1001"/>
      <c r="AU3" s="1003"/>
      <c r="AV3" s="975"/>
      <c r="AW3" s="1000" t="s">
        <v>38</v>
      </c>
      <c r="AX3" s="1001"/>
      <c r="AY3" s="1001"/>
      <c r="AZ3" s="1001"/>
      <c r="BA3" s="1001"/>
      <c r="BB3" s="1001"/>
      <c r="BC3" s="1001"/>
      <c r="BD3" s="1012" t="s">
        <v>39</v>
      </c>
      <c r="BE3" s="1013"/>
      <c r="BF3" s="1013"/>
      <c r="BG3" s="1013"/>
      <c r="BH3" s="1013"/>
      <c r="BI3" s="1013"/>
      <c r="BJ3" s="1014"/>
      <c r="BK3" s="640"/>
    </row>
    <row r="4" spans="1:68" ht="36" customHeight="1">
      <c r="A4" s="936"/>
      <c r="B4" s="651" t="s">
        <v>6</v>
      </c>
      <c r="C4" s="651" t="s">
        <v>278</v>
      </c>
      <c r="D4" s="579" t="s">
        <v>281</v>
      </c>
      <c r="E4" s="638" t="s">
        <v>282</v>
      </c>
      <c r="F4" s="638" t="s">
        <v>283</v>
      </c>
      <c r="G4" s="638" t="s">
        <v>284</v>
      </c>
      <c r="H4" s="638" t="s">
        <v>285</v>
      </c>
      <c r="I4" s="579" t="s">
        <v>286</v>
      </c>
      <c r="J4" s="579" t="s">
        <v>287</v>
      </c>
      <c r="K4" s="638" t="s">
        <v>281</v>
      </c>
      <c r="L4" s="638" t="s">
        <v>282</v>
      </c>
      <c r="M4" s="638" t="s">
        <v>283</v>
      </c>
      <c r="N4" s="638" t="s">
        <v>284</v>
      </c>
      <c r="O4" s="638" t="s">
        <v>285</v>
      </c>
      <c r="P4" s="579" t="s">
        <v>286</v>
      </c>
      <c r="Q4" s="579" t="s">
        <v>287</v>
      </c>
      <c r="R4" s="1011"/>
      <c r="S4" s="579" t="s">
        <v>281</v>
      </c>
      <c r="T4" s="638" t="s">
        <v>282</v>
      </c>
      <c r="U4" s="638" t="s">
        <v>283</v>
      </c>
      <c r="V4" s="638" t="s">
        <v>284</v>
      </c>
      <c r="W4" s="638" t="s">
        <v>285</v>
      </c>
      <c r="X4" s="579" t="s">
        <v>286</v>
      </c>
      <c r="Y4" s="579" t="s">
        <v>287</v>
      </c>
      <c r="Z4" s="579" t="s">
        <v>281</v>
      </c>
      <c r="AA4" s="638" t="s">
        <v>282</v>
      </c>
      <c r="AB4" s="638" t="s">
        <v>283</v>
      </c>
      <c r="AC4" s="638" t="s">
        <v>284</v>
      </c>
      <c r="AD4" s="638" t="s">
        <v>285</v>
      </c>
      <c r="AE4" s="579" t="s">
        <v>286</v>
      </c>
      <c r="AF4" s="581" t="s">
        <v>287</v>
      </c>
      <c r="AG4" s="936"/>
      <c r="AH4" s="638" t="s">
        <v>281</v>
      </c>
      <c r="AI4" s="638" t="s">
        <v>282</v>
      </c>
      <c r="AJ4" s="638" t="s">
        <v>283</v>
      </c>
      <c r="AK4" s="638" t="s">
        <v>284</v>
      </c>
      <c r="AL4" s="638" t="s">
        <v>285</v>
      </c>
      <c r="AM4" s="579" t="s">
        <v>286</v>
      </c>
      <c r="AN4" s="579" t="s">
        <v>287</v>
      </c>
      <c r="AO4" s="579" t="s">
        <v>281</v>
      </c>
      <c r="AP4" s="638" t="s">
        <v>282</v>
      </c>
      <c r="AQ4" s="638" t="s">
        <v>283</v>
      </c>
      <c r="AR4" s="638" t="s">
        <v>284</v>
      </c>
      <c r="AS4" s="638" t="s">
        <v>285</v>
      </c>
      <c r="AT4" s="579" t="s">
        <v>286</v>
      </c>
      <c r="AU4" s="581" t="s">
        <v>287</v>
      </c>
      <c r="AV4" s="976"/>
      <c r="AW4" s="638" t="s">
        <v>281</v>
      </c>
      <c r="AX4" s="638" t="s">
        <v>282</v>
      </c>
      <c r="AY4" s="638" t="s">
        <v>283</v>
      </c>
      <c r="AZ4" s="638" t="s">
        <v>284</v>
      </c>
      <c r="BA4" s="638" t="s">
        <v>285</v>
      </c>
      <c r="BB4" s="579" t="s">
        <v>286</v>
      </c>
      <c r="BC4" s="631" t="s">
        <v>287</v>
      </c>
      <c r="BD4" s="579" t="s">
        <v>281</v>
      </c>
      <c r="BE4" s="638" t="s">
        <v>282</v>
      </c>
      <c r="BF4" s="638" t="s">
        <v>283</v>
      </c>
      <c r="BG4" s="638" t="s">
        <v>284</v>
      </c>
      <c r="BH4" s="638" t="s">
        <v>285</v>
      </c>
      <c r="BI4" s="579" t="s">
        <v>286</v>
      </c>
      <c r="BJ4" s="581" t="s">
        <v>287</v>
      </c>
    </row>
    <row r="5" spans="1:68" s="57" customFormat="1" ht="24.95" customHeight="1">
      <c r="A5" s="437" t="s">
        <v>61</v>
      </c>
      <c r="B5" s="309">
        <v>654595</v>
      </c>
      <c r="C5" s="68">
        <v>0.73829999999999996</v>
      </c>
      <c r="D5" s="62">
        <v>9.9169999999999994E-2</v>
      </c>
      <c r="E5" s="66">
        <v>4.3619999999999999E-2</v>
      </c>
      <c r="F5" s="66">
        <v>0.14605000000000001</v>
      </c>
      <c r="G5" s="66">
        <v>0.23404</v>
      </c>
      <c r="H5" s="66">
        <v>0.27109</v>
      </c>
      <c r="I5" s="66">
        <v>0.14732999999999999</v>
      </c>
      <c r="J5" s="67">
        <v>5.8700000000000002E-2</v>
      </c>
      <c r="K5" s="68">
        <v>0.1905</v>
      </c>
      <c r="L5" s="66">
        <v>2.6689999999999998E-2</v>
      </c>
      <c r="M5" s="66">
        <v>7.0169999999999996E-2</v>
      </c>
      <c r="N5" s="66">
        <v>0.13266</v>
      </c>
      <c r="O5" s="66">
        <v>0.20097999999999999</v>
      </c>
      <c r="P5" s="66">
        <v>0.24812000000000001</v>
      </c>
      <c r="Q5" s="67">
        <v>0.13086999999999999</v>
      </c>
      <c r="R5" s="454" t="s">
        <v>61</v>
      </c>
      <c r="S5" s="62">
        <v>0.24387</v>
      </c>
      <c r="T5" s="66">
        <v>3.2689999999999997E-2</v>
      </c>
      <c r="U5" s="66">
        <v>8.2309999999999994E-2</v>
      </c>
      <c r="V5" s="66">
        <v>0.14452000000000001</v>
      </c>
      <c r="W5" s="66">
        <v>0.27349000000000001</v>
      </c>
      <c r="X5" s="66">
        <v>0.15953000000000001</v>
      </c>
      <c r="Y5" s="67">
        <v>6.3589999999999994E-2</v>
      </c>
      <c r="Z5" s="68">
        <v>8.5889999999999994E-2</v>
      </c>
      <c r="AA5" s="66">
        <v>1.316E-2</v>
      </c>
      <c r="AB5" s="66">
        <v>9.4829999999999998E-2</v>
      </c>
      <c r="AC5" s="66">
        <v>0.20580999999999999</v>
      </c>
      <c r="AD5" s="66">
        <v>0.36449999999999999</v>
      </c>
      <c r="AE5" s="66">
        <v>0.17047999999999999</v>
      </c>
      <c r="AF5" s="64">
        <v>6.5329999999999999E-2</v>
      </c>
      <c r="AG5" s="437" t="s">
        <v>61</v>
      </c>
      <c r="AH5" s="62">
        <v>2.4459999999999999E-2</v>
      </c>
      <c r="AI5" s="66">
        <v>7.7829999999999996E-2</v>
      </c>
      <c r="AJ5" s="66">
        <v>0.24442</v>
      </c>
      <c r="AK5" s="66">
        <v>0.3236</v>
      </c>
      <c r="AL5" s="66">
        <v>0.19056000000000001</v>
      </c>
      <c r="AM5" s="66">
        <v>0.10359</v>
      </c>
      <c r="AN5" s="67">
        <v>3.5540000000000002E-2</v>
      </c>
      <c r="AO5" s="68">
        <v>0.17563000000000001</v>
      </c>
      <c r="AP5" s="66">
        <v>4.0329999999999998E-2</v>
      </c>
      <c r="AQ5" s="66">
        <v>9.7409999999999997E-2</v>
      </c>
      <c r="AR5" s="66">
        <v>0.20183000000000001</v>
      </c>
      <c r="AS5" s="66">
        <v>0.27781</v>
      </c>
      <c r="AT5" s="66">
        <v>0.13181999999999999</v>
      </c>
      <c r="AU5" s="64">
        <v>7.5179999999999997E-2</v>
      </c>
      <c r="AV5" s="372" t="s">
        <v>61</v>
      </c>
      <c r="AW5" s="62">
        <v>0.55596000000000001</v>
      </c>
      <c r="AX5" s="66">
        <v>0.30036000000000002</v>
      </c>
      <c r="AY5" s="66">
        <v>8.7999999999999995E-2</v>
      </c>
      <c r="AZ5" s="66">
        <v>4.0559999999999999E-2</v>
      </c>
      <c r="BA5" s="66">
        <v>1.1480000000000001E-2</v>
      </c>
      <c r="BB5" s="66">
        <v>1.34E-3</v>
      </c>
      <c r="BC5" s="67">
        <v>2.3E-3</v>
      </c>
      <c r="BD5" s="68">
        <v>0.47558</v>
      </c>
      <c r="BE5" s="66">
        <v>9.2359999999999998E-2</v>
      </c>
      <c r="BF5" s="66">
        <v>0.12279</v>
      </c>
      <c r="BG5" s="66">
        <v>0.17055999999999999</v>
      </c>
      <c r="BH5" s="66">
        <v>0.10580000000000001</v>
      </c>
      <c r="BI5" s="66">
        <v>1.9820000000000001E-2</v>
      </c>
      <c r="BJ5" s="64">
        <v>1.3089999999999999E-2</v>
      </c>
      <c r="BK5" s="641"/>
    </row>
    <row r="6" spans="1:68" s="57" customFormat="1" ht="24.95" customHeight="1">
      <c r="A6" s="436" t="s">
        <v>62</v>
      </c>
      <c r="B6" s="317">
        <v>689392</v>
      </c>
      <c r="C6" s="310">
        <v>0.72721999999999998</v>
      </c>
      <c r="D6" s="479">
        <v>1.4829999999999999E-2</v>
      </c>
      <c r="E6" s="480">
        <v>4.6550000000000001E-2</v>
      </c>
      <c r="F6" s="480">
        <v>0.14384</v>
      </c>
      <c r="G6" s="480">
        <v>0.25502999999999998</v>
      </c>
      <c r="H6" s="480">
        <v>0.31896999999999998</v>
      </c>
      <c r="I6" s="480">
        <v>0.15556</v>
      </c>
      <c r="J6" s="480">
        <v>6.522E-2</v>
      </c>
      <c r="K6" s="479">
        <v>1.486E-2</v>
      </c>
      <c r="L6" s="480">
        <v>4.4929999999999998E-2</v>
      </c>
      <c r="M6" s="480">
        <v>0.11733</v>
      </c>
      <c r="N6" s="480">
        <v>0.22778000000000001</v>
      </c>
      <c r="O6" s="480">
        <v>0.27311000000000002</v>
      </c>
      <c r="P6" s="480">
        <v>0.19583999999999999</v>
      </c>
      <c r="Q6" s="310">
        <v>0.12615999999999999</v>
      </c>
      <c r="R6" s="455" t="s">
        <v>62</v>
      </c>
      <c r="S6" s="479">
        <v>2.435E-2</v>
      </c>
      <c r="T6" s="480">
        <v>3.3669999999999999E-2</v>
      </c>
      <c r="U6" s="480">
        <v>0.11551</v>
      </c>
      <c r="V6" s="480">
        <v>0.20663999999999999</v>
      </c>
      <c r="W6" s="480">
        <v>0.36215999999999998</v>
      </c>
      <c r="X6" s="480">
        <v>0.17824000000000001</v>
      </c>
      <c r="Y6" s="480">
        <v>7.9439999999999997E-2</v>
      </c>
      <c r="Z6" s="479">
        <v>6.6800000000000002E-3</v>
      </c>
      <c r="AA6" s="480">
        <v>2.8289999999999999E-2</v>
      </c>
      <c r="AB6" s="480">
        <v>0.11524</v>
      </c>
      <c r="AC6" s="480">
        <v>0.24897</v>
      </c>
      <c r="AD6" s="480">
        <v>0.37335000000000002</v>
      </c>
      <c r="AE6" s="480">
        <v>0.1633</v>
      </c>
      <c r="AF6" s="482">
        <v>6.4170000000000005E-2</v>
      </c>
      <c r="AG6" s="436" t="s">
        <v>62</v>
      </c>
      <c r="AH6" s="479">
        <v>1.184E-2</v>
      </c>
      <c r="AI6" s="480">
        <v>6.7559999999999995E-2</v>
      </c>
      <c r="AJ6" s="480">
        <v>0.20510999999999999</v>
      </c>
      <c r="AK6" s="480">
        <v>0.29387000000000002</v>
      </c>
      <c r="AL6" s="480">
        <v>0.24057999999999999</v>
      </c>
      <c r="AM6" s="480">
        <v>0.13211999999999999</v>
      </c>
      <c r="AN6" s="480">
        <v>4.8930000000000001E-2</v>
      </c>
      <c r="AO6" s="479">
        <v>2.1239999999999998E-2</v>
      </c>
      <c r="AP6" s="480">
        <v>7.2969999999999993E-2</v>
      </c>
      <c r="AQ6" s="480">
        <v>0.1346</v>
      </c>
      <c r="AR6" s="480">
        <v>0.26343</v>
      </c>
      <c r="AS6" s="480">
        <v>0.30970999999999999</v>
      </c>
      <c r="AT6" s="480">
        <v>0.13234000000000001</v>
      </c>
      <c r="AU6" s="482">
        <v>6.5710000000000005E-2</v>
      </c>
      <c r="AV6" s="369" t="s">
        <v>62</v>
      </c>
      <c r="AW6" s="479">
        <v>0.42874000000000001</v>
      </c>
      <c r="AX6" s="480">
        <v>0.45528999999999997</v>
      </c>
      <c r="AY6" s="480">
        <v>4.215E-2</v>
      </c>
      <c r="AZ6" s="480">
        <v>3.6799999999999999E-2</v>
      </c>
      <c r="BA6" s="480">
        <v>3.4000000000000002E-2</v>
      </c>
      <c r="BB6" s="480">
        <v>1.16E-3</v>
      </c>
      <c r="BC6" s="480">
        <v>1.8600000000000001E-3</v>
      </c>
      <c r="BD6" s="479">
        <v>0.1116</v>
      </c>
      <c r="BE6" s="480">
        <v>0.10349</v>
      </c>
      <c r="BF6" s="480">
        <v>0.20510999999999999</v>
      </c>
      <c r="BG6" s="480">
        <v>0.34913</v>
      </c>
      <c r="BH6" s="480">
        <v>0.16989000000000001</v>
      </c>
      <c r="BI6" s="480">
        <v>4.582E-2</v>
      </c>
      <c r="BJ6" s="482">
        <v>1.4959999999999999E-2</v>
      </c>
      <c r="BK6" s="641"/>
    </row>
    <row r="7" spans="1:68" s="57" customFormat="1" ht="24.95" customHeight="1">
      <c r="A7" s="436" t="s">
        <v>63</v>
      </c>
      <c r="B7" s="317">
        <v>135795</v>
      </c>
      <c r="C7" s="310">
        <v>0.72279000000000004</v>
      </c>
      <c r="D7" s="479">
        <v>1.298E-2</v>
      </c>
      <c r="E7" s="480">
        <v>7.7539999999999998E-2</v>
      </c>
      <c r="F7" s="480">
        <v>0.24184</v>
      </c>
      <c r="G7" s="480">
        <v>0.29748000000000002</v>
      </c>
      <c r="H7" s="480">
        <v>0.23055</v>
      </c>
      <c r="I7" s="480">
        <v>0.10254000000000001</v>
      </c>
      <c r="J7" s="480">
        <v>3.7080000000000002E-2</v>
      </c>
      <c r="K7" s="479">
        <v>4.6129999999999997E-2</v>
      </c>
      <c r="L7" s="480">
        <v>1.6670000000000001E-2</v>
      </c>
      <c r="M7" s="480">
        <v>0.12134</v>
      </c>
      <c r="N7" s="480">
        <v>0.24210000000000001</v>
      </c>
      <c r="O7" s="480">
        <v>0.29792999999999997</v>
      </c>
      <c r="P7" s="480">
        <v>0.20236000000000001</v>
      </c>
      <c r="Q7" s="310">
        <v>7.3459999999999998E-2</v>
      </c>
      <c r="R7" s="455" t="s">
        <v>63</v>
      </c>
      <c r="S7" s="479">
        <v>1.3559999999999999E-2</v>
      </c>
      <c r="T7" s="480">
        <v>4.8689999999999997E-2</v>
      </c>
      <c r="U7" s="480">
        <v>0.15451999999999999</v>
      </c>
      <c r="V7" s="480">
        <v>0.22964000000000001</v>
      </c>
      <c r="W7" s="480">
        <v>0.33611000000000002</v>
      </c>
      <c r="X7" s="480">
        <v>0.16991000000000001</v>
      </c>
      <c r="Y7" s="480">
        <v>4.7559999999999998E-2</v>
      </c>
      <c r="Z7" s="479">
        <v>9.0600000000000003E-3</v>
      </c>
      <c r="AA7" s="480">
        <v>1.4200000000000001E-2</v>
      </c>
      <c r="AB7" s="480">
        <v>8.8910000000000003E-2</v>
      </c>
      <c r="AC7" s="480">
        <v>0.23132</v>
      </c>
      <c r="AD7" s="480">
        <v>0.39489000000000002</v>
      </c>
      <c r="AE7" s="480">
        <v>0.17816000000000001</v>
      </c>
      <c r="AF7" s="482">
        <v>8.3449999999999996E-2</v>
      </c>
      <c r="AG7" s="436" t="s">
        <v>63</v>
      </c>
      <c r="AH7" s="479">
        <v>1.04E-2</v>
      </c>
      <c r="AI7" s="480">
        <v>0.1072</v>
      </c>
      <c r="AJ7" s="480">
        <v>0.31813000000000002</v>
      </c>
      <c r="AK7" s="480">
        <v>0.33137</v>
      </c>
      <c r="AL7" s="480">
        <v>0.15279000000000001</v>
      </c>
      <c r="AM7" s="480">
        <v>6.1260000000000002E-2</v>
      </c>
      <c r="AN7" s="480">
        <v>1.8839999999999999E-2</v>
      </c>
      <c r="AO7" s="479">
        <v>1.247E-2</v>
      </c>
      <c r="AP7" s="480">
        <v>4.6129999999999997E-2</v>
      </c>
      <c r="AQ7" s="480">
        <v>0.16778000000000001</v>
      </c>
      <c r="AR7" s="480">
        <v>0.35383999999999999</v>
      </c>
      <c r="AS7" s="480">
        <v>0.28276000000000001</v>
      </c>
      <c r="AT7" s="480">
        <v>8.9010000000000006E-2</v>
      </c>
      <c r="AU7" s="482">
        <v>4.8009999999999997E-2</v>
      </c>
      <c r="AV7" s="369" t="s">
        <v>63</v>
      </c>
      <c r="AW7" s="479">
        <v>0.42308000000000001</v>
      </c>
      <c r="AX7" s="480">
        <v>0.26495999999999997</v>
      </c>
      <c r="AY7" s="480">
        <v>0.17949000000000001</v>
      </c>
      <c r="AZ7" s="480">
        <v>0.10684</v>
      </c>
      <c r="BA7" s="480">
        <v>2.137E-2</v>
      </c>
      <c r="BB7" s="480">
        <v>4.2700000000000004E-3</v>
      </c>
      <c r="BC7" s="480" t="s">
        <v>477</v>
      </c>
      <c r="BD7" s="479">
        <v>3.5869999999999999E-2</v>
      </c>
      <c r="BE7" s="480">
        <v>7.3539999999999994E-2</v>
      </c>
      <c r="BF7" s="480">
        <v>0.15784999999999999</v>
      </c>
      <c r="BG7" s="480">
        <v>0.28250999999999998</v>
      </c>
      <c r="BH7" s="480">
        <v>0.30314000000000002</v>
      </c>
      <c r="BI7" s="480">
        <v>0.10582999999999999</v>
      </c>
      <c r="BJ7" s="482">
        <v>4.1259999999999998E-2</v>
      </c>
      <c r="BK7" s="641"/>
    </row>
    <row r="8" spans="1:68" s="57" customFormat="1" ht="24.95" customHeight="1">
      <c r="A8" s="436" t="s">
        <v>64</v>
      </c>
      <c r="B8" s="317">
        <v>49344</v>
      </c>
      <c r="C8" s="310">
        <v>0.89734000000000003</v>
      </c>
      <c r="D8" s="479">
        <v>3.6400000000000002E-2</v>
      </c>
      <c r="E8" s="480">
        <v>4.4339999999999997E-2</v>
      </c>
      <c r="F8" s="480">
        <v>0.10489999999999999</v>
      </c>
      <c r="G8" s="480">
        <v>0.24351</v>
      </c>
      <c r="H8" s="480">
        <v>0.33922999999999998</v>
      </c>
      <c r="I8" s="480">
        <v>0.18035000000000001</v>
      </c>
      <c r="J8" s="480">
        <v>5.1270000000000003E-2</v>
      </c>
      <c r="K8" s="479">
        <v>0.10717</v>
      </c>
      <c r="L8" s="480">
        <v>2.7019999999999999E-2</v>
      </c>
      <c r="M8" s="480">
        <v>9.2999999999999999E-2</v>
      </c>
      <c r="N8" s="480">
        <v>0.27015</v>
      </c>
      <c r="O8" s="480">
        <v>0.31841999999999998</v>
      </c>
      <c r="P8" s="480">
        <v>0.14835999999999999</v>
      </c>
      <c r="Q8" s="310">
        <v>3.5869999999999999E-2</v>
      </c>
      <c r="R8" s="455" t="s">
        <v>64</v>
      </c>
      <c r="S8" s="479">
        <v>5.987E-2</v>
      </c>
      <c r="T8" s="480">
        <v>1.617E-2</v>
      </c>
      <c r="U8" s="480">
        <v>5.0479999999999997E-2</v>
      </c>
      <c r="V8" s="480">
        <v>0.17595</v>
      </c>
      <c r="W8" s="480">
        <v>0.38802999999999999</v>
      </c>
      <c r="X8" s="480">
        <v>0.23555000000000001</v>
      </c>
      <c r="Y8" s="480">
        <v>7.3950000000000002E-2</v>
      </c>
      <c r="Z8" s="479">
        <v>1.282E-2</v>
      </c>
      <c r="AA8" s="480">
        <v>8.3700000000000007E-3</v>
      </c>
      <c r="AB8" s="480">
        <v>4.5449999999999997E-2</v>
      </c>
      <c r="AC8" s="480">
        <v>0.1988</v>
      </c>
      <c r="AD8" s="480">
        <v>0.43291000000000002</v>
      </c>
      <c r="AE8" s="480">
        <v>0.23326</v>
      </c>
      <c r="AF8" s="482">
        <v>6.8400000000000002E-2</v>
      </c>
      <c r="AG8" s="436" t="s">
        <v>64</v>
      </c>
      <c r="AH8" s="479">
        <v>3.8890000000000001E-2</v>
      </c>
      <c r="AI8" s="480">
        <v>6.9190000000000002E-2</v>
      </c>
      <c r="AJ8" s="480">
        <v>0.16574</v>
      </c>
      <c r="AK8" s="480">
        <v>0.29177999999999998</v>
      </c>
      <c r="AL8" s="480">
        <v>0.26547999999999999</v>
      </c>
      <c r="AM8" s="480">
        <v>0.13716</v>
      </c>
      <c r="AN8" s="480">
        <v>3.1759999999999997E-2</v>
      </c>
      <c r="AO8" s="479">
        <v>2.913E-2</v>
      </c>
      <c r="AP8" s="480">
        <v>3.9660000000000001E-2</v>
      </c>
      <c r="AQ8" s="480">
        <v>0.10249</v>
      </c>
      <c r="AR8" s="480">
        <v>0.27483000000000002</v>
      </c>
      <c r="AS8" s="480">
        <v>0.32854</v>
      </c>
      <c r="AT8" s="480">
        <v>0.15514</v>
      </c>
      <c r="AU8" s="482">
        <v>7.0199999999999999E-2</v>
      </c>
      <c r="AV8" s="369" t="s">
        <v>64</v>
      </c>
      <c r="AW8" s="479">
        <v>6.7390000000000005E-2</v>
      </c>
      <c r="AX8" s="480">
        <v>0.60646999999999995</v>
      </c>
      <c r="AY8" s="480">
        <v>0.13477</v>
      </c>
      <c r="AZ8" s="480">
        <v>0.18329000000000001</v>
      </c>
      <c r="BA8" s="480">
        <v>5.3899999999999998E-3</v>
      </c>
      <c r="BB8" s="480">
        <v>2.7000000000000001E-3</v>
      </c>
      <c r="BC8" s="480" t="s">
        <v>477</v>
      </c>
      <c r="BD8" s="479">
        <v>1.9380000000000001E-2</v>
      </c>
      <c r="BE8" s="480">
        <v>0.1489</v>
      </c>
      <c r="BF8" s="480">
        <v>0.23347999999999999</v>
      </c>
      <c r="BG8" s="480">
        <v>0.34977999999999998</v>
      </c>
      <c r="BH8" s="480">
        <v>0.20968999999999999</v>
      </c>
      <c r="BI8" s="480">
        <v>3.1719999999999998E-2</v>
      </c>
      <c r="BJ8" s="482">
        <v>7.0499999999999998E-3</v>
      </c>
      <c r="BK8" s="641"/>
    </row>
    <row r="9" spans="1:68" s="57" customFormat="1" ht="24.95" customHeight="1">
      <c r="A9" s="436" t="s">
        <v>65</v>
      </c>
      <c r="B9" s="317">
        <v>27398</v>
      </c>
      <c r="C9" s="310">
        <v>0.90237999999999996</v>
      </c>
      <c r="D9" s="479">
        <v>8.5400000000000007E-3</v>
      </c>
      <c r="E9" s="480">
        <v>4.8759999999999998E-2</v>
      </c>
      <c r="F9" s="480">
        <v>0.16797000000000001</v>
      </c>
      <c r="G9" s="480">
        <v>0.25440000000000002</v>
      </c>
      <c r="H9" s="480">
        <v>0.27596999999999999</v>
      </c>
      <c r="I9" s="480">
        <v>0.20965</v>
      </c>
      <c r="J9" s="480">
        <v>3.4709999999999998E-2</v>
      </c>
      <c r="K9" s="479">
        <v>6.1999999999999998E-3</v>
      </c>
      <c r="L9" s="480">
        <v>9.2999999999999992E-3</v>
      </c>
      <c r="M9" s="480">
        <v>7.4359999999999996E-2</v>
      </c>
      <c r="N9" s="480">
        <v>0.21844</v>
      </c>
      <c r="O9" s="480">
        <v>0.38213000000000003</v>
      </c>
      <c r="P9" s="480">
        <v>0.26025999999999999</v>
      </c>
      <c r="Q9" s="310">
        <v>4.9320000000000003E-2</v>
      </c>
      <c r="R9" s="455" t="s">
        <v>65</v>
      </c>
      <c r="S9" s="479">
        <v>2.3130000000000001E-2</v>
      </c>
      <c r="T9" s="480">
        <v>1.3769999999999999E-2</v>
      </c>
      <c r="U9" s="480">
        <v>7.0430000000000006E-2</v>
      </c>
      <c r="V9" s="480">
        <v>0.12759999999999999</v>
      </c>
      <c r="W9" s="480">
        <v>0.32042999999999999</v>
      </c>
      <c r="X9" s="480">
        <v>0.38384000000000001</v>
      </c>
      <c r="Y9" s="480">
        <v>6.0810000000000003E-2</v>
      </c>
      <c r="Z9" s="479">
        <v>8.3700000000000007E-3</v>
      </c>
      <c r="AA9" s="480">
        <v>1.074E-2</v>
      </c>
      <c r="AB9" s="480">
        <v>7.7090000000000006E-2</v>
      </c>
      <c r="AC9" s="480">
        <v>0.19131999999999999</v>
      </c>
      <c r="AD9" s="480">
        <v>0.42925000000000002</v>
      </c>
      <c r="AE9" s="480">
        <v>0.23041</v>
      </c>
      <c r="AF9" s="482">
        <v>5.2819999999999999E-2</v>
      </c>
      <c r="AG9" s="436" t="s">
        <v>65</v>
      </c>
      <c r="AH9" s="479">
        <v>2.7399999999999998E-3</v>
      </c>
      <c r="AI9" s="480">
        <v>8.6760000000000004E-2</v>
      </c>
      <c r="AJ9" s="480">
        <v>0.26739000000000002</v>
      </c>
      <c r="AK9" s="480">
        <v>0.32183</v>
      </c>
      <c r="AL9" s="480">
        <v>0.17280999999999999</v>
      </c>
      <c r="AM9" s="480">
        <v>0.13541</v>
      </c>
      <c r="AN9" s="480">
        <v>1.306E-2</v>
      </c>
      <c r="AO9" s="479">
        <v>2.9860000000000001E-2</v>
      </c>
      <c r="AP9" s="480">
        <v>1.6590000000000001E-2</v>
      </c>
      <c r="AQ9" s="480">
        <v>6.9010000000000002E-2</v>
      </c>
      <c r="AR9" s="480">
        <v>0.21102000000000001</v>
      </c>
      <c r="AS9" s="480">
        <v>0.30921999999999999</v>
      </c>
      <c r="AT9" s="480">
        <v>0.28932000000000002</v>
      </c>
      <c r="AU9" s="482">
        <v>7.4980000000000005E-2</v>
      </c>
      <c r="AV9" s="369" t="s">
        <v>65</v>
      </c>
      <c r="AW9" s="479">
        <v>2.469E-2</v>
      </c>
      <c r="AX9" s="480">
        <v>9.8769999999999997E-2</v>
      </c>
      <c r="AY9" s="480">
        <v>0.59258999999999995</v>
      </c>
      <c r="AZ9" s="480">
        <v>0.28394999999999998</v>
      </c>
      <c r="BA9" s="480" t="s">
        <v>477</v>
      </c>
      <c r="BB9" s="480" t="s">
        <v>477</v>
      </c>
      <c r="BC9" s="480" t="s">
        <v>477</v>
      </c>
      <c r="BD9" s="479" t="s">
        <v>477</v>
      </c>
      <c r="BE9" s="480">
        <v>8.4750000000000006E-2</v>
      </c>
      <c r="BF9" s="480">
        <v>0.17565</v>
      </c>
      <c r="BG9" s="480">
        <v>0.44222</v>
      </c>
      <c r="BH9" s="480">
        <v>0.2681</v>
      </c>
      <c r="BI9" s="480">
        <v>2.928E-2</v>
      </c>
      <c r="BJ9" s="482" t="s">
        <v>477</v>
      </c>
      <c r="BK9" s="641"/>
    </row>
    <row r="10" spans="1:68" s="57" customFormat="1" ht="24.95" customHeight="1">
      <c r="A10" s="436" t="s">
        <v>66</v>
      </c>
      <c r="B10" s="317">
        <v>26652</v>
      </c>
      <c r="C10" s="310">
        <v>0.32353999999999999</v>
      </c>
      <c r="D10" s="479">
        <v>7.0200000000000002E-3</v>
      </c>
      <c r="E10" s="480">
        <v>0.18190000000000001</v>
      </c>
      <c r="F10" s="480">
        <v>0.25869999999999999</v>
      </c>
      <c r="G10" s="480">
        <v>0.18145</v>
      </c>
      <c r="H10" s="480">
        <v>0.14318</v>
      </c>
      <c r="I10" s="480">
        <v>0.12103999999999999</v>
      </c>
      <c r="J10" s="480">
        <v>0.10671</v>
      </c>
      <c r="K10" s="479">
        <v>4.6800000000000001E-3</v>
      </c>
      <c r="L10" s="480">
        <v>1.874E-2</v>
      </c>
      <c r="M10" s="480">
        <v>7.9630000000000006E-2</v>
      </c>
      <c r="N10" s="480">
        <v>0.11944</v>
      </c>
      <c r="O10" s="480">
        <v>0.24238999999999999</v>
      </c>
      <c r="P10" s="480">
        <v>0.22131000000000001</v>
      </c>
      <c r="Q10" s="310">
        <v>0.31381999999999999</v>
      </c>
      <c r="R10" s="455" t="s">
        <v>66</v>
      </c>
      <c r="S10" s="479">
        <v>1.5630000000000002E-2</v>
      </c>
      <c r="T10" s="480">
        <v>3.4810000000000001E-2</v>
      </c>
      <c r="U10" s="480">
        <v>7.7429999999999999E-2</v>
      </c>
      <c r="V10" s="480">
        <v>8.3589999999999998E-2</v>
      </c>
      <c r="W10" s="480">
        <v>0.27327000000000001</v>
      </c>
      <c r="X10" s="480">
        <v>0.27302999999999999</v>
      </c>
      <c r="Y10" s="480">
        <v>0.24224000000000001</v>
      </c>
      <c r="Z10" s="479">
        <v>1.2099999999999999E-3</v>
      </c>
      <c r="AA10" s="480">
        <v>1.6559999999999998E-2</v>
      </c>
      <c r="AB10" s="480">
        <v>4.6039999999999998E-2</v>
      </c>
      <c r="AC10" s="480">
        <v>7.6740000000000003E-2</v>
      </c>
      <c r="AD10" s="480">
        <v>0.27181</v>
      </c>
      <c r="AE10" s="480">
        <v>0.31139</v>
      </c>
      <c r="AF10" s="482">
        <v>0.27625</v>
      </c>
      <c r="AG10" s="436" t="s">
        <v>66</v>
      </c>
      <c r="AH10" s="479">
        <v>5.5700000000000003E-3</v>
      </c>
      <c r="AI10" s="480">
        <v>0.25828000000000001</v>
      </c>
      <c r="AJ10" s="480">
        <v>0.34559000000000001</v>
      </c>
      <c r="AK10" s="480">
        <v>0.21486</v>
      </c>
      <c r="AL10" s="480">
        <v>8.4860000000000005E-2</v>
      </c>
      <c r="AM10" s="480">
        <v>5.2179999999999997E-2</v>
      </c>
      <c r="AN10" s="480">
        <v>3.8649999999999997E-2</v>
      </c>
      <c r="AO10" s="479">
        <v>1.813E-2</v>
      </c>
      <c r="AP10" s="480">
        <v>2.4170000000000001E-2</v>
      </c>
      <c r="AQ10" s="480">
        <v>7.4020000000000002E-2</v>
      </c>
      <c r="AR10" s="480">
        <v>0.16767000000000001</v>
      </c>
      <c r="AS10" s="480">
        <v>0.24168999999999999</v>
      </c>
      <c r="AT10" s="480">
        <v>0.23111999999999999</v>
      </c>
      <c r="AU10" s="482">
        <v>0.2432</v>
      </c>
      <c r="AV10" s="369" t="s">
        <v>66</v>
      </c>
      <c r="AW10" s="479" t="s">
        <v>477</v>
      </c>
      <c r="AX10" s="480" t="s">
        <v>477</v>
      </c>
      <c r="AY10" s="480" t="s">
        <v>477</v>
      </c>
      <c r="AZ10" s="480" t="s">
        <v>477</v>
      </c>
      <c r="BA10" s="480" t="s">
        <v>477</v>
      </c>
      <c r="BB10" s="480" t="s">
        <v>477</v>
      </c>
      <c r="BC10" s="480" t="s">
        <v>477</v>
      </c>
      <c r="BD10" s="479">
        <v>4.7400000000000003E-3</v>
      </c>
      <c r="BE10" s="480">
        <v>9.9529999999999993E-2</v>
      </c>
      <c r="BF10" s="480">
        <v>0.30449999999999999</v>
      </c>
      <c r="BG10" s="480">
        <v>0.35544999999999999</v>
      </c>
      <c r="BH10" s="480">
        <v>0.15284</v>
      </c>
      <c r="BI10" s="480">
        <v>4.9759999999999999E-2</v>
      </c>
      <c r="BJ10" s="482">
        <v>3.3180000000000001E-2</v>
      </c>
      <c r="BK10" s="641"/>
    </row>
    <row r="11" spans="1:68" s="57" customFormat="1" ht="24.95" customHeight="1">
      <c r="A11" s="436" t="s">
        <v>67</v>
      </c>
      <c r="B11" s="317">
        <v>213671</v>
      </c>
      <c r="C11" s="310">
        <v>0.78174999999999994</v>
      </c>
      <c r="D11" s="479">
        <v>4.9099999999999998E-2</v>
      </c>
      <c r="E11" s="480">
        <v>4.2799999999999998E-2</v>
      </c>
      <c r="F11" s="480">
        <v>0.14537</v>
      </c>
      <c r="G11" s="480">
        <v>0.25141000000000002</v>
      </c>
      <c r="H11" s="480">
        <v>0.30569000000000002</v>
      </c>
      <c r="I11" s="480">
        <v>0.14815999999999999</v>
      </c>
      <c r="J11" s="480">
        <v>5.747E-2</v>
      </c>
      <c r="K11" s="479">
        <v>0.16055</v>
      </c>
      <c r="L11" s="480">
        <v>1.8259999999999998E-2</v>
      </c>
      <c r="M11" s="480">
        <v>0.10199</v>
      </c>
      <c r="N11" s="480">
        <v>0.20662</v>
      </c>
      <c r="O11" s="480">
        <v>0.30216999999999999</v>
      </c>
      <c r="P11" s="480">
        <v>0.15654000000000001</v>
      </c>
      <c r="Q11" s="310">
        <v>5.3870000000000001E-2</v>
      </c>
      <c r="R11" s="455" t="s">
        <v>67</v>
      </c>
      <c r="S11" s="479">
        <v>0.13438</v>
      </c>
      <c r="T11" s="480">
        <v>1.983E-2</v>
      </c>
      <c r="U11" s="480">
        <v>7.6300000000000007E-2</v>
      </c>
      <c r="V11" s="480">
        <v>0.15248</v>
      </c>
      <c r="W11" s="480">
        <v>0.34160000000000001</v>
      </c>
      <c r="X11" s="480">
        <v>0.19994000000000001</v>
      </c>
      <c r="Y11" s="480">
        <v>7.5469999999999995E-2</v>
      </c>
      <c r="Z11" s="479">
        <v>4.0129999999999999E-2</v>
      </c>
      <c r="AA11" s="480">
        <v>9.2899999999999996E-3</v>
      </c>
      <c r="AB11" s="480">
        <v>5.9069999999999998E-2</v>
      </c>
      <c r="AC11" s="480">
        <v>0.18387000000000001</v>
      </c>
      <c r="AD11" s="480">
        <v>0.42646000000000001</v>
      </c>
      <c r="AE11" s="480">
        <v>0.19778000000000001</v>
      </c>
      <c r="AF11" s="482">
        <v>8.3390000000000006E-2</v>
      </c>
      <c r="AG11" s="436" t="s">
        <v>67</v>
      </c>
      <c r="AH11" s="479">
        <v>1.355E-2</v>
      </c>
      <c r="AI11" s="480">
        <v>7.4149999999999994E-2</v>
      </c>
      <c r="AJ11" s="480">
        <v>0.23386999999999999</v>
      </c>
      <c r="AK11" s="480">
        <v>0.32818999999999998</v>
      </c>
      <c r="AL11" s="480">
        <v>0.21052999999999999</v>
      </c>
      <c r="AM11" s="480">
        <v>0.10491</v>
      </c>
      <c r="AN11" s="480">
        <v>3.4799999999999998E-2</v>
      </c>
      <c r="AO11" s="479">
        <v>9.2920000000000003E-2</v>
      </c>
      <c r="AP11" s="480">
        <v>3.3709999999999997E-2</v>
      </c>
      <c r="AQ11" s="480">
        <v>9.5219999999999999E-2</v>
      </c>
      <c r="AR11" s="480">
        <v>0.25566</v>
      </c>
      <c r="AS11" s="480">
        <v>0.34179999999999999</v>
      </c>
      <c r="AT11" s="480">
        <v>0.11823</v>
      </c>
      <c r="AU11" s="482">
        <v>6.2460000000000002E-2</v>
      </c>
      <c r="AV11" s="369" t="s">
        <v>67</v>
      </c>
      <c r="AW11" s="479">
        <v>8.3070000000000005E-2</v>
      </c>
      <c r="AX11" s="480">
        <v>0.56230000000000002</v>
      </c>
      <c r="AY11" s="480">
        <v>0.1885</v>
      </c>
      <c r="AZ11" s="480">
        <v>0.14058000000000001</v>
      </c>
      <c r="BA11" s="480">
        <v>1.917E-2</v>
      </c>
      <c r="BB11" s="480">
        <v>3.1900000000000001E-3</v>
      </c>
      <c r="BC11" s="480">
        <v>3.1900000000000001E-3</v>
      </c>
      <c r="BD11" s="479">
        <v>4.8840000000000001E-2</v>
      </c>
      <c r="BE11" s="480">
        <v>8.6300000000000002E-2</v>
      </c>
      <c r="BF11" s="480">
        <v>0.21954000000000001</v>
      </c>
      <c r="BG11" s="480">
        <v>0.35798999999999997</v>
      </c>
      <c r="BH11" s="480">
        <v>0.20388999999999999</v>
      </c>
      <c r="BI11" s="480">
        <v>3.4139999999999997E-2</v>
      </c>
      <c r="BJ11" s="482">
        <v>4.931E-2</v>
      </c>
      <c r="BK11" s="641"/>
    </row>
    <row r="12" spans="1:68" s="57" customFormat="1" ht="24.95" customHeight="1">
      <c r="A12" s="436" t="s">
        <v>68</v>
      </c>
      <c r="B12" s="317">
        <v>22890</v>
      </c>
      <c r="C12" s="310">
        <v>0.87744999999999995</v>
      </c>
      <c r="D12" s="479">
        <v>4.7359999999999999E-2</v>
      </c>
      <c r="E12" s="480">
        <v>6.8629999999999997E-2</v>
      </c>
      <c r="F12" s="480">
        <v>9.332E-2</v>
      </c>
      <c r="G12" s="480">
        <v>0.21157999999999999</v>
      </c>
      <c r="H12" s="480">
        <v>0.28811999999999999</v>
      </c>
      <c r="I12" s="480">
        <v>0.20188</v>
      </c>
      <c r="J12" s="480">
        <v>8.9120000000000005E-2</v>
      </c>
      <c r="K12" s="479">
        <v>7.1799999999999998E-3</v>
      </c>
      <c r="L12" s="480">
        <v>1.2699999999999999E-2</v>
      </c>
      <c r="M12" s="480">
        <v>5.577E-2</v>
      </c>
      <c r="N12" s="480">
        <v>0.20927999999999999</v>
      </c>
      <c r="O12" s="480">
        <v>0.34345999999999999</v>
      </c>
      <c r="P12" s="480">
        <v>0.14909</v>
      </c>
      <c r="Q12" s="310">
        <v>0.22253000000000001</v>
      </c>
      <c r="R12" s="455" t="s">
        <v>68</v>
      </c>
      <c r="S12" s="479">
        <v>0.22140000000000001</v>
      </c>
      <c r="T12" s="480">
        <v>6.62E-3</v>
      </c>
      <c r="U12" s="480">
        <v>4.1360000000000001E-2</v>
      </c>
      <c r="V12" s="480">
        <v>0.11799999999999999</v>
      </c>
      <c r="W12" s="480">
        <v>0.26963999999999999</v>
      </c>
      <c r="X12" s="480">
        <v>0.26219999999999999</v>
      </c>
      <c r="Y12" s="480">
        <v>8.0780000000000005E-2</v>
      </c>
      <c r="Z12" s="479">
        <v>1.304E-2</v>
      </c>
      <c r="AA12" s="480">
        <v>3.15E-3</v>
      </c>
      <c r="AB12" s="480">
        <v>3.2539999999999999E-2</v>
      </c>
      <c r="AC12" s="480">
        <v>0.13888</v>
      </c>
      <c r="AD12" s="480">
        <v>0.37637999999999999</v>
      </c>
      <c r="AE12" s="480">
        <v>0.29253000000000001</v>
      </c>
      <c r="AF12" s="482">
        <v>0.14346999999999999</v>
      </c>
      <c r="AG12" s="436" t="s">
        <v>68</v>
      </c>
      <c r="AH12" s="479">
        <v>1.423E-2</v>
      </c>
      <c r="AI12" s="480">
        <v>7.3849999999999999E-2</v>
      </c>
      <c r="AJ12" s="480">
        <v>0.16780999999999999</v>
      </c>
      <c r="AK12" s="480">
        <v>0.32544000000000001</v>
      </c>
      <c r="AL12" s="480">
        <v>0.23945</v>
      </c>
      <c r="AM12" s="480">
        <v>0.14499999999999999</v>
      </c>
      <c r="AN12" s="480">
        <v>3.422E-2</v>
      </c>
      <c r="AO12" s="479">
        <v>3.7440000000000001E-2</v>
      </c>
      <c r="AP12" s="480">
        <v>1.329E-2</v>
      </c>
      <c r="AQ12" s="480">
        <v>6.2799999999999995E-2</v>
      </c>
      <c r="AR12" s="480">
        <v>0.24757999999999999</v>
      </c>
      <c r="AS12" s="480">
        <v>0.35627999999999999</v>
      </c>
      <c r="AT12" s="480">
        <v>0.20893999999999999</v>
      </c>
      <c r="AU12" s="482">
        <v>7.3669999999999999E-2</v>
      </c>
      <c r="AV12" s="369" t="s">
        <v>68</v>
      </c>
      <c r="AW12" s="479">
        <v>1.537E-2</v>
      </c>
      <c r="AX12" s="480">
        <v>0.80691999999999997</v>
      </c>
      <c r="AY12" s="480">
        <v>0.14313000000000001</v>
      </c>
      <c r="AZ12" s="480">
        <v>3.3619999999999997E-2</v>
      </c>
      <c r="BA12" s="480">
        <v>9.6000000000000002E-4</v>
      </c>
      <c r="BB12" s="480" t="s">
        <v>477</v>
      </c>
      <c r="BC12" s="480" t="s">
        <v>477</v>
      </c>
      <c r="BD12" s="479">
        <v>3.0839999999999999E-2</v>
      </c>
      <c r="BE12" s="480">
        <v>0.10793</v>
      </c>
      <c r="BF12" s="480">
        <v>0.19603999999999999</v>
      </c>
      <c r="BG12" s="480">
        <v>0.38325999999999999</v>
      </c>
      <c r="BH12" s="480">
        <v>0.26651999999999998</v>
      </c>
      <c r="BI12" s="480">
        <v>8.8100000000000001E-3</v>
      </c>
      <c r="BJ12" s="482">
        <v>6.6100000000000004E-3</v>
      </c>
      <c r="BK12" s="641"/>
    </row>
    <row r="13" spans="1:68" s="57" customFormat="1" ht="24.95" customHeight="1">
      <c r="A13" s="436" t="s">
        <v>69</v>
      </c>
      <c r="B13" s="317">
        <v>298302</v>
      </c>
      <c r="C13" s="310">
        <v>0.76254999999999995</v>
      </c>
      <c r="D13" s="479">
        <v>4.8039999999999999E-2</v>
      </c>
      <c r="E13" s="480">
        <v>6.6960000000000006E-2</v>
      </c>
      <c r="F13" s="480">
        <v>0.15189</v>
      </c>
      <c r="G13" s="480">
        <v>0.24528</v>
      </c>
      <c r="H13" s="480">
        <v>0.28895999999999999</v>
      </c>
      <c r="I13" s="480">
        <v>0.14773</v>
      </c>
      <c r="J13" s="480">
        <v>5.1150000000000001E-2</v>
      </c>
      <c r="K13" s="479">
        <v>0.10816000000000001</v>
      </c>
      <c r="L13" s="480">
        <v>5.0119999999999998E-2</v>
      </c>
      <c r="M13" s="480">
        <v>0.13675000000000001</v>
      </c>
      <c r="N13" s="480">
        <v>0.24287</v>
      </c>
      <c r="O13" s="480">
        <v>0.28037000000000001</v>
      </c>
      <c r="P13" s="480">
        <v>0.11959</v>
      </c>
      <c r="Q13" s="310">
        <v>6.2140000000000001E-2</v>
      </c>
      <c r="R13" s="455" t="s">
        <v>69</v>
      </c>
      <c r="S13" s="479">
        <v>0.10944</v>
      </c>
      <c r="T13" s="480">
        <v>1.7600000000000001E-2</v>
      </c>
      <c r="U13" s="480">
        <v>6.5930000000000002E-2</v>
      </c>
      <c r="V13" s="480">
        <v>0.14834</v>
      </c>
      <c r="W13" s="480">
        <v>0.36051</v>
      </c>
      <c r="X13" s="480">
        <v>0.21918000000000001</v>
      </c>
      <c r="Y13" s="480">
        <v>7.9000000000000001E-2</v>
      </c>
      <c r="Z13" s="479">
        <v>3.066E-2</v>
      </c>
      <c r="AA13" s="480">
        <v>1.108E-2</v>
      </c>
      <c r="AB13" s="480">
        <v>6.5839999999999996E-2</v>
      </c>
      <c r="AC13" s="480">
        <v>0.18221000000000001</v>
      </c>
      <c r="AD13" s="480">
        <v>0.42942999999999998</v>
      </c>
      <c r="AE13" s="480">
        <v>0.21128</v>
      </c>
      <c r="AF13" s="482">
        <v>6.9489999999999996E-2</v>
      </c>
      <c r="AG13" s="436" t="s">
        <v>69</v>
      </c>
      <c r="AH13" s="479">
        <v>2.5229999999999999E-2</v>
      </c>
      <c r="AI13" s="480">
        <v>9.4009999999999996E-2</v>
      </c>
      <c r="AJ13" s="480">
        <v>0.23094999999999999</v>
      </c>
      <c r="AK13" s="480">
        <v>0.31852999999999998</v>
      </c>
      <c r="AL13" s="480">
        <v>0.19533</v>
      </c>
      <c r="AM13" s="480">
        <v>0.10439</v>
      </c>
      <c r="AN13" s="480">
        <v>3.1559999999999998E-2</v>
      </c>
      <c r="AO13" s="479">
        <v>8.2140000000000005E-2</v>
      </c>
      <c r="AP13" s="480">
        <v>0.11888</v>
      </c>
      <c r="AQ13" s="480">
        <v>0.14319000000000001</v>
      </c>
      <c r="AR13" s="480">
        <v>0.21054999999999999</v>
      </c>
      <c r="AS13" s="480">
        <v>0.26469999999999999</v>
      </c>
      <c r="AT13" s="480">
        <v>0.12348000000000001</v>
      </c>
      <c r="AU13" s="482">
        <v>5.706E-2</v>
      </c>
      <c r="AV13" s="369" t="s">
        <v>69</v>
      </c>
      <c r="AW13" s="479">
        <v>0.12515999999999999</v>
      </c>
      <c r="AX13" s="480">
        <v>0.68420999999999998</v>
      </c>
      <c r="AY13" s="480">
        <v>0.13607</v>
      </c>
      <c r="AZ13" s="480">
        <v>3.9149999999999997E-2</v>
      </c>
      <c r="BA13" s="480">
        <v>1.155E-2</v>
      </c>
      <c r="BB13" s="480">
        <v>3.5300000000000002E-3</v>
      </c>
      <c r="BC13" s="480">
        <v>3.2000000000000003E-4</v>
      </c>
      <c r="BD13" s="479">
        <v>2.4199999999999999E-2</v>
      </c>
      <c r="BE13" s="480">
        <v>0.15393999999999999</v>
      </c>
      <c r="BF13" s="480">
        <v>0.22098999999999999</v>
      </c>
      <c r="BG13" s="480">
        <v>0.30729000000000001</v>
      </c>
      <c r="BH13" s="480">
        <v>0.23207</v>
      </c>
      <c r="BI13" s="480">
        <v>4.5769999999999998E-2</v>
      </c>
      <c r="BJ13" s="482">
        <v>1.5740000000000001E-2</v>
      </c>
      <c r="BK13" s="641"/>
    </row>
    <row r="14" spans="1:68" s="57" customFormat="1" ht="24.95" customHeight="1">
      <c r="A14" s="436" t="s">
        <v>70</v>
      </c>
      <c r="B14" s="317">
        <v>547629</v>
      </c>
      <c r="C14" s="310">
        <v>0.82550999999999997</v>
      </c>
      <c r="D14" s="479">
        <v>3.6470000000000002E-2</v>
      </c>
      <c r="E14" s="480">
        <v>5.2139999999999999E-2</v>
      </c>
      <c r="F14" s="480">
        <v>0.15275</v>
      </c>
      <c r="G14" s="480">
        <v>0.24958</v>
      </c>
      <c r="H14" s="480">
        <v>0.29397000000000001</v>
      </c>
      <c r="I14" s="480">
        <v>0.16028999999999999</v>
      </c>
      <c r="J14" s="480">
        <v>5.4809999999999998E-2</v>
      </c>
      <c r="K14" s="479">
        <v>0.15645999999999999</v>
      </c>
      <c r="L14" s="480">
        <v>2.3050000000000001E-2</v>
      </c>
      <c r="M14" s="480">
        <v>0.10929999999999999</v>
      </c>
      <c r="N14" s="480">
        <v>0.1918</v>
      </c>
      <c r="O14" s="480">
        <v>0.25161</v>
      </c>
      <c r="P14" s="480">
        <v>0.18747</v>
      </c>
      <c r="Q14" s="310">
        <v>8.0320000000000003E-2</v>
      </c>
      <c r="R14" s="455" t="s">
        <v>70</v>
      </c>
      <c r="S14" s="479">
        <v>5.0709999999999998E-2</v>
      </c>
      <c r="T14" s="480">
        <v>2.2620000000000001E-2</v>
      </c>
      <c r="U14" s="480">
        <v>9.2149999999999996E-2</v>
      </c>
      <c r="V14" s="480">
        <v>0.16969000000000001</v>
      </c>
      <c r="W14" s="480">
        <v>0.37433</v>
      </c>
      <c r="X14" s="480">
        <v>0.21783</v>
      </c>
      <c r="Y14" s="480">
        <v>7.2679999999999995E-2</v>
      </c>
      <c r="Z14" s="479">
        <v>2.6079999999999999E-2</v>
      </c>
      <c r="AA14" s="480">
        <v>1.4200000000000001E-2</v>
      </c>
      <c r="AB14" s="480">
        <v>7.4819999999999998E-2</v>
      </c>
      <c r="AC14" s="480">
        <v>0.19042000000000001</v>
      </c>
      <c r="AD14" s="480">
        <v>0.41315000000000002</v>
      </c>
      <c r="AE14" s="480">
        <v>0.20483999999999999</v>
      </c>
      <c r="AF14" s="482">
        <v>7.6490000000000002E-2</v>
      </c>
      <c r="AG14" s="436" t="s">
        <v>70</v>
      </c>
      <c r="AH14" s="479">
        <v>1.298E-2</v>
      </c>
      <c r="AI14" s="480">
        <v>7.1290000000000006E-2</v>
      </c>
      <c r="AJ14" s="480">
        <v>0.22892999999999999</v>
      </c>
      <c r="AK14" s="480">
        <v>0.32283000000000001</v>
      </c>
      <c r="AL14" s="480">
        <v>0.20885000000000001</v>
      </c>
      <c r="AM14" s="480">
        <v>0.12099</v>
      </c>
      <c r="AN14" s="480">
        <v>3.4130000000000001E-2</v>
      </c>
      <c r="AO14" s="479">
        <v>9.8710000000000006E-2</v>
      </c>
      <c r="AP14" s="480">
        <v>4.0579999999999998E-2</v>
      </c>
      <c r="AQ14" s="480">
        <v>9.5460000000000003E-2</v>
      </c>
      <c r="AR14" s="480">
        <v>0.23807</v>
      </c>
      <c r="AS14" s="480">
        <v>0.32113000000000003</v>
      </c>
      <c r="AT14" s="480">
        <v>0.14183999999999999</v>
      </c>
      <c r="AU14" s="482">
        <v>6.4210000000000003E-2</v>
      </c>
      <c r="AV14" s="369" t="s">
        <v>70</v>
      </c>
      <c r="AW14" s="479">
        <v>0.14333000000000001</v>
      </c>
      <c r="AX14" s="480">
        <v>0.60379000000000005</v>
      </c>
      <c r="AY14" s="480">
        <v>0.19111</v>
      </c>
      <c r="AZ14" s="480">
        <v>5.3589999999999999E-2</v>
      </c>
      <c r="BA14" s="480">
        <v>7.1999999999999998E-3</v>
      </c>
      <c r="BB14" s="480">
        <v>9.7000000000000005E-4</v>
      </c>
      <c r="BC14" s="480" t="s">
        <v>477</v>
      </c>
      <c r="BD14" s="479">
        <v>0.12759999999999999</v>
      </c>
      <c r="BE14" s="480">
        <v>0.18514</v>
      </c>
      <c r="BF14" s="480">
        <v>0.16236999999999999</v>
      </c>
      <c r="BG14" s="480">
        <v>0.26295000000000002</v>
      </c>
      <c r="BH14" s="480">
        <v>0.19589999999999999</v>
      </c>
      <c r="BI14" s="480">
        <v>5.3789999999999998E-2</v>
      </c>
      <c r="BJ14" s="482">
        <v>1.226E-2</v>
      </c>
      <c r="BK14" s="641"/>
    </row>
    <row r="15" spans="1:68" s="57" customFormat="1" ht="24.95" customHeight="1">
      <c r="A15" s="436" t="s">
        <v>71</v>
      </c>
      <c r="B15" s="317">
        <v>149626</v>
      </c>
      <c r="C15" s="310">
        <v>0.74639999999999995</v>
      </c>
      <c r="D15" s="479">
        <v>0.10553999999999999</v>
      </c>
      <c r="E15" s="480">
        <v>5.1979999999999998E-2</v>
      </c>
      <c r="F15" s="480">
        <v>0.12942000000000001</v>
      </c>
      <c r="G15" s="480">
        <v>0.2278</v>
      </c>
      <c r="H15" s="480">
        <v>0.28155000000000002</v>
      </c>
      <c r="I15" s="480">
        <v>0.15059</v>
      </c>
      <c r="J15" s="480">
        <v>5.3120000000000001E-2</v>
      </c>
      <c r="K15" s="479">
        <v>0.29144999999999999</v>
      </c>
      <c r="L15" s="480">
        <v>9.9400000000000002E-2</v>
      </c>
      <c r="M15" s="480">
        <v>0.10050000000000001</v>
      </c>
      <c r="N15" s="480">
        <v>0.15944</v>
      </c>
      <c r="O15" s="480">
        <v>0.19036</v>
      </c>
      <c r="P15" s="480">
        <v>0.10646</v>
      </c>
      <c r="Q15" s="310">
        <v>5.2389999999999999E-2</v>
      </c>
      <c r="R15" s="455" t="s">
        <v>71</v>
      </c>
      <c r="S15" s="479">
        <v>0.18567</v>
      </c>
      <c r="T15" s="480">
        <v>2.9649999999999999E-2</v>
      </c>
      <c r="U15" s="480">
        <v>8.3360000000000004E-2</v>
      </c>
      <c r="V15" s="480">
        <v>0.16864999999999999</v>
      </c>
      <c r="W15" s="480">
        <v>0.31180000000000002</v>
      </c>
      <c r="X15" s="480">
        <v>0.16631000000000001</v>
      </c>
      <c r="Y15" s="480">
        <v>5.4550000000000001E-2</v>
      </c>
      <c r="Z15" s="479">
        <v>4.8930000000000001E-2</v>
      </c>
      <c r="AA15" s="480">
        <v>1.358E-2</v>
      </c>
      <c r="AB15" s="480">
        <v>6.6350000000000006E-2</v>
      </c>
      <c r="AC15" s="480">
        <v>0.18171000000000001</v>
      </c>
      <c r="AD15" s="480">
        <v>0.40365000000000001</v>
      </c>
      <c r="AE15" s="480">
        <v>0.20905000000000001</v>
      </c>
      <c r="AF15" s="482">
        <v>7.6740000000000003E-2</v>
      </c>
      <c r="AG15" s="436" t="s">
        <v>71</v>
      </c>
      <c r="AH15" s="479">
        <v>8.3820000000000006E-2</v>
      </c>
      <c r="AI15" s="480">
        <v>8.0339999999999995E-2</v>
      </c>
      <c r="AJ15" s="480">
        <v>0.20321</v>
      </c>
      <c r="AK15" s="480">
        <v>0.29535</v>
      </c>
      <c r="AL15" s="480">
        <v>0.19075</v>
      </c>
      <c r="AM15" s="480">
        <v>0.11312</v>
      </c>
      <c r="AN15" s="480">
        <v>3.3410000000000002E-2</v>
      </c>
      <c r="AO15" s="479">
        <v>0.13167000000000001</v>
      </c>
      <c r="AP15" s="480">
        <v>4.5530000000000001E-2</v>
      </c>
      <c r="AQ15" s="480">
        <v>0.12075</v>
      </c>
      <c r="AR15" s="480">
        <v>0.26164999999999999</v>
      </c>
      <c r="AS15" s="480">
        <v>0.27811000000000002</v>
      </c>
      <c r="AT15" s="480">
        <v>0.10168000000000001</v>
      </c>
      <c r="AU15" s="482">
        <v>6.0609999999999997E-2</v>
      </c>
      <c r="AV15" s="369" t="s">
        <v>71</v>
      </c>
      <c r="AW15" s="479">
        <v>0.63385999999999998</v>
      </c>
      <c r="AX15" s="480">
        <v>0.24213000000000001</v>
      </c>
      <c r="AY15" s="480">
        <v>8.0710000000000004E-2</v>
      </c>
      <c r="AZ15" s="480">
        <v>4.3310000000000001E-2</v>
      </c>
      <c r="BA15" s="480" t="s">
        <v>477</v>
      </c>
      <c r="BB15" s="480" t="s">
        <v>477</v>
      </c>
      <c r="BC15" s="480" t="s">
        <v>477</v>
      </c>
      <c r="BD15" s="479">
        <v>0.43396000000000001</v>
      </c>
      <c r="BE15" s="480">
        <v>8.2549999999999998E-2</v>
      </c>
      <c r="BF15" s="480">
        <v>0.11713999999999999</v>
      </c>
      <c r="BG15" s="480">
        <v>0.18318000000000001</v>
      </c>
      <c r="BH15" s="480">
        <v>0.13836000000000001</v>
      </c>
      <c r="BI15" s="480">
        <v>3.4590000000000003E-2</v>
      </c>
      <c r="BJ15" s="482">
        <v>1.022E-2</v>
      </c>
      <c r="BK15" s="641"/>
    </row>
    <row r="16" spans="1:68" s="57" customFormat="1" ht="24.95" customHeight="1">
      <c r="A16" s="436" t="s">
        <v>72</v>
      </c>
      <c r="B16" s="317">
        <v>25019</v>
      </c>
      <c r="C16" s="310">
        <v>0.34308</v>
      </c>
      <c r="D16" s="479">
        <v>0.20061000000000001</v>
      </c>
      <c r="E16" s="480">
        <v>2.6499999999999999E-2</v>
      </c>
      <c r="F16" s="480">
        <v>8.3180000000000004E-2</v>
      </c>
      <c r="G16" s="480">
        <v>0.16064000000000001</v>
      </c>
      <c r="H16" s="480">
        <v>0.32762999999999998</v>
      </c>
      <c r="I16" s="480">
        <v>0.14873</v>
      </c>
      <c r="J16" s="480">
        <v>5.2720000000000003E-2</v>
      </c>
      <c r="K16" s="479">
        <v>5.3449999999999998E-2</v>
      </c>
      <c r="L16" s="480">
        <v>1.379E-2</v>
      </c>
      <c r="M16" s="480">
        <v>6.0339999999999998E-2</v>
      </c>
      <c r="N16" s="480">
        <v>0.13447999999999999</v>
      </c>
      <c r="O16" s="480">
        <v>0.27240999999999999</v>
      </c>
      <c r="P16" s="480">
        <v>0.3569</v>
      </c>
      <c r="Q16" s="310">
        <v>0.10861999999999999</v>
      </c>
      <c r="R16" s="455" t="s">
        <v>72</v>
      </c>
      <c r="S16" s="479">
        <v>5.8930000000000003E-2</v>
      </c>
      <c r="T16" s="480">
        <v>3.2230000000000002E-2</v>
      </c>
      <c r="U16" s="480">
        <v>3.7749999999999999E-2</v>
      </c>
      <c r="V16" s="480">
        <v>0.13582</v>
      </c>
      <c r="W16" s="480">
        <v>0.52761999999999998</v>
      </c>
      <c r="X16" s="480">
        <v>0.15837999999999999</v>
      </c>
      <c r="Y16" s="480">
        <v>4.9259999999999998E-2</v>
      </c>
      <c r="Z16" s="479">
        <v>2.0150000000000001E-2</v>
      </c>
      <c r="AA16" s="480">
        <v>1.6959999999999999E-2</v>
      </c>
      <c r="AB16" s="480">
        <v>7.5939999999999994E-2</v>
      </c>
      <c r="AC16" s="480">
        <v>0.17891000000000001</v>
      </c>
      <c r="AD16" s="480">
        <v>0.40587000000000001</v>
      </c>
      <c r="AE16" s="480">
        <v>0.22819</v>
      </c>
      <c r="AF16" s="482">
        <v>7.3969999999999994E-2</v>
      </c>
      <c r="AG16" s="436" t="s">
        <v>72</v>
      </c>
      <c r="AH16" s="479">
        <v>2.6280000000000001E-2</v>
      </c>
      <c r="AI16" s="480">
        <v>4.5780000000000001E-2</v>
      </c>
      <c r="AJ16" s="480">
        <v>0.14727999999999999</v>
      </c>
      <c r="AK16" s="480">
        <v>0.23452000000000001</v>
      </c>
      <c r="AL16" s="480">
        <v>0.38191999999999998</v>
      </c>
      <c r="AM16" s="480">
        <v>0.12239999999999999</v>
      </c>
      <c r="AN16" s="480">
        <v>4.181E-2</v>
      </c>
      <c r="AO16" s="479">
        <v>1.231E-2</v>
      </c>
      <c r="AP16" s="480">
        <v>2.9739999999999999E-2</v>
      </c>
      <c r="AQ16" s="480">
        <v>5.8459999999999998E-2</v>
      </c>
      <c r="AR16" s="480">
        <v>0.15384999999999999</v>
      </c>
      <c r="AS16" s="480">
        <v>0.30462</v>
      </c>
      <c r="AT16" s="480">
        <v>0.24923000000000001</v>
      </c>
      <c r="AU16" s="482">
        <v>0.19178999999999999</v>
      </c>
      <c r="AV16" s="369" t="s">
        <v>72</v>
      </c>
      <c r="AW16" s="479">
        <v>0.99194000000000004</v>
      </c>
      <c r="AX16" s="480">
        <v>4.9300000000000004E-3</v>
      </c>
      <c r="AY16" s="480">
        <v>2.9099999999999998E-3</v>
      </c>
      <c r="AZ16" s="480">
        <v>2.2000000000000001E-4</v>
      </c>
      <c r="BA16" s="480" t="s">
        <v>477</v>
      </c>
      <c r="BB16" s="480" t="s">
        <v>477</v>
      </c>
      <c r="BC16" s="480" t="s">
        <v>477</v>
      </c>
      <c r="BD16" s="479">
        <v>0.23016</v>
      </c>
      <c r="BE16" s="480">
        <v>3.175E-2</v>
      </c>
      <c r="BF16" s="480">
        <v>0.11905</v>
      </c>
      <c r="BG16" s="480">
        <v>0.24603</v>
      </c>
      <c r="BH16" s="480">
        <v>0.18254000000000001</v>
      </c>
      <c r="BI16" s="480">
        <v>0.17460000000000001</v>
      </c>
      <c r="BJ16" s="482">
        <v>1.5869999999999999E-2</v>
      </c>
      <c r="BK16" s="641"/>
    </row>
    <row r="17" spans="1:63" s="57" customFormat="1" ht="24.95" customHeight="1">
      <c r="A17" s="436" t="s">
        <v>73</v>
      </c>
      <c r="B17" s="317">
        <v>84362</v>
      </c>
      <c r="C17" s="310">
        <v>0.79788999999999999</v>
      </c>
      <c r="D17" s="479">
        <v>6.4210000000000003E-2</v>
      </c>
      <c r="E17" s="480">
        <v>4.2700000000000002E-2</v>
      </c>
      <c r="F17" s="480">
        <v>0.13228999999999999</v>
      </c>
      <c r="G17" s="480">
        <v>0.26722000000000001</v>
      </c>
      <c r="H17" s="480">
        <v>0.29065000000000002</v>
      </c>
      <c r="I17" s="480">
        <v>0.15201999999999999</v>
      </c>
      <c r="J17" s="480">
        <v>5.0909999999999997E-2</v>
      </c>
      <c r="K17" s="479">
        <v>5.7169999999999999E-2</v>
      </c>
      <c r="L17" s="480">
        <v>2.2360000000000001E-2</v>
      </c>
      <c r="M17" s="480">
        <v>0.11033999999999999</v>
      </c>
      <c r="N17" s="480">
        <v>0.27024999999999999</v>
      </c>
      <c r="O17" s="480">
        <v>0.30886000000000002</v>
      </c>
      <c r="P17" s="480">
        <v>0.16688</v>
      </c>
      <c r="Q17" s="310">
        <v>6.4140000000000003E-2</v>
      </c>
      <c r="R17" s="455" t="s">
        <v>73</v>
      </c>
      <c r="S17" s="479">
        <v>0.11235000000000001</v>
      </c>
      <c r="T17" s="480">
        <v>2.053E-2</v>
      </c>
      <c r="U17" s="480">
        <v>7.9979999999999996E-2</v>
      </c>
      <c r="V17" s="480">
        <v>0.18940000000000001</v>
      </c>
      <c r="W17" s="480">
        <v>0.30604999999999999</v>
      </c>
      <c r="X17" s="480">
        <v>0.21629000000000001</v>
      </c>
      <c r="Y17" s="480">
        <v>7.5389999999999999E-2</v>
      </c>
      <c r="Z17" s="479">
        <v>8.4390000000000007E-2</v>
      </c>
      <c r="AA17" s="480">
        <v>9.1900000000000003E-3</v>
      </c>
      <c r="AB17" s="480">
        <v>5.8729999999999997E-2</v>
      </c>
      <c r="AC17" s="480">
        <v>0.22752</v>
      </c>
      <c r="AD17" s="480">
        <v>0.37284</v>
      </c>
      <c r="AE17" s="480">
        <v>0.18224000000000001</v>
      </c>
      <c r="AF17" s="482">
        <v>6.5089999999999995E-2</v>
      </c>
      <c r="AG17" s="436" t="s">
        <v>73</v>
      </c>
      <c r="AH17" s="479">
        <v>2.928E-2</v>
      </c>
      <c r="AI17" s="480">
        <v>6.9290000000000004E-2</v>
      </c>
      <c r="AJ17" s="480">
        <v>0.21586</v>
      </c>
      <c r="AK17" s="480">
        <v>0.32644000000000001</v>
      </c>
      <c r="AL17" s="480">
        <v>0.22269</v>
      </c>
      <c r="AM17" s="480">
        <v>0.1076</v>
      </c>
      <c r="AN17" s="480">
        <v>2.8840000000000001E-2</v>
      </c>
      <c r="AO17" s="479">
        <v>8.3180000000000004E-2</v>
      </c>
      <c r="AP17" s="480">
        <v>3.2140000000000002E-2</v>
      </c>
      <c r="AQ17" s="480">
        <v>8.7590000000000001E-2</v>
      </c>
      <c r="AR17" s="480">
        <v>0.24668999999999999</v>
      </c>
      <c r="AS17" s="480">
        <v>0.27378999999999998</v>
      </c>
      <c r="AT17" s="480">
        <v>0.19313</v>
      </c>
      <c r="AU17" s="482">
        <v>8.3489999999999995E-2</v>
      </c>
      <c r="AV17" s="369" t="s">
        <v>73</v>
      </c>
      <c r="AW17" s="479">
        <v>2.8570000000000002E-2</v>
      </c>
      <c r="AX17" s="480">
        <v>0.34286</v>
      </c>
      <c r="AY17" s="480">
        <v>0.14285999999999999</v>
      </c>
      <c r="AZ17" s="480">
        <v>0.22857</v>
      </c>
      <c r="BA17" s="480">
        <v>0.25713999999999998</v>
      </c>
      <c r="BB17" s="480" t="s">
        <v>477</v>
      </c>
      <c r="BC17" s="480" t="s">
        <v>477</v>
      </c>
      <c r="BD17" s="479">
        <v>0.18582000000000001</v>
      </c>
      <c r="BE17" s="480">
        <v>0.34066999999999997</v>
      </c>
      <c r="BF17" s="480">
        <v>6.6009999999999999E-2</v>
      </c>
      <c r="BG17" s="480">
        <v>0.16625999999999999</v>
      </c>
      <c r="BH17" s="480">
        <v>0.17766999999999999</v>
      </c>
      <c r="BI17" s="480">
        <v>4.0750000000000001E-2</v>
      </c>
      <c r="BJ17" s="482">
        <v>2.282E-2</v>
      </c>
      <c r="BK17" s="641"/>
    </row>
    <row r="18" spans="1:63" s="57" customFormat="1" ht="24.95" customHeight="1">
      <c r="A18" s="436" t="s">
        <v>74</v>
      </c>
      <c r="B18" s="317">
        <v>49939</v>
      </c>
      <c r="C18" s="310">
        <v>0.97804999999999997</v>
      </c>
      <c r="D18" s="479">
        <v>6.5759999999999999E-2</v>
      </c>
      <c r="E18" s="480">
        <v>5.0259999999999999E-2</v>
      </c>
      <c r="F18" s="480">
        <v>0.11522</v>
      </c>
      <c r="G18" s="480">
        <v>0.21937000000000001</v>
      </c>
      <c r="H18" s="480">
        <v>0.29702000000000001</v>
      </c>
      <c r="I18" s="480">
        <v>0.19220999999999999</v>
      </c>
      <c r="J18" s="480">
        <v>6.0150000000000002E-2</v>
      </c>
      <c r="K18" s="479">
        <v>0.16567000000000001</v>
      </c>
      <c r="L18" s="480">
        <v>7.8589999999999993E-2</v>
      </c>
      <c r="M18" s="480">
        <v>8.8020000000000001E-2</v>
      </c>
      <c r="N18" s="480">
        <v>0.18831000000000001</v>
      </c>
      <c r="O18" s="480">
        <v>0.23419999999999999</v>
      </c>
      <c r="P18" s="480">
        <v>0.15906999999999999</v>
      </c>
      <c r="Q18" s="310">
        <v>8.6139999999999994E-2</v>
      </c>
      <c r="R18" s="455" t="s">
        <v>74</v>
      </c>
      <c r="S18" s="479">
        <v>7.4819999999999998E-2</v>
      </c>
      <c r="T18" s="480">
        <v>2.3390000000000001E-2</v>
      </c>
      <c r="U18" s="480">
        <v>7.2789999999999994E-2</v>
      </c>
      <c r="V18" s="480">
        <v>0.15909000000000001</v>
      </c>
      <c r="W18" s="480">
        <v>0.32965</v>
      </c>
      <c r="X18" s="480">
        <v>0.26325999999999999</v>
      </c>
      <c r="Y18" s="480">
        <v>7.6999999999999999E-2</v>
      </c>
      <c r="Z18" s="479">
        <v>4.5170000000000002E-2</v>
      </c>
      <c r="AA18" s="480">
        <v>1.1939999999999999E-2</v>
      </c>
      <c r="AB18" s="480">
        <v>4.7230000000000001E-2</v>
      </c>
      <c r="AC18" s="480">
        <v>0.19600999999999999</v>
      </c>
      <c r="AD18" s="480">
        <v>0.41038999999999998</v>
      </c>
      <c r="AE18" s="480">
        <v>0.22936999999999999</v>
      </c>
      <c r="AF18" s="482">
        <v>5.9900000000000002E-2</v>
      </c>
      <c r="AG18" s="436" t="s">
        <v>74</v>
      </c>
      <c r="AH18" s="479">
        <v>5.6239999999999998E-2</v>
      </c>
      <c r="AI18" s="480">
        <v>7.9000000000000001E-2</v>
      </c>
      <c r="AJ18" s="480">
        <v>0.18217</v>
      </c>
      <c r="AK18" s="480">
        <v>0.26354</v>
      </c>
      <c r="AL18" s="480">
        <v>0.23200000000000001</v>
      </c>
      <c r="AM18" s="480">
        <v>0.14402000000000001</v>
      </c>
      <c r="AN18" s="480">
        <v>4.3020000000000003E-2</v>
      </c>
      <c r="AO18" s="479">
        <v>4.0329999999999998E-2</v>
      </c>
      <c r="AP18" s="480">
        <v>3.7830000000000003E-2</v>
      </c>
      <c r="AQ18" s="480">
        <v>7.6369999999999993E-2</v>
      </c>
      <c r="AR18" s="480">
        <v>0.19628999999999999</v>
      </c>
      <c r="AS18" s="480">
        <v>0.22198000000000001</v>
      </c>
      <c r="AT18" s="480">
        <v>0.28444000000000003</v>
      </c>
      <c r="AU18" s="482">
        <v>0.14276</v>
      </c>
      <c r="AV18" s="369" t="s">
        <v>74</v>
      </c>
      <c r="AW18" s="479">
        <v>0.64954999999999996</v>
      </c>
      <c r="AX18" s="480">
        <v>0.25679999999999997</v>
      </c>
      <c r="AY18" s="480">
        <v>8.1570000000000004E-2</v>
      </c>
      <c r="AZ18" s="480">
        <v>1.208E-2</v>
      </c>
      <c r="BA18" s="480" t="s">
        <v>477</v>
      </c>
      <c r="BB18" s="480" t="s">
        <v>477</v>
      </c>
      <c r="BC18" s="480" t="s">
        <v>477</v>
      </c>
      <c r="BD18" s="479">
        <v>7.1809999999999999E-2</v>
      </c>
      <c r="BE18" s="480">
        <v>9.6460000000000004E-2</v>
      </c>
      <c r="BF18" s="480">
        <v>0.26045000000000001</v>
      </c>
      <c r="BG18" s="480">
        <v>0.30868000000000001</v>
      </c>
      <c r="BH18" s="480">
        <v>0.21435999999999999</v>
      </c>
      <c r="BI18" s="480">
        <v>4.2869999999999998E-2</v>
      </c>
      <c r="BJ18" s="482">
        <v>5.3600000000000002E-3</v>
      </c>
      <c r="BK18" s="641"/>
    </row>
    <row r="19" spans="1:63" s="57" customFormat="1" ht="24.95" customHeight="1">
      <c r="A19" s="436" t="s">
        <v>75</v>
      </c>
      <c r="B19" s="317">
        <v>113023</v>
      </c>
      <c r="C19" s="310">
        <v>0.66983000000000004</v>
      </c>
      <c r="D19" s="479">
        <v>1.7299999999999999E-2</v>
      </c>
      <c r="E19" s="480">
        <v>5.0180000000000002E-2</v>
      </c>
      <c r="F19" s="480">
        <v>0.13023999999999999</v>
      </c>
      <c r="G19" s="480">
        <v>0.23077</v>
      </c>
      <c r="H19" s="480">
        <v>0.31847999999999999</v>
      </c>
      <c r="I19" s="480">
        <v>0.18303</v>
      </c>
      <c r="J19" s="480">
        <v>7.0000000000000007E-2</v>
      </c>
      <c r="K19" s="479">
        <v>4.8649999999999999E-2</v>
      </c>
      <c r="L19" s="480">
        <v>1.474E-2</v>
      </c>
      <c r="M19" s="480">
        <v>6.1789999999999998E-2</v>
      </c>
      <c r="N19" s="480">
        <v>0.16264000000000001</v>
      </c>
      <c r="O19" s="480">
        <v>0.34304000000000001</v>
      </c>
      <c r="P19" s="480">
        <v>0.25391000000000002</v>
      </c>
      <c r="Q19" s="310">
        <v>0.11523</v>
      </c>
      <c r="R19" s="455" t="s">
        <v>75</v>
      </c>
      <c r="S19" s="479">
        <v>4.641E-2</v>
      </c>
      <c r="T19" s="480">
        <v>1.8290000000000001E-2</v>
      </c>
      <c r="U19" s="480">
        <v>5.5579999999999997E-2</v>
      </c>
      <c r="V19" s="480">
        <v>0.13508999999999999</v>
      </c>
      <c r="W19" s="480">
        <v>0.3826</v>
      </c>
      <c r="X19" s="480">
        <v>0.25176999999999999</v>
      </c>
      <c r="Y19" s="480">
        <v>0.11025</v>
      </c>
      <c r="Z19" s="479">
        <v>7.8600000000000007E-3</v>
      </c>
      <c r="AA19" s="480">
        <v>9.4000000000000004E-3</v>
      </c>
      <c r="AB19" s="480">
        <v>4.7120000000000002E-2</v>
      </c>
      <c r="AC19" s="480">
        <v>0.17665</v>
      </c>
      <c r="AD19" s="480">
        <v>0.43376999999999999</v>
      </c>
      <c r="AE19" s="480">
        <v>0.23938000000000001</v>
      </c>
      <c r="AF19" s="482">
        <v>8.5809999999999997E-2</v>
      </c>
      <c r="AG19" s="436" t="s">
        <v>75</v>
      </c>
      <c r="AH19" s="479">
        <v>1.098E-2</v>
      </c>
      <c r="AI19" s="480">
        <v>8.9440000000000006E-2</v>
      </c>
      <c r="AJ19" s="480">
        <v>0.22811999999999999</v>
      </c>
      <c r="AK19" s="480">
        <v>0.31242999999999999</v>
      </c>
      <c r="AL19" s="480">
        <v>0.20929</v>
      </c>
      <c r="AM19" s="480">
        <v>0.11212</v>
      </c>
      <c r="AN19" s="480">
        <v>3.7629999999999997E-2</v>
      </c>
      <c r="AO19" s="479">
        <v>2.0369999999999999E-2</v>
      </c>
      <c r="AP19" s="480">
        <v>4.2939999999999999E-2</v>
      </c>
      <c r="AQ19" s="480">
        <v>8.6129999999999998E-2</v>
      </c>
      <c r="AR19" s="480">
        <v>0.21178</v>
      </c>
      <c r="AS19" s="480">
        <v>0.32417000000000001</v>
      </c>
      <c r="AT19" s="480">
        <v>0.19950999999999999</v>
      </c>
      <c r="AU19" s="482">
        <v>0.11509</v>
      </c>
      <c r="AV19" s="369" t="s">
        <v>75</v>
      </c>
      <c r="AW19" s="479">
        <v>6.368E-2</v>
      </c>
      <c r="AX19" s="480">
        <v>0.59036</v>
      </c>
      <c r="AY19" s="480">
        <v>0.23752000000000001</v>
      </c>
      <c r="AZ19" s="480">
        <v>8.7779999999999997E-2</v>
      </c>
      <c r="BA19" s="480">
        <v>1.8929999999999999E-2</v>
      </c>
      <c r="BB19" s="480">
        <v>1.72E-3</v>
      </c>
      <c r="BC19" s="480" t="s">
        <v>477</v>
      </c>
      <c r="BD19" s="479">
        <v>2.358E-2</v>
      </c>
      <c r="BE19" s="480">
        <v>0.11468</v>
      </c>
      <c r="BF19" s="480">
        <v>0.21651000000000001</v>
      </c>
      <c r="BG19" s="480">
        <v>0.35905999999999999</v>
      </c>
      <c r="BH19" s="480">
        <v>0.22614999999999999</v>
      </c>
      <c r="BI19" s="480">
        <v>4.2869999999999998E-2</v>
      </c>
      <c r="BJ19" s="482">
        <v>1.7149999999999999E-2</v>
      </c>
      <c r="BK19" s="641"/>
    </row>
    <row r="20" spans="1:63" s="57" customFormat="1" ht="24.95" customHeight="1">
      <c r="A20" s="318" t="s">
        <v>76</v>
      </c>
      <c r="B20" s="311">
        <v>51965</v>
      </c>
      <c r="C20" s="312">
        <v>0.85355000000000003</v>
      </c>
      <c r="D20" s="328">
        <v>7.7049999999999993E-2</v>
      </c>
      <c r="E20" s="294">
        <v>6.3930000000000001E-2</v>
      </c>
      <c r="F20" s="294">
        <v>0.12590999999999999</v>
      </c>
      <c r="G20" s="294">
        <v>0.2162</v>
      </c>
      <c r="H20" s="294">
        <v>0.27623999999999999</v>
      </c>
      <c r="I20" s="294">
        <v>0.1772</v>
      </c>
      <c r="J20" s="294">
        <v>6.3469999999999999E-2</v>
      </c>
      <c r="K20" s="328">
        <v>0.3332</v>
      </c>
      <c r="L20" s="294">
        <v>9.2499999999999999E-2</v>
      </c>
      <c r="M20" s="294">
        <v>6.7769999999999997E-2</v>
      </c>
      <c r="N20" s="294">
        <v>0.10925</v>
      </c>
      <c r="O20" s="294">
        <v>0.14449999999999999</v>
      </c>
      <c r="P20" s="294">
        <v>0.17585000000000001</v>
      </c>
      <c r="Q20" s="312">
        <v>7.6920000000000002E-2</v>
      </c>
      <c r="R20" s="456" t="s">
        <v>76</v>
      </c>
      <c r="S20" s="328">
        <v>0.17923</v>
      </c>
      <c r="T20" s="294">
        <v>2.3199999999999998E-2</v>
      </c>
      <c r="U20" s="294">
        <v>5.2060000000000002E-2</v>
      </c>
      <c r="V20" s="294">
        <v>0.15354999999999999</v>
      </c>
      <c r="W20" s="294">
        <v>0.30889</v>
      </c>
      <c r="X20" s="294">
        <v>0.21127000000000001</v>
      </c>
      <c r="Y20" s="294">
        <v>7.1800000000000003E-2</v>
      </c>
      <c r="Z20" s="328">
        <v>1.098E-2</v>
      </c>
      <c r="AA20" s="294">
        <v>6.8300000000000001E-3</v>
      </c>
      <c r="AB20" s="294">
        <v>3.5869999999999999E-2</v>
      </c>
      <c r="AC20" s="294">
        <v>0.17224999999999999</v>
      </c>
      <c r="AD20" s="294">
        <v>0.40293000000000001</v>
      </c>
      <c r="AE20" s="294">
        <v>0.26480999999999999</v>
      </c>
      <c r="AF20" s="483">
        <v>0.10634</v>
      </c>
      <c r="AG20" s="318" t="s">
        <v>76</v>
      </c>
      <c r="AH20" s="328">
        <v>1.7469999999999999E-2</v>
      </c>
      <c r="AI20" s="294">
        <v>0.1051</v>
      </c>
      <c r="AJ20" s="294">
        <v>0.23308999999999999</v>
      </c>
      <c r="AK20" s="294">
        <v>0.29637000000000002</v>
      </c>
      <c r="AL20" s="294">
        <v>0.21614</v>
      </c>
      <c r="AM20" s="294">
        <v>0.10739</v>
      </c>
      <c r="AN20" s="294">
        <v>2.445E-2</v>
      </c>
      <c r="AO20" s="328">
        <v>0.14968000000000001</v>
      </c>
      <c r="AP20" s="294">
        <v>2.9839999999999998E-2</v>
      </c>
      <c r="AQ20" s="294">
        <v>4.4260000000000001E-2</v>
      </c>
      <c r="AR20" s="294">
        <v>0.15614</v>
      </c>
      <c r="AS20" s="294">
        <v>0.25112000000000001</v>
      </c>
      <c r="AT20" s="294">
        <v>0.23521</v>
      </c>
      <c r="AU20" s="483">
        <v>0.13375999999999999</v>
      </c>
      <c r="AV20" s="438" t="s">
        <v>76</v>
      </c>
      <c r="AW20" s="328">
        <v>0.35615999999999998</v>
      </c>
      <c r="AX20" s="294">
        <v>0.46849000000000002</v>
      </c>
      <c r="AY20" s="294">
        <v>0.12877</v>
      </c>
      <c r="AZ20" s="294">
        <v>4.6580000000000003E-2</v>
      </c>
      <c r="BA20" s="294" t="s">
        <v>477</v>
      </c>
      <c r="BB20" s="294" t="s">
        <v>477</v>
      </c>
      <c r="BC20" s="294" t="s">
        <v>477</v>
      </c>
      <c r="BD20" s="328">
        <v>2.9440000000000001E-2</v>
      </c>
      <c r="BE20" s="294">
        <v>0.11123</v>
      </c>
      <c r="BF20" s="294">
        <v>0.18429999999999999</v>
      </c>
      <c r="BG20" s="294">
        <v>0.35877999999999999</v>
      </c>
      <c r="BH20" s="294">
        <v>0.25627</v>
      </c>
      <c r="BI20" s="294">
        <v>5.6710000000000003E-2</v>
      </c>
      <c r="BJ20" s="483">
        <v>3.2699999999999999E-3</v>
      </c>
      <c r="BK20" s="641"/>
    </row>
    <row r="21" spans="1:63" s="65" customFormat="1" ht="24.95" customHeight="1" thickBot="1">
      <c r="A21" s="319" t="s">
        <v>85</v>
      </c>
      <c r="B21" s="313">
        <v>3139602</v>
      </c>
      <c r="C21" s="315">
        <v>0.74680999999999997</v>
      </c>
      <c r="D21" s="336">
        <v>5.1110000000000003E-2</v>
      </c>
      <c r="E21" s="314">
        <v>5.1709999999999999E-2</v>
      </c>
      <c r="F21" s="314">
        <v>0.14845</v>
      </c>
      <c r="G21" s="314">
        <v>0.24543000000000001</v>
      </c>
      <c r="H21" s="314">
        <v>0.29171999999999998</v>
      </c>
      <c r="I21" s="314">
        <v>0.15357999999999999</v>
      </c>
      <c r="J21" s="314">
        <v>5.8009999999999999E-2</v>
      </c>
      <c r="K21" s="336">
        <v>0.12478</v>
      </c>
      <c r="L21" s="314">
        <v>3.7220000000000003E-2</v>
      </c>
      <c r="M21" s="314">
        <v>0.10077</v>
      </c>
      <c r="N21" s="314">
        <v>0.19303999999999999</v>
      </c>
      <c r="O21" s="314">
        <v>0.25442999999999999</v>
      </c>
      <c r="P21" s="314">
        <v>0.19126000000000001</v>
      </c>
      <c r="Q21" s="481">
        <v>9.8500000000000004E-2</v>
      </c>
      <c r="R21" s="457" t="s">
        <v>85</v>
      </c>
      <c r="S21" s="336">
        <v>0.10296</v>
      </c>
      <c r="T21" s="314">
        <v>2.7910000000000001E-2</v>
      </c>
      <c r="U21" s="314">
        <v>9.0499999999999997E-2</v>
      </c>
      <c r="V21" s="314">
        <v>0.17030999999999999</v>
      </c>
      <c r="W21" s="314">
        <v>0.33839999999999998</v>
      </c>
      <c r="X21" s="314">
        <v>0.19545000000000001</v>
      </c>
      <c r="Y21" s="314">
        <v>7.4459999999999998E-2</v>
      </c>
      <c r="Z21" s="336">
        <v>3.7339999999999998E-2</v>
      </c>
      <c r="AA21" s="314">
        <v>1.677E-2</v>
      </c>
      <c r="AB21" s="314">
        <v>8.6110000000000006E-2</v>
      </c>
      <c r="AC21" s="314">
        <v>0.20973</v>
      </c>
      <c r="AD21" s="314">
        <v>0.39082</v>
      </c>
      <c r="AE21" s="314">
        <v>0.18795000000000001</v>
      </c>
      <c r="AF21" s="484">
        <v>7.1290000000000006E-2</v>
      </c>
      <c r="AG21" s="319" t="s">
        <v>85</v>
      </c>
      <c r="AH21" s="336">
        <v>2.0979999999999999E-2</v>
      </c>
      <c r="AI21" s="314">
        <v>8.1119999999999998E-2</v>
      </c>
      <c r="AJ21" s="314">
        <v>0.23191000000000001</v>
      </c>
      <c r="AK21" s="314">
        <v>0.31297000000000003</v>
      </c>
      <c r="AL21" s="314">
        <v>0.20608000000000001</v>
      </c>
      <c r="AM21" s="314">
        <v>0.11146</v>
      </c>
      <c r="AN21" s="314">
        <v>3.5490000000000001E-2</v>
      </c>
      <c r="AO21" s="336">
        <v>8.7319999999999995E-2</v>
      </c>
      <c r="AP21" s="314">
        <v>5.5780000000000003E-2</v>
      </c>
      <c r="AQ21" s="314">
        <v>0.11074000000000001</v>
      </c>
      <c r="AR21" s="314">
        <v>0.23654</v>
      </c>
      <c r="AS21" s="314">
        <v>0.29675000000000001</v>
      </c>
      <c r="AT21" s="314">
        <v>0.14137</v>
      </c>
      <c r="AU21" s="484">
        <v>7.1499999999999994E-2</v>
      </c>
      <c r="AV21" s="370" t="s">
        <v>85</v>
      </c>
      <c r="AW21" s="336">
        <v>0.41116000000000003</v>
      </c>
      <c r="AX21" s="314">
        <v>0.42544999999999999</v>
      </c>
      <c r="AY21" s="314">
        <v>0.10822</v>
      </c>
      <c r="AZ21" s="314">
        <v>4.1790000000000001E-2</v>
      </c>
      <c r="BA21" s="314">
        <v>1.1429999999999999E-2</v>
      </c>
      <c r="BB21" s="314">
        <v>1.1800000000000001E-3</v>
      </c>
      <c r="BC21" s="314">
        <v>7.6999999999999996E-4</v>
      </c>
      <c r="BD21" s="336">
        <v>0.13517000000000001</v>
      </c>
      <c r="BE21" s="314">
        <v>0.13139999999999999</v>
      </c>
      <c r="BF21" s="314">
        <v>0.18411</v>
      </c>
      <c r="BG21" s="314">
        <v>0.29215000000000002</v>
      </c>
      <c r="BH21" s="314">
        <v>0.19527</v>
      </c>
      <c r="BI21" s="314">
        <v>4.4249999999999998E-2</v>
      </c>
      <c r="BJ21" s="484">
        <v>1.7639999999999999E-2</v>
      </c>
      <c r="BK21" s="648"/>
    </row>
    <row r="22" spans="1:63" s="556" customFormat="1"/>
    <row r="23" spans="1:63" s="558" customFormat="1" ht="11.25">
      <c r="A23" s="558" t="str">
        <f>"Anmerkungen. Datengrundlage: Volkshochschul-Statistik "&amp;Hilfswerte!B1&amp;"; Basis: "&amp;Tabelle1!$C$36&amp;" vhs."</f>
        <v>Anmerkungen. Datengrundlage: Volkshochschul-Statistik 2022; Basis: 828 vhs.</v>
      </c>
      <c r="R23" s="558" t="str">
        <f>"Anmerkungen. Datengrundlage: Volkshochschul-Statistik "&amp;Hilfswerte!S1&amp;"; Basis: "&amp;Tabelle1!$C$36&amp;" vhs."</f>
        <v>Anmerkungen. Datengrundlage: Volkshochschul-Statistik ; Basis: 828 vhs.</v>
      </c>
      <c r="AG23" s="558" t="str">
        <f>"Anmerkungen. Datengrundlage: Volkshochschul-Statistik "&amp;Hilfswerte!AH1&amp;"; Basis: "&amp;Tabelle1!$C$36&amp;" vhs."</f>
        <v>Anmerkungen. Datengrundlage: Volkshochschul-Statistik ; Basis: 828 vhs.</v>
      </c>
      <c r="AV23" s="558" t="str">
        <f>'Tabelle 1.1'!A38</f>
        <v>Anmerkungen. Datengrundlage: Volkshochschul-Statistik 2022; Basis: 828 vhs.</v>
      </c>
    </row>
    <row r="24" spans="1:63" s="556" customFormat="1"/>
    <row r="25" spans="1:63" s="556" customFormat="1">
      <c r="A25" s="558" t="str">
        <f>Tabelle1!$A$41</f>
        <v>Datengrundlage: Deutsches Institut für Erwachsenenbildung DIE (2025). „Basisdaten Volkshochschul-Statistik (seit 2018)“</v>
      </c>
      <c r="B25" s="560"/>
      <c r="C25" s="560"/>
      <c r="D25" s="560"/>
      <c r="E25" s="402"/>
      <c r="F25" s="402"/>
      <c r="G25" s="402"/>
      <c r="R25" s="558" t="str">
        <f>Tabelle1!$A$41</f>
        <v>Datengrundlage: Deutsches Institut für Erwachsenenbildung DIE (2025). „Basisdaten Volkshochschul-Statistik (seit 2018)“</v>
      </c>
      <c r="S25" s="560"/>
      <c r="T25" s="560"/>
      <c r="U25" s="560"/>
      <c r="V25" s="402"/>
      <c r="W25" s="402"/>
      <c r="X25" s="402"/>
      <c r="AG25" s="558" t="str">
        <f>Tabelle1!$A$41</f>
        <v>Datengrundlage: Deutsches Institut für Erwachsenenbildung DIE (2025). „Basisdaten Volkshochschul-Statistik (seit 2018)“</v>
      </c>
      <c r="AH25" s="560"/>
      <c r="AI25" s="560"/>
      <c r="AJ25" s="560"/>
      <c r="AK25" s="402"/>
      <c r="AL25" s="402"/>
      <c r="AM25" s="402"/>
      <c r="AV25" s="558" t="str">
        <f>Tabelle1!$A$41</f>
        <v>Datengrundlage: Deutsches Institut für Erwachsenenbildung DIE (2025). „Basisdaten Volkshochschul-Statistik (seit 2018)“</v>
      </c>
      <c r="AW25" s="560"/>
      <c r="AX25" s="560"/>
      <c r="AY25" s="560"/>
      <c r="AZ25" s="402"/>
      <c r="BA25" s="402"/>
      <c r="BB25" s="402"/>
    </row>
    <row r="26" spans="1:63" s="556" customFormat="1">
      <c r="A26" s="558" t="str">
        <f>Tabelle1!$A$42</f>
        <v xml:space="preserve">(ZA6276; Version 2.0.0) [Data set]. GESIS, Köln. </v>
      </c>
      <c r="D26" s="402"/>
      <c r="E26" s="402"/>
      <c r="F26" s="796" t="s">
        <v>494</v>
      </c>
      <c r="G26" s="796"/>
      <c r="H26" s="796"/>
      <c r="R26" s="558" t="str">
        <f>Tabelle1!$A$42</f>
        <v xml:space="preserve">(ZA6276; Version 2.0.0) [Data set]. GESIS, Köln. </v>
      </c>
      <c r="U26" s="402"/>
      <c r="V26" s="402"/>
      <c r="W26" s="796" t="s">
        <v>494</v>
      </c>
      <c r="X26" s="796"/>
      <c r="Y26" s="796"/>
      <c r="AG26" s="558" t="str">
        <f>Tabelle1!$A$42</f>
        <v xml:space="preserve">(ZA6276; Version 2.0.0) [Data set]. GESIS, Köln. </v>
      </c>
      <c r="AJ26" s="402"/>
      <c r="AK26" s="402"/>
      <c r="AL26" s="796" t="s">
        <v>494</v>
      </c>
      <c r="AM26" s="796"/>
      <c r="AN26" s="796"/>
      <c r="AV26" s="558" t="str">
        <f>Tabelle1!$A$42</f>
        <v xml:space="preserve">(ZA6276; Version 2.0.0) [Data set]. GESIS, Köln. </v>
      </c>
      <c r="AY26" s="402"/>
      <c r="AZ26" s="402"/>
      <c r="BA26" s="796" t="s">
        <v>494</v>
      </c>
      <c r="BB26" s="796"/>
      <c r="BC26" s="796"/>
    </row>
    <row r="27" spans="1:63" s="556" customFormat="1">
      <c r="A27" s="560"/>
      <c r="B27" s="560"/>
      <c r="C27" s="560"/>
      <c r="D27" s="560"/>
      <c r="E27" s="402"/>
      <c r="F27" s="402"/>
      <c r="G27" s="402"/>
      <c r="R27" s="560"/>
      <c r="S27" s="560"/>
      <c r="T27" s="560"/>
      <c r="U27" s="560"/>
      <c r="V27" s="402"/>
      <c r="W27" s="402"/>
      <c r="X27" s="402"/>
      <c r="AG27" s="560"/>
      <c r="AH27" s="560"/>
      <c r="AI27" s="560"/>
      <c r="AJ27" s="560"/>
      <c r="AK27" s="402"/>
      <c r="AL27" s="402"/>
      <c r="AM27" s="402"/>
      <c r="AV27" s="560"/>
      <c r="AW27" s="560"/>
      <c r="AX27" s="560"/>
      <c r="AY27" s="560"/>
      <c r="AZ27" s="402"/>
      <c r="BA27" s="402"/>
      <c r="BB27" s="402"/>
    </row>
    <row r="28" spans="1:63" s="556" customFormat="1">
      <c r="A28" s="694" t="str">
        <f>Tabelle1!$A$44</f>
        <v>Die Tabellen stehen unter der Lizenz CC BY-SA DEED 4.0.</v>
      </c>
      <c r="B28" s="560"/>
      <c r="C28" s="560"/>
      <c r="D28" s="560"/>
      <c r="E28" s="402"/>
      <c r="F28" s="402"/>
      <c r="G28" s="402"/>
      <c r="R28" s="694" t="str">
        <f>Tabelle1!$A$44</f>
        <v>Die Tabellen stehen unter der Lizenz CC BY-SA DEED 4.0.</v>
      </c>
      <c r="S28" s="560"/>
      <c r="T28" s="560"/>
      <c r="U28" s="560"/>
      <c r="V28" s="402"/>
      <c r="W28" s="402"/>
      <c r="X28" s="402"/>
      <c r="AG28" s="694" t="str">
        <f>Tabelle1!$A$44</f>
        <v>Die Tabellen stehen unter der Lizenz CC BY-SA DEED 4.0.</v>
      </c>
      <c r="AH28" s="560"/>
      <c r="AI28" s="560"/>
      <c r="AJ28" s="560"/>
      <c r="AK28" s="402"/>
      <c r="AL28" s="402"/>
      <c r="AM28" s="402"/>
      <c r="AV28" s="694" t="str">
        <f>Tabelle1!$A$44</f>
        <v>Die Tabellen stehen unter der Lizenz CC BY-SA DEED 4.0.</v>
      </c>
      <c r="AW28" s="560"/>
      <c r="AX28" s="560"/>
      <c r="AY28" s="560"/>
      <c r="AZ28" s="402"/>
      <c r="BA28" s="402"/>
      <c r="BB28" s="402"/>
    </row>
  </sheetData>
  <mergeCells count="25">
    <mergeCell ref="BA26:BC26"/>
    <mergeCell ref="D3:J3"/>
    <mergeCell ref="K3:Q3"/>
    <mergeCell ref="S3:Y3"/>
    <mergeCell ref="Z3:AF3"/>
    <mergeCell ref="AH3:AN3"/>
    <mergeCell ref="F26:H26"/>
    <mergeCell ref="W26:Y26"/>
    <mergeCell ref="AL26:AN26"/>
    <mergeCell ref="A1:Q1"/>
    <mergeCell ref="R1:AF1"/>
    <mergeCell ref="AG1:AU1"/>
    <mergeCell ref="AV1:BJ1"/>
    <mergeCell ref="A2:A4"/>
    <mergeCell ref="B2:C3"/>
    <mergeCell ref="D2:Q2"/>
    <mergeCell ref="R2:R4"/>
    <mergeCell ref="S2:AF2"/>
    <mergeCell ref="AW3:BC3"/>
    <mergeCell ref="BD3:BJ3"/>
    <mergeCell ref="AH2:AU2"/>
    <mergeCell ref="AV2:AV4"/>
    <mergeCell ref="AW2:BJ2"/>
    <mergeCell ref="AG2:AG4"/>
    <mergeCell ref="AO3:AU3"/>
  </mergeCells>
  <conditionalFormatting sqref="B5:B21">
    <cfRule type="cellIs" dxfId="354" priority="1" stopIfTrue="1" operator="equal">
      <formula>0</formula>
    </cfRule>
  </conditionalFormatting>
  <hyperlinks>
    <hyperlink ref="A28" r:id="rId1" display="Publikation und Tabellen stehen unter der Lizenz CC BY-SA DEED 4.0." xr:uid="{8BAA44D5-00A3-4F66-AAC7-822646512F34}"/>
    <hyperlink ref="R28" r:id="rId2" display="Publikation und Tabellen stehen unter der Lizenz CC BY-SA DEED 4.0." xr:uid="{CAB43FE9-9A3C-4E79-89F4-9B92F3B1780C}"/>
    <hyperlink ref="AG28" r:id="rId3" display="Publikation und Tabellen stehen unter der Lizenz CC BY-SA DEED 4.0." xr:uid="{8E4D252B-0436-428E-B346-AB0860C9A15C}"/>
    <hyperlink ref="AV28" r:id="rId4" display="Publikation und Tabellen stehen unter der Lizenz CC BY-SA DEED 4.0." xr:uid="{743A52CC-98D1-45D5-B4E7-C0DE16C34067}"/>
    <hyperlink ref="F26" r:id="rId5" xr:uid="{CA70515C-47B7-4C6E-A47D-B2E111510AD1}"/>
    <hyperlink ref="W26" r:id="rId6" xr:uid="{1ACE3B72-7E96-497A-A537-8FC3FC2BAD45}"/>
    <hyperlink ref="AL26" r:id="rId7" xr:uid="{3761BB9F-3751-4528-B210-65CAAD1399A3}"/>
    <hyperlink ref="BA26" r:id="rId8" xr:uid="{7A81DAA0-A880-4911-ADA5-9C6E87D9293E}"/>
  </hyperlinks>
  <pageMargins left="0.78740157480314965" right="0.78740157480314965" top="0.98425196850393704" bottom="0.98425196850393704" header="0.51181102362204722" footer="0.51181102362204722"/>
  <pageSetup paperSize="9" scale="75" fitToWidth="2" fitToHeight="2" orientation="portrait" r:id="rId9"/>
  <headerFooter scaleWithDoc="0" alignWithMargins="0"/>
  <colBreaks count="3" manualBreakCount="3">
    <brk id="17" max="1048575" man="1"/>
    <brk id="32" max="1048575" man="1"/>
    <brk id="47" max="27" man="1"/>
  </colBreaks>
  <legacyDrawingHF r:id="rId1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3AE9A-91CC-4027-B508-1C2E38CF15FA}">
  <sheetPr>
    <pageSetUpPr fitToPage="1"/>
  </sheetPr>
  <dimension ref="A1:L28"/>
  <sheetViews>
    <sheetView view="pageBreakPreview" zoomScaleNormal="100" zoomScaleSheetLayoutView="100" workbookViewId="0">
      <selection sqref="A1:K1"/>
    </sheetView>
  </sheetViews>
  <sheetFormatPr baseColWidth="10" defaultRowHeight="12.75"/>
  <cols>
    <col min="1" max="1" width="19.140625" customWidth="1"/>
    <col min="2" max="3" width="11" customWidth="1"/>
    <col min="4" max="4" width="10.28515625" customWidth="1"/>
    <col min="5" max="5" width="9.140625" customWidth="1"/>
    <col min="6" max="6" width="8.28515625" customWidth="1"/>
    <col min="7" max="7" width="8.140625" customWidth="1"/>
    <col min="8" max="9" width="8.28515625" customWidth="1"/>
    <col min="10" max="10" width="8.140625" customWidth="1"/>
    <col min="11" max="11" width="8.28515625" customWidth="1"/>
    <col min="12" max="12" width="2.7109375" style="560" customWidth="1"/>
  </cols>
  <sheetData>
    <row r="1" spans="1:11" ht="39.950000000000003" customHeight="1" thickBot="1">
      <c r="A1" s="991" t="str">
        <f>"Tabelle 15: Altersverteilung in Kursen nach Geschlecht und Programmbereichen " &amp;Hilfswerte!B1</f>
        <v>Tabelle 15: Altersverteilung in Kursen nach Geschlecht und Programmbereichen 2022</v>
      </c>
      <c r="B1" s="991"/>
      <c r="C1" s="991"/>
      <c r="D1" s="991"/>
      <c r="E1" s="991"/>
      <c r="F1" s="991"/>
      <c r="G1" s="991"/>
      <c r="H1" s="991"/>
      <c r="I1" s="991"/>
      <c r="J1" s="991"/>
      <c r="K1" s="991"/>
    </row>
    <row r="2" spans="1:11" ht="30.75" customHeight="1">
      <c r="A2" s="1027" t="s">
        <v>289</v>
      </c>
      <c r="B2" s="937" t="s">
        <v>455</v>
      </c>
      <c r="C2" s="938"/>
      <c r="D2" s="978" t="s">
        <v>288</v>
      </c>
      <c r="E2" s="941"/>
      <c r="F2" s="941"/>
      <c r="G2" s="941"/>
      <c r="H2" s="941"/>
      <c r="I2" s="941"/>
      <c r="J2" s="941"/>
      <c r="K2" s="942"/>
    </row>
    <row r="3" spans="1:11" ht="12" customHeight="1">
      <c r="A3" s="1028"/>
      <c r="B3" s="939"/>
      <c r="C3" s="940"/>
      <c r="D3" s="1025" t="s">
        <v>290</v>
      </c>
      <c r="E3" s="1023" t="s">
        <v>281</v>
      </c>
      <c r="F3" s="1023" t="s">
        <v>282</v>
      </c>
      <c r="G3" s="1023" t="s">
        <v>283</v>
      </c>
      <c r="H3" s="1023" t="s">
        <v>284</v>
      </c>
      <c r="I3" s="1023" t="s">
        <v>285</v>
      </c>
      <c r="J3" s="1023" t="s">
        <v>286</v>
      </c>
      <c r="K3" s="1021" t="s">
        <v>287</v>
      </c>
    </row>
    <row r="4" spans="1:11" ht="56.25" customHeight="1">
      <c r="A4" s="1029"/>
      <c r="B4" s="637" t="s">
        <v>6</v>
      </c>
      <c r="C4" s="637" t="s">
        <v>278</v>
      </c>
      <c r="D4" s="1026"/>
      <c r="E4" s="1024"/>
      <c r="F4" s="1024"/>
      <c r="G4" s="1024"/>
      <c r="H4" s="1024"/>
      <c r="I4" s="1024"/>
      <c r="J4" s="1024"/>
      <c r="K4" s="1022"/>
    </row>
    <row r="5" spans="1:11" ht="29.25" customHeight="1">
      <c r="A5" s="972" t="s">
        <v>89</v>
      </c>
      <c r="B5" s="1017">
        <v>205926</v>
      </c>
      <c r="C5" s="1019">
        <v>0.53164999999999996</v>
      </c>
      <c r="D5" s="330" t="s">
        <v>272</v>
      </c>
      <c r="E5" s="485">
        <v>0.18113000000000001</v>
      </c>
      <c r="F5" s="485">
        <v>4.6059999999999997E-2</v>
      </c>
      <c r="G5" s="485">
        <v>7.5810000000000002E-2</v>
      </c>
      <c r="H5" s="485">
        <v>0.15026999999999999</v>
      </c>
      <c r="I5" s="485">
        <v>0.23979</v>
      </c>
      <c r="J5" s="485">
        <v>0.20757999999999999</v>
      </c>
      <c r="K5" s="486">
        <v>9.9360000000000004E-2</v>
      </c>
    </row>
    <row r="6" spans="1:11" ht="29.25" customHeight="1">
      <c r="A6" s="777"/>
      <c r="B6" s="1018"/>
      <c r="C6" s="1020"/>
      <c r="D6" s="499" t="s">
        <v>271</v>
      </c>
      <c r="E6" s="489">
        <v>8.3909999999999998E-2</v>
      </c>
      <c r="F6" s="489">
        <v>3.3459999999999997E-2</v>
      </c>
      <c r="G6" s="489">
        <v>0.11260000000000001</v>
      </c>
      <c r="H6" s="489">
        <v>0.21482000000000001</v>
      </c>
      <c r="I6" s="489">
        <v>0.26527000000000001</v>
      </c>
      <c r="J6" s="489">
        <v>0.18945999999999999</v>
      </c>
      <c r="K6" s="490">
        <v>0.10048</v>
      </c>
    </row>
    <row r="7" spans="1:11" ht="29.25" customHeight="1">
      <c r="A7" s="795" t="s">
        <v>113</v>
      </c>
      <c r="B7" s="1030">
        <v>392575</v>
      </c>
      <c r="C7" s="1031">
        <v>0.66954000000000002</v>
      </c>
      <c r="D7" s="331" t="s">
        <v>272</v>
      </c>
      <c r="E7" s="487">
        <v>0.16375000000000001</v>
      </c>
      <c r="F7" s="487">
        <v>3.108E-2</v>
      </c>
      <c r="G7" s="487">
        <v>7.5469999999999995E-2</v>
      </c>
      <c r="H7" s="487">
        <v>0.13644000000000001</v>
      </c>
      <c r="I7" s="487">
        <v>0.30032999999999999</v>
      </c>
      <c r="J7" s="487">
        <v>0.21146000000000001</v>
      </c>
      <c r="K7" s="488">
        <v>8.1470000000000001E-2</v>
      </c>
    </row>
    <row r="8" spans="1:11" ht="29.25" customHeight="1">
      <c r="A8" s="777"/>
      <c r="B8" s="1018"/>
      <c r="C8" s="1020"/>
      <c r="D8" s="500" t="s">
        <v>271</v>
      </c>
      <c r="E8" s="491">
        <v>8.2809999999999995E-2</v>
      </c>
      <c r="F8" s="491">
        <v>2.7130000000000001E-2</v>
      </c>
      <c r="G8" s="491">
        <v>9.3640000000000001E-2</v>
      </c>
      <c r="H8" s="491">
        <v>0.17867</v>
      </c>
      <c r="I8" s="491">
        <v>0.34943000000000002</v>
      </c>
      <c r="J8" s="491">
        <v>0.19535</v>
      </c>
      <c r="K8" s="492">
        <v>7.2980000000000003E-2</v>
      </c>
    </row>
    <row r="9" spans="1:11" ht="29.25" customHeight="1">
      <c r="A9" s="795" t="s">
        <v>19</v>
      </c>
      <c r="B9" s="1030">
        <v>1073834</v>
      </c>
      <c r="C9" s="1031">
        <v>0.76175000000000004</v>
      </c>
      <c r="D9" s="501" t="s">
        <v>272</v>
      </c>
      <c r="E9" s="493">
        <v>9.5810000000000006E-2</v>
      </c>
      <c r="F9" s="493">
        <v>1.7670000000000002E-2</v>
      </c>
      <c r="G9" s="493">
        <v>6.3759999999999997E-2</v>
      </c>
      <c r="H9" s="493">
        <v>0.15659999999999999</v>
      </c>
      <c r="I9" s="493">
        <v>0.36591000000000001</v>
      </c>
      <c r="J9" s="493">
        <v>0.21326000000000001</v>
      </c>
      <c r="K9" s="494">
        <v>8.6999999999999994E-2</v>
      </c>
    </row>
    <row r="10" spans="1:11" ht="29.25" customHeight="1">
      <c r="A10" s="777"/>
      <c r="B10" s="1018"/>
      <c r="C10" s="1020"/>
      <c r="D10" s="500" t="s">
        <v>271</v>
      </c>
      <c r="E10" s="491">
        <v>2.4840000000000001E-2</v>
      </c>
      <c r="F10" s="491">
        <v>1.6580000000000001E-2</v>
      </c>
      <c r="G10" s="491">
        <v>8.9429999999999996E-2</v>
      </c>
      <c r="H10" s="491">
        <v>0.21881</v>
      </c>
      <c r="I10" s="491">
        <v>0.39661999999999997</v>
      </c>
      <c r="J10" s="491">
        <v>0.18498999999999999</v>
      </c>
      <c r="K10" s="492">
        <v>6.8720000000000003E-2</v>
      </c>
    </row>
    <row r="11" spans="1:11" ht="29.25" customHeight="1">
      <c r="A11" s="795" t="s">
        <v>20</v>
      </c>
      <c r="B11" s="1030">
        <v>1247698</v>
      </c>
      <c r="C11" s="1031">
        <v>0.83597999999999995</v>
      </c>
      <c r="D11" s="501" t="s">
        <v>272</v>
      </c>
      <c r="E11" s="493">
        <v>2.615E-2</v>
      </c>
      <c r="F11" s="493">
        <v>9.6100000000000005E-2</v>
      </c>
      <c r="G11" s="493">
        <v>0.25413999999999998</v>
      </c>
      <c r="H11" s="493">
        <v>0.29616999999999999</v>
      </c>
      <c r="I11" s="493">
        <v>0.18235999999999999</v>
      </c>
      <c r="J11" s="493">
        <v>0.10901</v>
      </c>
      <c r="K11" s="494">
        <v>3.6089999999999997E-2</v>
      </c>
    </row>
    <row r="12" spans="1:11" ht="29.25" customHeight="1">
      <c r="A12" s="777"/>
      <c r="B12" s="1018"/>
      <c r="C12" s="1020"/>
      <c r="D12" s="500" t="s">
        <v>271</v>
      </c>
      <c r="E12" s="491">
        <v>1.558E-2</v>
      </c>
      <c r="F12" s="491">
        <v>7.4340000000000003E-2</v>
      </c>
      <c r="G12" s="491">
        <v>0.22034999999999999</v>
      </c>
      <c r="H12" s="491">
        <v>0.32185999999999998</v>
      </c>
      <c r="I12" s="491">
        <v>0.21851000000000001</v>
      </c>
      <c r="J12" s="491">
        <v>0.1143</v>
      </c>
      <c r="K12" s="492">
        <v>3.5069999999999997E-2</v>
      </c>
    </row>
    <row r="13" spans="1:11" ht="29.25" customHeight="1">
      <c r="A13" s="795" t="s">
        <v>355</v>
      </c>
      <c r="B13" s="1030">
        <v>119798</v>
      </c>
      <c r="C13" s="1031">
        <v>0.56379999999999997</v>
      </c>
      <c r="D13" s="501" t="s">
        <v>272</v>
      </c>
      <c r="E13" s="493">
        <v>0.14285999999999999</v>
      </c>
      <c r="F13" s="493">
        <v>7.5289999999999996E-2</v>
      </c>
      <c r="G13" s="493">
        <v>0.11051999999999999</v>
      </c>
      <c r="H13" s="493">
        <v>0.19127</v>
      </c>
      <c r="I13" s="493">
        <v>0.23322000000000001</v>
      </c>
      <c r="J13" s="493">
        <v>0.15840000000000001</v>
      </c>
      <c r="K13" s="494">
        <v>8.8440000000000005E-2</v>
      </c>
    </row>
    <row r="14" spans="1:11" ht="29.25" customHeight="1">
      <c r="A14" s="777"/>
      <c r="B14" s="1018"/>
      <c r="C14" s="1020"/>
      <c r="D14" s="500" t="s">
        <v>271</v>
      </c>
      <c r="E14" s="491">
        <v>5.5440000000000003E-2</v>
      </c>
      <c r="F14" s="491">
        <v>4.5409999999999999E-2</v>
      </c>
      <c r="G14" s="491">
        <v>0.11090999999999999</v>
      </c>
      <c r="H14" s="491">
        <v>0.25903999999999999</v>
      </c>
      <c r="I14" s="491">
        <v>0.32861000000000001</v>
      </c>
      <c r="J14" s="491">
        <v>0.13668</v>
      </c>
      <c r="K14" s="492">
        <v>6.3909999999999995E-2</v>
      </c>
    </row>
    <row r="15" spans="1:11" ht="29.25" customHeight="1">
      <c r="A15" s="795" t="s">
        <v>340</v>
      </c>
      <c r="B15" s="1030">
        <v>27311</v>
      </c>
      <c r="C15" s="1031">
        <v>0.41203000000000001</v>
      </c>
      <c r="D15" s="501" t="s">
        <v>272</v>
      </c>
      <c r="E15" s="493">
        <v>0.39495999999999998</v>
      </c>
      <c r="F15" s="493">
        <v>0.46964</v>
      </c>
      <c r="G15" s="493">
        <v>0.10531</v>
      </c>
      <c r="H15" s="493">
        <v>2.0719999999999999E-2</v>
      </c>
      <c r="I15" s="493">
        <v>7.2100000000000003E-3</v>
      </c>
      <c r="J15" s="493">
        <v>8.9999999999999998E-4</v>
      </c>
      <c r="K15" s="494">
        <v>1.2800000000000001E-3</v>
      </c>
    </row>
    <row r="16" spans="1:11" ht="29.25" customHeight="1">
      <c r="A16" s="777"/>
      <c r="B16" s="1018"/>
      <c r="C16" s="1020"/>
      <c r="D16" s="500" t="s">
        <v>271</v>
      </c>
      <c r="E16" s="491">
        <v>0.40362999999999999</v>
      </c>
      <c r="F16" s="491">
        <v>0.39977000000000001</v>
      </c>
      <c r="G16" s="491">
        <v>0.11409999999999999</v>
      </c>
      <c r="H16" s="491">
        <v>6.4409999999999995E-2</v>
      </c>
      <c r="I16" s="491">
        <v>1.6230000000000001E-2</v>
      </c>
      <c r="J16" s="491">
        <v>1.57E-3</v>
      </c>
      <c r="K16" s="492">
        <v>2.9E-4</v>
      </c>
    </row>
    <row r="17" spans="1:11" ht="29.25" customHeight="1">
      <c r="A17" s="776" t="s">
        <v>39</v>
      </c>
      <c r="B17" s="1032">
        <v>24314</v>
      </c>
      <c r="C17" s="1034">
        <v>0.49247999999999997</v>
      </c>
      <c r="D17" s="501" t="s">
        <v>272</v>
      </c>
      <c r="E17" s="493">
        <v>0.16766</v>
      </c>
      <c r="F17" s="493">
        <v>0.16825999999999999</v>
      </c>
      <c r="G17" s="493">
        <v>0.18790000000000001</v>
      </c>
      <c r="H17" s="493">
        <v>0.24035999999999999</v>
      </c>
      <c r="I17" s="493">
        <v>0.18376999999999999</v>
      </c>
      <c r="J17" s="493">
        <v>3.6049999999999999E-2</v>
      </c>
      <c r="K17" s="494">
        <v>1.601E-2</v>
      </c>
    </row>
    <row r="18" spans="1:11" ht="29.25" customHeight="1">
      <c r="A18" s="793"/>
      <c r="B18" s="1033"/>
      <c r="C18" s="1035"/>
      <c r="D18" s="502" t="s">
        <v>271</v>
      </c>
      <c r="E18" s="495">
        <v>0.10339</v>
      </c>
      <c r="F18" s="495">
        <v>0.10895000000000001</v>
      </c>
      <c r="G18" s="495">
        <v>0.18042</v>
      </c>
      <c r="H18" s="495">
        <v>0.32921</v>
      </c>
      <c r="I18" s="495">
        <v>0.20669999999999999</v>
      </c>
      <c r="J18" s="495">
        <v>5.194E-2</v>
      </c>
      <c r="K18" s="496">
        <v>1.9400000000000001E-2</v>
      </c>
    </row>
    <row r="19" spans="1:11" ht="29.25" customHeight="1">
      <c r="A19" s="795" t="s">
        <v>24</v>
      </c>
      <c r="B19" s="1036">
        <v>3091456</v>
      </c>
      <c r="C19" s="1031">
        <v>0.73536000000000001</v>
      </c>
      <c r="D19" s="503" t="s">
        <v>272</v>
      </c>
      <c r="E19" s="489">
        <v>8.1140000000000004E-2</v>
      </c>
      <c r="F19" s="489">
        <v>7.6280000000000001E-2</v>
      </c>
      <c r="G19" s="489">
        <v>0.17213999999999999</v>
      </c>
      <c r="H19" s="489">
        <v>0.22897000000000001</v>
      </c>
      <c r="I19" s="489">
        <v>0.23547999999999999</v>
      </c>
      <c r="J19" s="489">
        <v>0.14801</v>
      </c>
      <c r="K19" s="490">
        <v>5.7979999999999997E-2</v>
      </c>
    </row>
    <row r="20" spans="1:11" ht="29.25" customHeight="1" thickBot="1">
      <c r="A20" s="798"/>
      <c r="B20" s="1037"/>
      <c r="C20" s="1038"/>
      <c r="D20" s="504" t="s">
        <v>271</v>
      </c>
      <c r="E20" s="497">
        <v>3.6819999999999999E-2</v>
      </c>
      <c r="F20" s="497">
        <v>4.3869999999999999E-2</v>
      </c>
      <c r="G20" s="497">
        <v>0.1404</v>
      </c>
      <c r="H20" s="497">
        <v>0.25163000000000002</v>
      </c>
      <c r="I20" s="497">
        <v>0.31168000000000001</v>
      </c>
      <c r="J20" s="497">
        <v>0.15744</v>
      </c>
      <c r="K20" s="498">
        <v>5.815E-2</v>
      </c>
    </row>
    <row r="21" spans="1:11" s="560" customFormat="1">
      <c r="C21" s="643"/>
    </row>
    <row r="22" spans="1:11" s="558" customFormat="1" ht="12" customHeight="1">
      <c r="A22" s="558" t="str">
        <f>"Anmerkungen. Datengrundlage: Volkshochschul-Statistik "&amp;Hilfswerte!B1&amp;"; Basis: "&amp;A24&amp;" vhs."</f>
        <v>Anmerkungen. Datengrundlage: Volkshochschul-Statistik 2022; Basis: 673 vhs.</v>
      </c>
    </row>
    <row r="23" spans="1:11" s="560" customFormat="1">
      <c r="A23" s="558" t="s">
        <v>456</v>
      </c>
    </row>
    <row r="24" spans="1:11" s="560" customFormat="1">
      <c r="A24" s="652">
        <f>Tabelle1!C36-Tabelle1!C6</f>
        <v>673</v>
      </c>
    </row>
    <row r="25" spans="1:11" s="560" customFormat="1">
      <c r="A25" s="558" t="str">
        <f>Tabelle1!$A$41</f>
        <v>Datengrundlage: Deutsches Institut für Erwachsenenbildung DIE (2025). „Basisdaten Volkshochschul-Statistik (seit 2018)“</v>
      </c>
      <c r="E25" s="402"/>
      <c r="F25" s="402"/>
      <c r="G25" s="402"/>
    </row>
    <row r="26" spans="1:11" s="560" customFormat="1">
      <c r="A26" s="558" t="str">
        <f>Tabelle1!$A$42</f>
        <v xml:space="preserve">(ZA6276; Version 2.0.0) [Data set]. GESIS, Köln. </v>
      </c>
      <c r="B26" s="556"/>
      <c r="C26" s="556"/>
      <c r="D26" s="402"/>
      <c r="E26" s="796" t="s">
        <v>494</v>
      </c>
      <c r="F26" s="796"/>
      <c r="G26" s="796"/>
    </row>
    <row r="27" spans="1:11" s="560" customFormat="1">
      <c r="E27" s="402"/>
      <c r="F27" s="402"/>
      <c r="G27" s="402"/>
    </row>
    <row r="28" spans="1:11" s="560" customFormat="1">
      <c r="A28" s="694" t="str">
        <f>Tabelle1!$A$44</f>
        <v>Die Tabellen stehen unter der Lizenz CC BY-SA DEED 4.0.</v>
      </c>
      <c r="E28" s="402"/>
      <c r="F28" s="402"/>
      <c r="G28" s="402"/>
    </row>
  </sheetData>
  <mergeCells count="37">
    <mergeCell ref="E26:G26"/>
    <mergeCell ref="A11:A12"/>
    <mergeCell ref="B11:B12"/>
    <mergeCell ref="C11:C12"/>
    <mergeCell ref="A13:A14"/>
    <mergeCell ref="B13:B14"/>
    <mergeCell ref="C13:C14"/>
    <mergeCell ref="B17:B18"/>
    <mergeCell ref="C17:C18"/>
    <mergeCell ref="A19:A20"/>
    <mergeCell ref="B19:B20"/>
    <mergeCell ref="C19:C20"/>
    <mergeCell ref="A7:A8"/>
    <mergeCell ref="B7:B8"/>
    <mergeCell ref="C7:C8"/>
    <mergeCell ref="C15:C16"/>
    <mergeCell ref="A17:A18"/>
    <mergeCell ref="A9:A10"/>
    <mergeCell ref="B9:B10"/>
    <mergeCell ref="C9:C10"/>
    <mergeCell ref="A15:A16"/>
    <mergeCell ref="B15:B16"/>
    <mergeCell ref="A1:K1"/>
    <mergeCell ref="A5:A6"/>
    <mergeCell ref="B5:B6"/>
    <mergeCell ref="C5:C6"/>
    <mergeCell ref="K3:K4"/>
    <mergeCell ref="J3:J4"/>
    <mergeCell ref="I3:I4"/>
    <mergeCell ref="H3:H4"/>
    <mergeCell ref="G3:G4"/>
    <mergeCell ref="F3:F4"/>
    <mergeCell ref="E3:E4"/>
    <mergeCell ref="D3:D4"/>
    <mergeCell ref="A2:A4"/>
    <mergeCell ref="D2:K2"/>
    <mergeCell ref="B2:C3"/>
  </mergeCells>
  <conditionalFormatting sqref="A6 D6:K6 A8 A10 A12 A14 A16 A18">
    <cfRule type="cellIs" dxfId="353" priority="28" stopIfTrue="1" operator="equal">
      <formula>1</formula>
    </cfRule>
    <cfRule type="cellIs" dxfId="352" priority="29" stopIfTrue="1" operator="lessThan">
      <formula>0.0005</formula>
    </cfRule>
  </conditionalFormatting>
  <conditionalFormatting sqref="A5:K5">
    <cfRule type="cellIs" dxfId="351" priority="30" stopIfTrue="1" operator="equal">
      <formula>0</formula>
    </cfRule>
  </conditionalFormatting>
  <conditionalFormatting sqref="A7:K7">
    <cfRule type="cellIs" dxfId="350" priority="25" stopIfTrue="1" operator="equal">
      <formula>0</formula>
    </cfRule>
  </conditionalFormatting>
  <conditionalFormatting sqref="A9:K9">
    <cfRule type="cellIs" dxfId="349" priority="21" stopIfTrue="1" operator="equal">
      <formula>0</formula>
    </cfRule>
  </conditionalFormatting>
  <conditionalFormatting sqref="A11:K11">
    <cfRule type="cellIs" dxfId="348" priority="17" stopIfTrue="1" operator="equal">
      <formula>0</formula>
    </cfRule>
  </conditionalFormatting>
  <conditionalFormatting sqref="A13:K13">
    <cfRule type="cellIs" dxfId="347" priority="13" stopIfTrue="1" operator="equal">
      <formula>0</formula>
    </cfRule>
  </conditionalFormatting>
  <conditionalFormatting sqref="A15:K15">
    <cfRule type="cellIs" dxfId="346" priority="9" stopIfTrue="1" operator="equal">
      <formula>0</formula>
    </cfRule>
  </conditionalFormatting>
  <conditionalFormatting sqref="A17:K17">
    <cfRule type="cellIs" dxfId="345" priority="5" stopIfTrue="1" operator="equal">
      <formula>0</formula>
    </cfRule>
  </conditionalFormatting>
  <conditionalFormatting sqref="B19:K19">
    <cfRule type="cellIs" dxfId="344" priority="1" stopIfTrue="1" operator="equal">
      <formula>0</formula>
    </cfRule>
  </conditionalFormatting>
  <conditionalFormatting sqref="D8:K8">
    <cfRule type="cellIs" dxfId="343" priority="26" stopIfTrue="1" operator="equal">
      <formula>1</formula>
    </cfRule>
    <cfRule type="cellIs" dxfId="342" priority="27" stopIfTrue="1" operator="lessThan">
      <formula>0.0005</formula>
    </cfRule>
  </conditionalFormatting>
  <conditionalFormatting sqref="D10:K10">
    <cfRule type="cellIs" dxfId="341" priority="22" stopIfTrue="1" operator="equal">
      <formula>1</formula>
    </cfRule>
    <cfRule type="cellIs" dxfId="340" priority="23" stopIfTrue="1" operator="lessThan">
      <formula>0.0005</formula>
    </cfRule>
  </conditionalFormatting>
  <conditionalFormatting sqref="D12:K12">
    <cfRule type="cellIs" dxfId="339" priority="18" stopIfTrue="1" operator="equal">
      <formula>1</formula>
    </cfRule>
    <cfRule type="cellIs" dxfId="338" priority="19" stopIfTrue="1" operator="lessThan">
      <formula>0.0005</formula>
    </cfRule>
  </conditionalFormatting>
  <conditionalFormatting sqref="D14:K14">
    <cfRule type="cellIs" dxfId="337" priority="14" stopIfTrue="1" operator="equal">
      <formula>1</formula>
    </cfRule>
    <cfRule type="cellIs" dxfId="336" priority="15" stopIfTrue="1" operator="lessThan">
      <formula>0.0005</formula>
    </cfRule>
  </conditionalFormatting>
  <conditionalFormatting sqref="D16:K16">
    <cfRule type="cellIs" dxfId="335" priority="10" stopIfTrue="1" operator="equal">
      <formula>1</formula>
    </cfRule>
    <cfRule type="cellIs" dxfId="334" priority="11" stopIfTrue="1" operator="lessThan">
      <formula>0.0005</formula>
    </cfRule>
  </conditionalFormatting>
  <conditionalFormatting sqref="D18:K18">
    <cfRule type="cellIs" dxfId="333" priority="6" stopIfTrue="1" operator="equal">
      <formula>1</formula>
    </cfRule>
    <cfRule type="cellIs" dxfId="332" priority="7" stopIfTrue="1" operator="lessThan">
      <formula>0.0005</formula>
    </cfRule>
  </conditionalFormatting>
  <conditionalFormatting sqref="D20:K20">
    <cfRule type="cellIs" dxfId="331" priority="2" stopIfTrue="1" operator="equal">
      <formula>1</formula>
    </cfRule>
    <cfRule type="cellIs" dxfId="330" priority="3" stopIfTrue="1" operator="lessThan">
      <formula>0.0005</formula>
    </cfRule>
  </conditionalFormatting>
  <hyperlinks>
    <hyperlink ref="A28" r:id="rId1" display="Publikation und Tabellen stehen unter der Lizenz CC BY-SA DEED 4.0." xr:uid="{DABE62A2-489E-41A0-8655-FF7A3EDDAF81}"/>
    <hyperlink ref="E26" r:id="rId2" xr:uid="{1CA0D23A-169A-4145-9771-38692B1B2C49}"/>
  </hyperlinks>
  <pageMargins left="0.7" right="0.7" top="0.78740157499999996" bottom="0.78740157499999996" header="0.3" footer="0.3"/>
  <pageSetup paperSize="9" scale="79" orientation="portrait"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BA38E-5470-4706-80B9-969428513BA6}">
  <dimension ref="A1:S45"/>
  <sheetViews>
    <sheetView view="pageBreakPreview" zoomScaleNormal="100" zoomScaleSheetLayoutView="100" workbookViewId="0">
      <selection sqref="A1:H1"/>
    </sheetView>
  </sheetViews>
  <sheetFormatPr baseColWidth="10" defaultRowHeight="12.75"/>
  <cols>
    <col min="1" max="3" width="16.7109375" style="9" customWidth="1"/>
    <col min="4" max="8" width="10.140625" style="9" customWidth="1"/>
    <col min="9" max="9" width="15.7109375" style="9" customWidth="1"/>
    <col min="10" max="10" width="14.7109375" style="9" customWidth="1"/>
    <col min="11" max="11" width="10.140625" style="9" customWidth="1"/>
    <col min="12" max="12" width="10.7109375" style="9" customWidth="1"/>
    <col min="13" max="13" width="10.140625" style="9" customWidth="1"/>
    <col min="14" max="14" width="10.85546875" style="9" customWidth="1"/>
    <col min="15" max="18" width="10.140625" style="9" customWidth="1"/>
    <col min="19" max="19" width="2.140625" style="556" customWidth="1"/>
    <col min="20" max="16384" width="11.42578125" style="9"/>
  </cols>
  <sheetData>
    <row r="1" spans="1:19" s="3" customFormat="1" ht="39.950000000000003" customHeight="1" thickBot="1">
      <c r="A1" s="778" t="str">
        <f>"Tabelle 16: Teilnahme an Prüfungen nach Ländern " &amp;Hilfswerte!B1</f>
        <v>Tabelle 16: Teilnahme an Prüfungen nach Ländern 2022</v>
      </c>
      <c r="B1" s="778"/>
      <c r="C1" s="778"/>
      <c r="D1" s="778"/>
      <c r="E1" s="778"/>
      <c r="F1" s="778"/>
      <c r="G1" s="778"/>
      <c r="H1" s="778"/>
      <c r="I1" s="778" t="str">
        <f>"noch Tabelle 16: Teilnahme an Prüfungen nach Ländern " &amp;Hilfswerte!B1</f>
        <v>noch Tabelle 16: Teilnahme an Prüfungen nach Ländern 2022</v>
      </c>
      <c r="J1" s="778"/>
      <c r="K1" s="778"/>
      <c r="L1" s="778"/>
      <c r="M1" s="778"/>
      <c r="N1" s="778"/>
      <c r="O1" s="778"/>
      <c r="P1" s="778"/>
      <c r="Q1" s="778"/>
      <c r="R1" s="778"/>
      <c r="S1" s="551"/>
    </row>
    <row r="2" spans="1:19" ht="25.5" customHeight="1">
      <c r="A2" s="974" t="s">
        <v>12</v>
      </c>
      <c r="B2" s="1039" t="s">
        <v>24</v>
      </c>
      <c r="C2" s="937" t="s">
        <v>451</v>
      </c>
      <c r="D2" s="938"/>
      <c r="E2" s="938"/>
      <c r="F2" s="938"/>
      <c r="G2" s="938"/>
      <c r="H2" s="997"/>
      <c r="I2" s="974" t="s">
        <v>12</v>
      </c>
      <c r="J2" s="937" t="s">
        <v>453</v>
      </c>
      <c r="K2" s="938"/>
      <c r="L2" s="938"/>
      <c r="M2" s="938"/>
      <c r="N2" s="938"/>
      <c r="O2" s="938"/>
      <c r="P2" s="938"/>
      <c r="Q2" s="938"/>
      <c r="R2" s="997"/>
    </row>
    <row r="3" spans="1:19" ht="13.5" customHeight="1">
      <c r="A3" s="975"/>
      <c r="B3" s="1040"/>
      <c r="C3" s="1045" t="s">
        <v>452</v>
      </c>
      <c r="D3" s="1042" t="s">
        <v>13</v>
      </c>
      <c r="E3" s="1043"/>
      <c r="F3" s="1043"/>
      <c r="G3" s="1043"/>
      <c r="H3" s="1044"/>
      <c r="I3" s="975"/>
      <c r="J3" s="1045" t="s">
        <v>452</v>
      </c>
      <c r="K3" s="1042" t="s">
        <v>13</v>
      </c>
      <c r="L3" s="1043"/>
      <c r="M3" s="1043"/>
      <c r="N3" s="1043"/>
      <c r="O3" s="1043"/>
      <c r="P3" s="1043"/>
      <c r="Q3" s="1043"/>
      <c r="R3" s="1044"/>
    </row>
    <row r="4" spans="1:19" ht="88.5" customHeight="1">
      <c r="A4" s="976"/>
      <c r="B4" s="1041"/>
      <c r="C4" s="1041"/>
      <c r="D4" s="653" t="s">
        <v>291</v>
      </c>
      <c r="E4" s="653" t="s">
        <v>341</v>
      </c>
      <c r="F4" s="653" t="s">
        <v>342</v>
      </c>
      <c r="G4" s="653" t="s">
        <v>343</v>
      </c>
      <c r="H4" s="654" t="s">
        <v>344</v>
      </c>
      <c r="I4" s="975"/>
      <c r="J4" s="1041"/>
      <c r="K4" s="655" t="s">
        <v>449</v>
      </c>
      <c r="L4" s="656" t="s">
        <v>377</v>
      </c>
      <c r="M4" s="656" t="s">
        <v>378</v>
      </c>
      <c r="N4" s="656" t="s">
        <v>448</v>
      </c>
      <c r="O4" s="656" t="s">
        <v>356</v>
      </c>
      <c r="P4" s="656" t="s">
        <v>446</v>
      </c>
      <c r="Q4" s="656" t="s">
        <v>394</v>
      </c>
      <c r="R4" s="654" t="s">
        <v>447</v>
      </c>
    </row>
    <row r="5" spans="1:19" s="57" customFormat="1">
      <c r="A5" s="790" t="s">
        <v>61</v>
      </c>
      <c r="B5" s="507">
        <v>56346</v>
      </c>
      <c r="C5" s="70">
        <v>406</v>
      </c>
      <c r="D5" s="70">
        <v>103</v>
      </c>
      <c r="E5" s="70">
        <v>70</v>
      </c>
      <c r="F5" s="71">
        <v>85</v>
      </c>
      <c r="G5" s="70">
        <v>144</v>
      </c>
      <c r="H5" s="324">
        <v>4</v>
      </c>
      <c r="I5" s="790" t="s">
        <v>61</v>
      </c>
      <c r="J5" s="507">
        <v>55940</v>
      </c>
      <c r="K5" s="280">
        <v>172</v>
      </c>
      <c r="L5" s="70">
        <v>647</v>
      </c>
      <c r="M5" s="70">
        <v>4423</v>
      </c>
      <c r="N5" s="70">
        <v>17796</v>
      </c>
      <c r="O5" s="71">
        <v>25943</v>
      </c>
      <c r="P5" s="70">
        <v>856</v>
      </c>
      <c r="Q5" s="70">
        <v>5777</v>
      </c>
      <c r="R5" s="424">
        <v>326</v>
      </c>
      <c r="S5" s="641"/>
    </row>
    <row r="6" spans="1:19" s="2" customFormat="1" ht="11.25" customHeight="1">
      <c r="A6" s="791"/>
      <c r="B6" s="508">
        <v>1</v>
      </c>
      <c r="C6" s="66">
        <v>7.2100000000000003E-3</v>
      </c>
      <c r="D6" s="66">
        <v>0.25369000000000003</v>
      </c>
      <c r="E6" s="66">
        <v>0.17241000000000001</v>
      </c>
      <c r="F6" s="66">
        <v>0.20935999999999999</v>
      </c>
      <c r="G6" s="66">
        <v>0.35468</v>
      </c>
      <c r="H6" s="287">
        <v>9.8499999999999994E-3</v>
      </c>
      <c r="I6" s="791"/>
      <c r="J6" s="511">
        <v>0.99278999999999995</v>
      </c>
      <c r="K6" s="66">
        <v>3.0699999999999998E-3</v>
      </c>
      <c r="L6" s="66">
        <v>1.157E-2</v>
      </c>
      <c r="M6" s="66">
        <v>7.9070000000000001E-2</v>
      </c>
      <c r="N6" s="66">
        <v>0.31813000000000002</v>
      </c>
      <c r="O6" s="66">
        <v>0.46376000000000001</v>
      </c>
      <c r="P6" s="66">
        <v>1.5299999999999999E-2</v>
      </c>
      <c r="Q6" s="66">
        <v>0.10327</v>
      </c>
      <c r="R6" s="287">
        <v>5.8300000000000001E-3</v>
      </c>
      <c r="S6" s="555"/>
    </row>
    <row r="7" spans="1:19" s="57" customFormat="1">
      <c r="A7" s="791" t="s">
        <v>62</v>
      </c>
      <c r="B7" s="509">
        <v>38833</v>
      </c>
      <c r="C7" s="73">
        <v>332</v>
      </c>
      <c r="D7" s="73">
        <v>332</v>
      </c>
      <c r="E7" s="73">
        <v>0</v>
      </c>
      <c r="F7" s="74">
        <v>0</v>
      </c>
      <c r="G7" s="73">
        <v>0</v>
      </c>
      <c r="H7" s="325">
        <v>0</v>
      </c>
      <c r="I7" s="791" t="s">
        <v>62</v>
      </c>
      <c r="J7" s="512">
        <v>38501</v>
      </c>
      <c r="K7" s="91">
        <v>0</v>
      </c>
      <c r="L7" s="73">
        <v>43</v>
      </c>
      <c r="M7" s="73">
        <v>3742</v>
      </c>
      <c r="N7" s="73">
        <v>18824</v>
      </c>
      <c r="O7" s="74">
        <v>9133</v>
      </c>
      <c r="P7" s="73">
        <v>0</v>
      </c>
      <c r="Q7" s="73">
        <v>5623</v>
      </c>
      <c r="R7" s="425">
        <v>1136</v>
      </c>
      <c r="S7" s="641"/>
    </row>
    <row r="8" spans="1:19" s="2" customFormat="1" ht="11.25" customHeight="1">
      <c r="A8" s="791"/>
      <c r="B8" s="508">
        <v>1</v>
      </c>
      <c r="C8" s="66">
        <v>8.5500000000000003E-3</v>
      </c>
      <c r="D8" s="66">
        <v>1</v>
      </c>
      <c r="E8" s="66">
        <v>0</v>
      </c>
      <c r="F8" s="66">
        <v>0</v>
      </c>
      <c r="G8" s="66">
        <v>0</v>
      </c>
      <c r="H8" s="287">
        <v>0</v>
      </c>
      <c r="I8" s="791"/>
      <c r="J8" s="511">
        <v>0.99145000000000005</v>
      </c>
      <c r="K8" s="66">
        <v>0</v>
      </c>
      <c r="L8" s="66">
        <v>1.1199999999999999E-3</v>
      </c>
      <c r="M8" s="66">
        <v>9.7189999999999999E-2</v>
      </c>
      <c r="N8" s="66">
        <v>0.48892000000000002</v>
      </c>
      <c r="O8" s="66">
        <v>0.23721</v>
      </c>
      <c r="P8" s="66">
        <v>0</v>
      </c>
      <c r="Q8" s="66">
        <v>0.14605000000000001</v>
      </c>
      <c r="R8" s="287">
        <v>2.9510000000000002E-2</v>
      </c>
      <c r="S8" s="555"/>
    </row>
    <row r="9" spans="1:19" s="57" customFormat="1">
      <c r="A9" s="791" t="s">
        <v>63</v>
      </c>
      <c r="B9" s="509">
        <v>15127</v>
      </c>
      <c r="C9" s="73">
        <v>0</v>
      </c>
      <c r="D9" s="73">
        <v>0</v>
      </c>
      <c r="E9" s="73">
        <v>0</v>
      </c>
      <c r="F9" s="74">
        <v>0</v>
      </c>
      <c r="G9" s="73">
        <v>0</v>
      </c>
      <c r="H9" s="325">
        <v>0</v>
      </c>
      <c r="I9" s="791" t="s">
        <v>63</v>
      </c>
      <c r="J9" s="512">
        <v>15127</v>
      </c>
      <c r="K9" s="91">
        <v>0</v>
      </c>
      <c r="L9" s="73">
        <v>208</v>
      </c>
      <c r="M9" s="73">
        <v>42</v>
      </c>
      <c r="N9" s="73">
        <v>7765</v>
      </c>
      <c r="O9" s="74">
        <v>4576</v>
      </c>
      <c r="P9" s="73">
        <v>733</v>
      </c>
      <c r="Q9" s="73">
        <v>1803</v>
      </c>
      <c r="R9" s="425">
        <v>0</v>
      </c>
      <c r="S9" s="641"/>
    </row>
    <row r="10" spans="1:19" s="2" customFormat="1" ht="11.25" customHeight="1">
      <c r="A10" s="791"/>
      <c r="B10" s="508">
        <v>1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  <c r="H10" s="287">
        <v>0</v>
      </c>
      <c r="I10" s="791"/>
      <c r="J10" s="511">
        <v>1</v>
      </c>
      <c r="K10" s="66">
        <v>0</v>
      </c>
      <c r="L10" s="66">
        <v>1.375E-2</v>
      </c>
      <c r="M10" s="66">
        <v>2.7799999999999999E-3</v>
      </c>
      <c r="N10" s="66">
        <v>0.51332</v>
      </c>
      <c r="O10" s="66">
        <v>0.30251</v>
      </c>
      <c r="P10" s="66">
        <v>4.8460000000000003E-2</v>
      </c>
      <c r="Q10" s="66">
        <v>0.11919</v>
      </c>
      <c r="R10" s="287">
        <v>0</v>
      </c>
      <c r="S10" s="555"/>
    </row>
    <row r="11" spans="1:19" s="57" customFormat="1">
      <c r="A11" s="791" t="s">
        <v>64</v>
      </c>
      <c r="B11" s="509">
        <v>3844</v>
      </c>
      <c r="C11" s="73">
        <v>202</v>
      </c>
      <c r="D11" s="73">
        <v>83</v>
      </c>
      <c r="E11" s="73">
        <v>104</v>
      </c>
      <c r="F11" s="74">
        <v>1</v>
      </c>
      <c r="G11" s="73">
        <v>13</v>
      </c>
      <c r="H11" s="325">
        <v>1</v>
      </c>
      <c r="I11" s="791" t="s">
        <v>64</v>
      </c>
      <c r="J11" s="512">
        <v>3642</v>
      </c>
      <c r="K11" s="91">
        <v>57</v>
      </c>
      <c r="L11" s="73">
        <v>4</v>
      </c>
      <c r="M11" s="73">
        <v>174</v>
      </c>
      <c r="N11" s="73">
        <v>1080</v>
      </c>
      <c r="O11" s="74">
        <v>1153</v>
      </c>
      <c r="P11" s="73">
        <v>10</v>
      </c>
      <c r="Q11" s="73">
        <v>1112</v>
      </c>
      <c r="R11" s="425">
        <v>52</v>
      </c>
      <c r="S11" s="641"/>
    </row>
    <row r="12" spans="1:19" s="2" customFormat="1" ht="11.25" customHeight="1">
      <c r="A12" s="791"/>
      <c r="B12" s="508">
        <v>1</v>
      </c>
      <c r="C12" s="66">
        <v>5.2549999999999999E-2</v>
      </c>
      <c r="D12" s="66">
        <v>0.41088999999999998</v>
      </c>
      <c r="E12" s="66">
        <v>0.51485000000000003</v>
      </c>
      <c r="F12" s="66">
        <v>4.9500000000000004E-3</v>
      </c>
      <c r="G12" s="66">
        <v>6.4360000000000001E-2</v>
      </c>
      <c r="H12" s="287">
        <v>4.9500000000000004E-3</v>
      </c>
      <c r="I12" s="791"/>
      <c r="J12" s="511">
        <v>0.94745000000000001</v>
      </c>
      <c r="K12" s="66">
        <v>1.5650000000000001E-2</v>
      </c>
      <c r="L12" s="66">
        <v>1.1000000000000001E-3</v>
      </c>
      <c r="M12" s="66">
        <v>4.7780000000000003E-2</v>
      </c>
      <c r="N12" s="66">
        <v>0.29654000000000003</v>
      </c>
      <c r="O12" s="66">
        <v>0.31657999999999997</v>
      </c>
      <c r="P12" s="66">
        <v>2.7499999999999998E-3</v>
      </c>
      <c r="Q12" s="66">
        <v>0.30532999999999999</v>
      </c>
      <c r="R12" s="287">
        <v>1.4279999999999999E-2</v>
      </c>
      <c r="S12" s="555"/>
    </row>
    <row r="13" spans="1:19" s="57" customFormat="1">
      <c r="A13" s="791" t="s">
        <v>65</v>
      </c>
      <c r="B13" s="509">
        <v>4308</v>
      </c>
      <c r="C13" s="73">
        <v>16</v>
      </c>
      <c r="D13" s="73">
        <v>4</v>
      </c>
      <c r="E13" s="73">
        <v>12</v>
      </c>
      <c r="F13" s="74">
        <v>0</v>
      </c>
      <c r="G13" s="73">
        <v>0</v>
      </c>
      <c r="H13" s="325">
        <v>0</v>
      </c>
      <c r="I13" s="791" t="s">
        <v>65</v>
      </c>
      <c r="J13" s="512">
        <v>4292</v>
      </c>
      <c r="K13" s="91">
        <v>0</v>
      </c>
      <c r="L13" s="73">
        <v>201</v>
      </c>
      <c r="M13" s="73">
        <v>244</v>
      </c>
      <c r="N13" s="73">
        <v>1336</v>
      </c>
      <c r="O13" s="74">
        <v>1455</v>
      </c>
      <c r="P13" s="73">
        <v>116</v>
      </c>
      <c r="Q13" s="73">
        <v>423</v>
      </c>
      <c r="R13" s="425">
        <v>517</v>
      </c>
      <c r="S13" s="641"/>
    </row>
    <row r="14" spans="1:19" s="2" customFormat="1" ht="11.25" customHeight="1">
      <c r="A14" s="791"/>
      <c r="B14" s="508">
        <v>1</v>
      </c>
      <c r="C14" s="66">
        <v>3.7100000000000002E-3</v>
      </c>
      <c r="D14" s="66">
        <v>0.25</v>
      </c>
      <c r="E14" s="66">
        <v>0.75</v>
      </c>
      <c r="F14" s="66">
        <v>0</v>
      </c>
      <c r="G14" s="66">
        <v>0</v>
      </c>
      <c r="H14" s="287">
        <v>0</v>
      </c>
      <c r="I14" s="791"/>
      <c r="J14" s="511">
        <v>0.99629000000000001</v>
      </c>
      <c r="K14" s="66">
        <v>0</v>
      </c>
      <c r="L14" s="66">
        <v>4.6829999999999997E-2</v>
      </c>
      <c r="M14" s="66">
        <v>5.6849999999999998E-2</v>
      </c>
      <c r="N14" s="66">
        <v>0.31128</v>
      </c>
      <c r="O14" s="66">
        <v>0.33900000000000002</v>
      </c>
      <c r="P14" s="66">
        <v>2.7029999999999998E-2</v>
      </c>
      <c r="Q14" s="66">
        <v>9.8559999999999995E-2</v>
      </c>
      <c r="R14" s="287">
        <v>0.12046</v>
      </c>
      <c r="S14" s="555"/>
    </row>
    <row r="15" spans="1:19" s="57" customFormat="1">
      <c r="A15" s="791" t="s">
        <v>66</v>
      </c>
      <c r="B15" s="509">
        <v>5793</v>
      </c>
      <c r="C15" s="73">
        <v>0</v>
      </c>
      <c r="D15" s="73">
        <v>0</v>
      </c>
      <c r="E15" s="73">
        <v>0</v>
      </c>
      <c r="F15" s="74">
        <v>0</v>
      </c>
      <c r="G15" s="73">
        <v>0</v>
      </c>
      <c r="H15" s="325">
        <v>0</v>
      </c>
      <c r="I15" s="791" t="s">
        <v>66</v>
      </c>
      <c r="J15" s="512">
        <v>5793</v>
      </c>
      <c r="K15" s="91">
        <v>0</v>
      </c>
      <c r="L15" s="73">
        <v>0</v>
      </c>
      <c r="M15" s="73">
        <v>29</v>
      </c>
      <c r="N15" s="73">
        <v>2517</v>
      </c>
      <c r="O15" s="74">
        <v>1685</v>
      </c>
      <c r="P15" s="73">
        <v>4</v>
      </c>
      <c r="Q15" s="73">
        <v>1407</v>
      </c>
      <c r="R15" s="425">
        <v>151</v>
      </c>
      <c r="S15" s="641"/>
    </row>
    <row r="16" spans="1:19" s="2" customFormat="1" ht="11.25" customHeight="1">
      <c r="A16" s="791"/>
      <c r="B16" s="508">
        <v>1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  <c r="H16" s="287">
        <v>0</v>
      </c>
      <c r="I16" s="791"/>
      <c r="J16" s="511">
        <v>1</v>
      </c>
      <c r="K16" s="66">
        <v>0</v>
      </c>
      <c r="L16" s="66">
        <v>0</v>
      </c>
      <c r="M16" s="66">
        <v>5.0099999999999997E-3</v>
      </c>
      <c r="N16" s="66">
        <v>0.43448999999999999</v>
      </c>
      <c r="O16" s="66">
        <v>0.29087000000000002</v>
      </c>
      <c r="P16" s="66">
        <v>6.8999999999999997E-4</v>
      </c>
      <c r="Q16" s="66">
        <v>0.24288000000000001</v>
      </c>
      <c r="R16" s="287">
        <v>2.6069999999999999E-2</v>
      </c>
      <c r="S16" s="555"/>
    </row>
    <row r="17" spans="1:19" s="57" customFormat="1">
      <c r="A17" s="791" t="s">
        <v>67</v>
      </c>
      <c r="B17" s="509">
        <v>22220</v>
      </c>
      <c r="C17" s="73">
        <v>145</v>
      </c>
      <c r="D17" s="73">
        <v>82</v>
      </c>
      <c r="E17" s="73">
        <v>63</v>
      </c>
      <c r="F17" s="74">
        <v>0</v>
      </c>
      <c r="G17" s="73">
        <v>0</v>
      </c>
      <c r="H17" s="325">
        <v>0</v>
      </c>
      <c r="I17" s="791" t="s">
        <v>67</v>
      </c>
      <c r="J17" s="512">
        <v>22075</v>
      </c>
      <c r="K17" s="91">
        <v>0</v>
      </c>
      <c r="L17" s="73">
        <v>30</v>
      </c>
      <c r="M17" s="73">
        <v>770</v>
      </c>
      <c r="N17" s="73">
        <v>9488</v>
      </c>
      <c r="O17" s="74">
        <v>8675</v>
      </c>
      <c r="P17" s="73">
        <v>154</v>
      </c>
      <c r="Q17" s="73">
        <v>2555</v>
      </c>
      <c r="R17" s="425">
        <v>403</v>
      </c>
      <c r="S17" s="641"/>
    </row>
    <row r="18" spans="1:19" s="2" customFormat="1" ht="11.25" customHeight="1">
      <c r="A18" s="791"/>
      <c r="B18" s="508">
        <v>1</v>
      </c>
      <c r="C18" s="66">
        <v>6.5300000000000002E-3</v>
      </c>
      <c r="D18" s="66">
        <v>0.56552000000000002</v>
      </c>
      <c r="E18" s="66">
        <v>0.43447999999999998</v>
      </c>
      <c r="F18" s="66">
        <v>0</v>
      </c>
      <c r="G18" s="66">
        <v>0</v>
      </c>
      <c r="H18" s="287">
        <v>0</v>
      </c>
      <c r="I18" s="791"/>
      <c r="J18" s="511">
        <v>0.99346999999999996</v>
      </c>
      <c r="K18" s="66">
        <v>0</v>
      </c>
      <c r="L18" s="66">
        <v>1.3600000000000001E-3</v>
      </c>
      <c r="M18" s="66">
        <v>3.4880000000000001E-2</v>
      </c>
      <c r="N18" s="66">
        <v>0.42981000000000003</v>
      </c>
      <c r="O18" s="66">
        <v>0.39298</v>
      </c>
      <c r="P18" s="66">
        <v>6.9800000000000001E-3</v>
      </c>
      <c r="Q18" s="66">
        <v>0.11574</v>
      </c>
      <c r="R18" s="287">
        <v>1.8259999999999998E-2</v>
      </c>
      <c r="S18" s="555"/>
    </row>
    <row r="19" spans="1:19" s="57" customFormat="1" ht="12.75" customHeight="1">
      <c r="A19" s="791" t="s">
        <v>68</v>
      </c>
      <c r="B19" s="509">
        <v>3002</v>
      </c>
      <c r="C19" s="73">
        <v>218</v>
      </c>
      <c r="D19" s="73">
        <v>36</v>
      </c>
      <c r="E19" s="73">
        <v>182</v>
      </c>
      <c r="F19" s="74">
        <v>0</v>
      </c>
      <c r="G19" s="73">
        <v>0</v>
      </c>
      <c r="H19" s="325">
        <v>0</v>
      </c>
      <c r="I19" s="791" t="s">
        <v>68</v>
      </c>
      <c r="J19" s="512">
        <v>2784</v>
      </c>
      <c r="K19" s="91">
        <v>12</v>
      </c>
      <c r="L19" s="73">
        <v>38</v>
      </c>
      <c r="M19" s="73">
        <v>27</v>
      </c>
      <c r="N19" s="73">
        <v>639</v>
      </c>
      <c r="O19" s="74">
        <v>1370</v>
      </c>
      <c r="P19" s="73">
        <v>0</v>
      </c>
      <c r="Q19" s="73">
        <v>560</v>
      </c>
      <c r="R19" s="425">
        <v>138</v>
      </c>
      <c r="S19" s="641"/>
    </row>
    <row r="20" spans="1:19" s="2" customFormat="1" ht="11.25" customHeight="1">
      <c r="A20" s="791"/>
      <c r="B20" s="508">
        <v>1</v>
      </c>
      <c r="C20" s="66">
        <v>7.2620000000000004E-2</v>
      </c>
      <c r="D20" s="66">
        <v>0.16514000000000001</v>
      </c>
      <c r="E20" s="66">
        <v>0.83486000000000005</v>
      </c>
      <c r="F20" s="66">
        <v>0</v>
      </c>
      <c r="G20" s="66">
        <v>0</v>
      </c>
      <c r="H20" s="287">
        <v>0</v>
      </c>
      <c r="I20" s="791"/>
      <c r="J20" s="511">
        <v>0.92737999999999998</v>
      </c>
      <c r="K20" s="66">
        <v>4.3099999999999996E-3</v>
      </c>
      <c r="L20" s="66">
        <v>1.3650000000000001E-2</v>
      </c>
      <c r="M20" s="66">
        <v>9.7000000000000003E-3</v>
      </c>
      <c r="N20" s="66">
        <v>0.22953000000000001</v>
      </c>
      <c r="O20" s="66">
        <v>0.49209999999999998</v>
      </c>
      <c r="P20" s="66">
        <v>0</v>
      </c>
      <c r="Q20" s="66">
        <v>0.20115</v>
      </c>
      <c r="R20" s="287">
        <v>4.9570000000000003E-2</v>
      </c>
      <c r="S20" s="555"/>
    </row>
    <row r="21" spans="1:19" s="57" customFormat="1">
      <c r="A21" s="791" t="s">
        <v>69</v>
      </c>
      <c r="B21" s="509">
        <v>34007</v>
      </c>
      <c r="C21" s="73">
        <v>1099</v>
      </c>
      <c r="D21" s="73">
        <v>381</v>
      </c>
      <c r="E21" s="73">
        <v>713</v>
      </c>
      <c r="F21" s="74">
        <v>0</v>
      </c>
      <c r="G21" s="73">
        <v>5</v>
      </c>
      <c r="H21" s="325">
        <v>0</v>
      </c>
      <c r="I21" s="791" t="s">
        <v>69</v>
      </c>
      <c r="J21" s="512">
        <v>32908</v>
      </c>
      <c r="K21" s="91">
        <v>782</v>
      </c>
      <c r="L21" s="73">
        <v>776</v>
      </c>
      <c r="M21" s="73">
        <v>5728</v>
      </c>
      <c r="N21" s="73">
        <v>7282</v>
      </c>
      <c r="O21" s="74">
        <v>10799</v>
      </c>
      <c r="P21" s="73">
        <v>614</v>
      </c>
      <c r="Q21" s="73">
        <v>6087</v>
      </c>
      <c r="R21" s="425">
        <v>840</v>
      </c>
      <c r="S21" s="641"/>
    </row>
    <row r="22" spans="1:19" s="2" customFormat="1" ht="11.25" customHeight="1">
      <c r="A22" s="791"/>
      <c r="B22" s="508">
        <v>1</v>
      </c>
      <c r="C22" s="66">
        <v>3.2320000000000002E-2</v>
      </c>
      <c r="D22" s="66">
        <v>0.34667999999999999</v>
      </c>
      <c r="E22" s="66">
        <v>0.64876999999999996</v>
      </c>
      <c r="F22" s="66">
        <v>0</v>
      </c>
      <c r="G22" s="66">
        <v>4.5500000000000002E-3</v>
      </c>
      <c r="H22" s="287">
        <v>0</v>
      </c>
      <c r="I22" s="791"/>
      <c r="J22" s="511">
        <v>0.96767999999999998</v>
      </c>
      <c r="K22" s="66">
        <v>2.376E-2</v>
      </c>
      <c r="L22" s="66">
        <v>2.358E-2</v>
      </c>
      <c r="M22" s="66">
        <v>0.17405999999999999</v>
      </c>
      <c r="N22" s="66">
        <v>0.22128</v>
      </c>
      <c r="O22" s="66">
        <v>0.32816000000000001</v>
      </c>
      <c r="P22" s="66">
        <v>1.866E-2</v>
      </c>
      <c r="Q22" s="66">
        <v>0.18497</v>
      </c>
      <c r="R22" s="287">
        <v>2.5530000000000001E-2</v>
      </c>
      <c r="S22" s="555"/>
    </row>
    <row r="23" spans="1:19" s="57" customFormat="1" ht="12.75" customHeight="1">
      <c r="A23" s="791" t="s">
        <v>70</v>
      </c>
      <c r="B23" s="509">
        <v>53505</v>
      </c>
      <c r="C23" s="73">
        <v>1683</v>
      </c>
      <c r="D23" s="73">
        <v>1009</v>
      </c>
      <c r="E23" s="73">
        <v>654</v>
      </c>
      <c r="F23" s="74">
        <v>20</v>
      </c>
      <c r="G23" s="73">
        <v>0</v>
      </c>
      <c r="H23" s="325">
        <v>0</v>
      </c>
      <c r="I23" s="791" t="s">
        <v>70</v>
      </c>
      <c r="J23" s="512">
        <v>51822</v>
      </c>
      <c r="K23" s="91">
        <v>2</v>
      </c>
      <c r="L23" s="73">
        <v>498</v>
      </c>
      <c r="M23" s="73">
        <v>3884</v>
      </c>
      <c r="N23" s="73">
        <v>17801</v>
      </c>
      <c r="O23" s="74">
        <v>19590</v>
      </c>
      <c r="P23" s="73">
        <v>1223</v>
      </c>
      <c r="Q23" s="73">
        <v>7604</v>
      </c>
      <c r="R23" s="425">
        <v>1220</v>
      </c>
      <c r="S23" s="641"/>
    </row>
    <row r="24" spans="1:19" s="2" customFormat="1" ht="11.25" customHeight="1">
      <c r="A24" s="791"/>
      <c r="B24" s="508">
        <v>1</v>
      </c>
      <c r="C24" s="66">
        <v>3.1460000000000002E-2</v>
      </c>
      <c r="D24" s="66">
        <v>0.59952000000000005</v>
      </c>
      <c r="E24" s="66">
        <v>0.38858999999999999</v>
      </c>
      <c r="F24" s="66">
        <v>1.188E-2</v>
      </c>
      <c r="G24" s="66">
        <v>0</v>
      </c>
      <c r="H24" s="287">
        <v>0</v>
      </c>
      <c r="I24" s="791"/>
      <c r="J24" s="511">
        <v>0.96853999999999996</v>
      </c>
      <c r="K24" s="66">
        <v>4.0000000000000003E-5</v>
      </c>
      <c r="L24" s="66">
        <v>9.6100000000000005E-3</v>
      </c>
      <c r="M24" s="66">
        <v>7.4950000000000003E-2</v>
      </c>
      <c r="N24" s="66">
        <v>0.34350000000000003</v>
      </c>
      <c r="O24" s="66">
        <v>0.37802000000000002</v>
      </c>
      <c r="P24" s="66">
        <v>2.3599999999999999E-2</v>
      </c>
      <c r="Q24" s="66">
        <v>0.14673</v>
      </c>
      <c r="R24" s="287">
        <v>2.3539999999999998E-2</v>
      </c>
      <c r="S24" s="555"/>
    </row>
    <row r="25" spans="1:19" s="57" customFormat="1">
      <c r="A25" s="791" t="s">
        <v>71</v>
      </c>
      <c r="B25" s="509">
        <v>12985</v>
      </c>
      <c r="C25" s="73">
        <v>151</v>
      </c>
      <c r="D25" s="73">
        <v>90</v>
      </c>
      <c r="E25" s="73">
        <v>61</v>
      </c>
      <c r="F25" s="74">
        <v>0</v>
      </c>
      <c r="G25" s="73">
        <v>0</v>
      </c>
      <c r="H25" s="325">
        <v>0</v>
      </c>
      <c r="I25" s="791" t="s">
        <v>71</v>
      </c>
      <c r="J25" s="512">
        <v>12834</v>
      </c>
      <c r="K25" s="91">
        <v>34</v>
      </c>
      <c r="L25" s="73">
        <v>9</v>
      </c>
      <c r="M25" s="73">
        <v>1069</v>
      </c>
      <c r="N25" s="73">
        <v>4577</v>
      </c>
      <c r="O25" s="74">
        <v>4729</v>
      </c>
      <c r="P25" s="73">
        <v>190</v>
      </c>
      <c r="Q25" s="73">
        <v>2090</v>
      </c>
      <c r="R25" s="425">
        <v>136</v>
      </c>
      <c r="S25" s="641"/>
    </row>
    <row r="26" spans="1:19" s="2" customFormat="1" ht="11.25" customHeight="1">
      <c r="A26" s="791"/>
      <c r="B26" s="508">
        <v>1</v>
      </c>
      <c r="C26" s="66">
        <v>1.163E-2</v>
      </c>
      <c r="D26" s="66">
        <v>0.59602999999999995</v>
      </c>
      <c r="E26" s="66">
        <v>0.40397</v>
      </c>
      <c r="F26" s="66">
        <v>0</v>
      </c>
      <c r="G26" s="66">
        <v>0</v>
      </c>
      <c r="H26" s="287">
        <v>0</v>
      </c>
      <c r="I26" s="791"/>
      <c r="J26" s="511">
        <v>0.98836999999999997</v>
      </c>
      <c r="K26" s="66">
        <v>2.65E-3</v>
      </c>
      <c r="L26" s="66">
        <v>6.9999999999999999E-4</v>
      </c>
      <c r="M26" s="66">
        <v>8.3290000000000003E-2</v>
      </c>
      <c r="N26" s="66">
        <v>0.35663</v>
      </c>
      <c r="O26" s="66">
        <v>0.36847000000000002</v>
      </c>
      <c r="P26" s="66">
        <v>1.4800000000000001E-2</v>
      </c>
      <c r="Q26" s="66">
        <v>0.16284999999999999</v>
      </c>
      <c r="R26" s="287">
        <v>1.06E-2</v>
      </c>
      <c r="S26" s="555"/>
    </row>
    <row r="27" spans="1:19" s="57" customFormat="1">
      <c r="A27" s="791" t="s">
        <v>72</v>
      </c>
      <c r="B27" s="509">
        <v>3730</v>
      </c>
      <c r="C27" s="73">
        <v>37</v>
      </c>
      <c r="D27" s="73">
        <v>33</v>
      </c>
      <c r="E27" s="73">
        <v>4</v>
      </c>
      <c r="F27" s="74">
        <v>0</v>
      </c>
      <c r="G27" s="73">
        <v>0</v>
      </c>
      <c r="H27" s="325">
        <v>0</v>
      </c>
      <c r="I27" s="791" t="s">
        <v>72</v>
      </c>
      <c r="J27" s="512">
        <v>3693</v>
      </c>
      <c r="K27" s="91">
        <v>0</v>
      </c>
      <c r="L27" s="73">
        <v>32</v>
      </c>
      <c r="M27" s="73">
        <v>305</v>
      </c>
      <c r="N27" s="73">
        <v>906</v>
      </c>
      <c r="O27" s="74">
        <v>912</v>
      </c>
      <c r="P27" s="73">
        <v>224</v>
      </c>
      <c r="Q27" s="73">
        <v>1309</v>
      </c>
      <c r="R27" s="425">
        <v>5</v>
      </c>
      <c r="S27" s="641"/>
    </row>
    <row r="28" spans="1:19" s="2" customFormat="1" ht="11.25" customHeight="1">
      <c r="A28" s="791"/>
      <c r="B28" s="508">
        <v>1</v>
      </c>
      <c r="C28" s="66">
        <v>9.92E-3</v>
      </c>
      <c r="D28" s="66">
        <v>0.89188999999999996</v>
      </c>
      <c r="E28" s="66">
        <v>0.10811</v>
      </c>
      <c r="F28" s="66">
        <v>0</v>
      </c>
      <c r="G28" s="66">
        <v>0</v>
      </c>
      <c r="H28" s="287">
        <v>0</v>
      </c>
      <c r="I28" s="791"/>
      <c r="J28" s="511">
        <v>0.99007999999999996</v>
      </c>
      <c r="K28" s="66">
        <v>0</v>
      </c>
      <c r="L28" s="66">
        <v>8.6700000000000006E-3</v>
      </c>
      <c r="M28" s="66">
        <v>8.2589999999999997E-2</v>
      </c>
      <c r="N28" s="66">
        <v>0.24532999999999999</v>
      </c>
      <c r="O28" s="66">
        <v>0.24695</v>
      </c>
      <c r="P28" s="66">
        <v>6.0659999999999999E-2</v>
      </c>
      <c r="Q28" s="66">
        <v>0.35444999999999999</v>
      </c>
      <c r="R28" s="287">
        <v>1.3500000000000001E-3</v>
      </c>
      <c r="S28" s="555"/>
    </row>
    <row r="29" spans="1:19" s="57" customFormat="1">
      <c r="A29" s="791" t="s">
        <v>73</v>
      </c>
      <c r="B29" s="509">
        <v>7095</v>
      </c>
      <c r="C29" s="73">
        <v>0</v>
      </c>
      <c r="D29" s="73">
        <v>0</v>
      </c>
      <c r="E29" s="73">
        <v>0</v>
      </c>
      <c r="F29" s="74">
        <v>0</v>
      </c>
      <c r="G29" s="73">
        <v>0</v>
      </c>
      <c r="H29" s="325">
        <v>0</v>
      </c>
      <c r="I29" s="791" t="s">
        <v>73</v>
      </c>
      <c r="J29" s="512">
        <v>7095</v>
      </c>
      <c r="K29" s="91">
        <v>0</v>
      </c>
      <c r="L29" s="73">
        <v>0</v>
      </c>
      <c r="M29" s="73">
        <v>749</v>
      </c>
      <c r="N29" s="73">
        <v>1219</v>
      </c>
      <c r="O29" s="74">
        <v>3021</v>
      </c>
      <c r="P29" s="73">
        <v>103</v>
      </c>
      <c r="Q29" s="73">
        <v>1853</v>
      </c>
      <c r="R29" s="425">
        <v>150</v>
      </c>
      <c r="S29" s="641"/>
    </row>
    <row r="30" spans="1:19" s="2" customFormat="1" ht="11.25" customHeight="1">
      <c r="A30" s="791"/>
      <c r="B30" s="508">
        <v>1</v>
      </c>
      <c r="C30" s="66">
        <v>0</v>
      </c>
      <c r="D30" s="66">
        <v>0</v>
      </c>
      <c r="E30" s="66">
        <v>0</v>
      </c>
      <c r="F30" s="66">
        <v>0</v>
      </c>
      <c r="G30" s="66">
        <v>0</v>
      </c>
      <c r="H30" s="287">
        <v>0</v>
      </c>
      <c r="I30" s="791"/>
      <c r="J30" s="511">
        <v>1</v>
      </c>
      <c r="K30" s="66">
        <v>0</v>
      </c>
      <c r="L30" s="66">
        <v>0</v>
      </c>
      <c r="M30" s="66">
        <v>0.10557</v>
      </c>
      <c r="N30" s="66">
        <v>0.17180999999999999</v>
      </c>
      <c r="O30" s="66">
        <v>0.42579</v>
      </c>
      <c r="P30" s="66">
        <v>1.452E-2</v>
      </c>
      <c r="Q30" s="66">
        <v>0.26117000000000001</v>
      </c>
      <c r="R30" s="287">
        <v>2.1139999999999999E-2</v>
      </c>
      <c r="S30" s="555"/>
    </row>
    <row r="31" spans="1:19" s="57" customFormat="1">
      <c r="A31" s="791" t="s">
        <v>74</v>
      </c>
      <c r="B31" s="509">
        <v>2249</v>
      </c>
      <c r="C31" s="73">
        <v>13</v>
      </c>
      <c r="D31" s="73">
        <v>0</v>
      </c>
      <c r="E31" s="73">
        <v>13</v>
      </c>
      <c r="F31" s="74">
        <v>0</v>
      </c>
      <c r="G31" s="73">
        <v>0</v>
      </c>
      <c r="H31" s="325">
        <v>0</v>
      </c>
      <c r="I31" s="791" t="s">
        <v>74</v>
      </c>
      <c r="J31" s="512">
        <v>2236</v>
      </c>
      <c r="K31" s="91">
        <v>0</v>
      </c>
      <c r="L31" s="73">
        <v>0</v>
      </c>
      <c r="M31" s="73">
        <v>439</v>
      </c>
      <c r="N31" s="73">
        <v>689</v>
      </c>
      <c r="O31" s="74">
        <v>569</v>
      </c>
      <c r="P31" s="73">
        <v>91</v>
      </c>
      <c r="Q31" s="73">
        <v>413</v>
      </c>
      <c r="R31" s="425">
        <v>35</v>
      </c>
      <c r="S31" s="641"/>
    </row>
    <row r="32" spans="1:19" s="2" customFormat="1" ht="11.25" customHeight="1">
      <c r="A32" s="791"/>
      <c r="B32" s="508">
        <v>1</v>
      </c>
      <c r="C32" s="66">
        <v>5.7800000000000004E-3</v>
      </c>
      <c r="D32" s="66">
        <v>0</v>
      </c>
      <c r="E32" s="66">
        <v>1</v>
      </c>
      <c r="F32" s="66">
        <v>0</v>
      </c>
      <c r="G32" s="66">
        <v>0</v>
      </c>
      <c r="H32" s="287">
        <v>0</v>
      </c>
      <c r="I32" s="791"/>
      <c r="J32" s="511">
        <v>0.99421999999999999</v>
      </c>
      <c r="K32" s="66">
        <v>0</v>
      </c>
      <c r="L32" s="66">
        <v>0</v>
      </c>
      <c r="M32" s="66">
        <v>0.19633</v>
      </c>
      <c r="N32" s="66">
        <v>0.30814000000000002</v>
      </c>
      <c r="O32" s="66">
        <v>0.25446999999999997</v>
      </c>
      <c r="P32" s="66">
        <v>4.07E-2</v>
      </c>
      <c r="Q32" s="66">
        <v>0.1847</v>
      </c>
      <c r="R32" s="287">
        <v>1.5650000000000001E-2</v>
      </c>
      <c r="S32" s="555"/>
    </row>
    <row r="33" spans="1:19" s="57" customFormat="1" ht="12.75" customHeight="1">
      <c r="A33" s="791" t="s">
        <v>75</v>
      </c>
      <c r="B33" s="509">
        <v>11927</v>
      </c>
      <c r="C33" s="73">
        <v>150</v>
      </c>
      <c r="D33" s="73">
        <v>77</v>
      </c>
      <c r="E33" s="73">
        <v>73</v>
      </c>
      <c r="F33" s="74">
        <v>0</v>
      </c>
      <c r="G33" s="73">
        <v>0</v>
      </c>
      <c r="H33" s="325">
        <v>0</v>
      </c>
      <c r="I33" s="791" t="s">
        <v>75</v>
      </c>
      <c r="J33" s="512">
        <v>11777</v>
      </c>
      <c r="K33" s="91">
        <v>4</v>
      </c>
      <c r="L33" s="73">
        <v>67</v>
      </c>
      <c r="M33" s="73">
        <v>554</v>
      </c>
      <c r="N33" s="73">
        <v>2478</v>
      </c>
      <c r="O33" s="74">
        <v>4688</v>
      </c>
      <c r="P33" s="73">
        <v>62</v>
      </c>
      <c r="Q33" s="73">
        <v>3785</v>
      </c>
      <c r="R33" s="425">
        <v>139</v>
      </c>
      <c r="S33" s="641"/>
    </row>
    <row r="34" spans="1:19" s="2" customFormat="1" ht="11.25" customHeight="1">
      <c r="A34" s="791"/>
      <c r="B34" s="508">
        <v>1</v>
      </c>
      <c r="C34" s="66">
        <v>1.2579999999999999E-2</v>
      </c>
      <c r="D34" s="66">
        <v>0.51332999999999995</v>
      </c>
      <c r="E34" s="66">
        <v>0.48666999999999999</v>
      </c>
      <c r="F34" s="66">
        <v>0</v>
      </c>
      <c r="G34" s="66">
        <v>0</v>
      </c>
      <c r="H34" s="287">
        <v>0</v>
      </c>
      <c r="I34" s="791"/>
      <c r="J34" s="511">
        <v>0.98741999999999996</v>
      </c>
      <c r="K34" s="66">
        <v>3.4000000000000002E-4</v>
      </c>
      <c r="L34" s="66">
        <v>5.6899999999999997E-3</v>
      </c>
      <c r="M34" s="66">
        <v>4.7039999999999998E-2</v>
      </c>
      <c r="N34" s="66">
        <v>0.21041000000000001</v>
      </c>
      <c r="O34" s="66">
        <v>0.39806000000000002</v>
      </c>
      <c r="P34" s="66">
        <v>5.2599999999999999E-3</v>
      </c>
      <c r="Q34" s="66">
        <v>0.32139000000000001</v>
      </c>
      <c r="R34" s="287">
        <v>1.18E-2</v>
      </c>
      <c r="S34" s="555"/>
    </row>
    <row r="35" spans="1:19" s="57" customFormat="1">
      <c r="A35" s="792" t="s">
        <v>76</v>
      </c>
      <c r="B35" s="509">
        <v>3945</v>
      </c>
      <c r="C35" s="73">
        <v>114</v>
      </c>
      <c r="D35" s="73">
        <v>8</v>
      </c>
      <c r="E35" s="73">
        <v>52</v>
      </c>
      <c r="F35" s="74">
        <v>0</v>
      </c>
      <c r="G35" s="73">
        <v>54</v>
      </c>
      <c r="H35" s="325">
        <v>0</v>
      </c>
      <c r="I35" s="792" t="s">
        <v>76</v>
      </c>
      <c r="J35" s="512">
        <v>3831</v>
      </c>
      <c r="K35" s="91">
        <v>4</v>
      </c>
      <c r="L35" s="73">
        <v>2</v>
      </c>
      <c r="M35" s="73">
        <v>437</v>
      </c>
      <c r="N35" s="73">
        <v>722</v>
      </c>
      <c r="O35" s="74">
        <v>1128</v>
      </c>
      <c r="P35" s="73">
        <v>25</v>
      </c>
      <c r="Q35" s="73">
        <v>1423</v>
      </c>
      <c r="R35" s="425">
        <v>90</v>
      </c>
      <c r="S35" s="641"/>
    </row>
    <row r="36" spans="1:19" s="2" customFormat="1" ht="11.25" customHeight="1">
      <c r="A36" s="793"/>
      <c r="B36" s="510">
        <v>1</v>
      </c>
      <c r="C36" s="294">
        <v>2.8899999999999999E-2</v>
      </c>
      <c r="D36" s="294">
        <v>7.0180000000000006E-2</v>
      </c>
      <c r="E36" s="294">
        <v>0.45613999999999999</v>
      </c>
      <c r="F36" s="294">
        <v>0</v>
      </c>
      <c r="G36" s="294">
        <v>0.47367999999999999</v>
      </c>
      <c r="H36" s="296">
        <v>0</v>
      </c>
      <c r="I36" s="793"/>
      <c r="J36" s="513">
        <v>0.97109999999999996</v>
      </c>
      <c r="K36" s="294">
        <v>1.0399999999999999E-3</v>
      </c>
      <c r="L36" s="294">
        <v>5.1999999999999995E-4</v>
      </c>
      <c r="M36" s="294">
        <v>0.11407</v>
      </c>
      <c r="N36" s="294">
        <v>0.18845999999999999</v>
      </c>
      <c r="O36" s="294">
        <v>0.29443999999999998</v>
      </c>
      <c r="P36" s="294">
        <v>6.5300000000000002E-3</v>
      </c>
      <c r="Q36" s="294">
        <v>0.37143999999999999</v>
      </c>
      <c r="R36" s="296">
        <v>2.349E-2</v>
      </c>
      <c r="S36" s="555"/>
    </row>
    <row r="37" spans="1:19" s="57" customFormat="1" ht="12.75" customHeight="1">
      <c r="A37" s="784" t="s">
        <v>85</v>
      </c>
      <c r="B37" s="320">
        <v>278916</v>
      </c>
      <c r="C37" s="322">
        <v>4566</v>
      </c>
      <c r="D37" s="322">
        <v>2238</v>
      </c>
      <c r="E37" s="322">
        <v>2001</v>
      </c>
      <c r="F37" s="323">
        <v>106</v>
      </c>
      <c r="G37" s="322">
        <v>216</v>
      </c>
      <c r="H37" s="326">
        <v>5</v>
      </c>
      <c r="I37" s="784" t="s">
        <v>85</v>
      </c>
      <c r="J37" s="327">
        <v>274350</v>
      </c>
      <c r="K37" s="321">
        <v>1067</v>
      </c>
      <c r="L37" s="322">
        <v>2555</v>
      </c>
      <c r="M37" s="322">
        <v>22616</v>
      </c>
      <c r="N37" s="322">
        <v>95119</v>
      </c>
      <c r="O37" s="323">
        <v>99426</v>
      </c>
      <c r="P37" s="322">
        <v>4405</v>
      </c>
      <c r="Q37" s="322">
        <v>43824</v>
      </c>
      <c r="R37" s="426">
        <v>5338</v>
      </c>
      <c r="S37" s="641"/>
    </row>
    <row r="38" spans="1:19" s="2" customFormat="1" ht="12" customHeight="1" thickBot="1">
      <c r="A38" s="785"/>
      <c r="B38" s="333">
        <v>1</v>
      </c>
      <c r="C38" s="314">
        <v>1.6369999999999999E-2</v>
      </c>
      <c r="D38" s="314">
        <v>0.49014000000000002</v>
      </c>
      <c r="E38" s="314">
        <v>0.43824000000000002</v>
      </c>
      <c r="F38" s="314">
        <v>2.3220000000000001E-2</v>
      </c>
      <c r="G38" s="314">
        <v>4.7309999999999998E-2</v>
      </c>
      <c r="H38" s="316">
        <v>1.1000000000000001E-3</v>
      </c>
      <c r="I38" s="785"/>
      <c r="J38" s="336">
        <v>0.98363</v>
      </c>
      <c r="K38" s="505">
        <v>3.8899999999999998E-3</v>
      </c>
      <c r="L38" s="505">
        <v>9.3100000000000006E-3</v>
      </c>
      <c r="M38" s="505">
        <v>8.2430000000000003E-2</v>
      </c>
      <c r="N38" s="505">
        <v>0.34671000000000002</v>
      </c>
      <c r="O38" s="505">
        <v>0.36241000000000001</v>
      </c>
      <c r="P38" s="505">
        <v>1.6060000000000001E-2</v>
      </c>
      <c r="Q38" s="505">
        <v>0.15973999999999999</v>
      </c>
      <c r="R38" s="506">
        <v>1.9460000000000002E-2</v>
      </c>
      <c r="S38" s="555"/>
    </row>
    <row r="39" spans="1:19" s="556" customFormat="1"/>
    <row r="40" spans="1:19" s="558" customFormat="1" ht="11.25">
      <c r="A40" s="558" t="str">
        <f>"Anmerkungen. Datengrundlage: Volkshochschul-Statistik "&amp;Hilfswerte!B1&amp;"; Basis: "&amp;Tabelle1!$C$36&amp;" vhs."</f>
        <v>Anmerkungen. Datengrundlage: Volkshochschul-Statistik 2022; Basis: 828 vhs.</v>
      </c>
      <c r="I40" s="558" t="str">
        <f>"Anmerkungen. Datengrundlage: Volkshochschul-Statistik "&amp;Hilfswerte!B1&amp;"; Basis: "&amp;Tabelle1!$C$36&amp;" vhs."</f>
        <v>Anmerkungen. Datengrundlage: Volkshochschul-Statistik 2022; Basis: 828 vhs.</v>
      </c>
    </row>
    <row r="41" spans="1:19" s="556" customFormat="1"/>
    <row r="42" spans="1:19" s="556" customFormat="1">
      <c r="A42" s="558" t="str">
        <f>Tabelle1!$A$41</f>
        <v>Datengrundlage: Deutsches Institut für Erwachsenenbildung DIE (2025). „Basisdaten Volkshochschul-Statistik (seit 2018)“</v>
      </c>
      <c r="B42" s="560"/>
      <c r="C42" s="560"/>
      <c r="D42" s="560"/>
      <c r="E42" s="402"/>
      <c r="F42" s="402"/>
      <c r="G42" s="402"/>
      <c r="I42" s="558" t="str">
        <f>Tabelle1!$A$41</f>
        <v>Datengrundlage: Deutsches Institut für Erwachsenenbildung DIE (2025). „Basisdaten Volkshochschul-Statistik (seit 2018)“</v>
      </c>
      <c r="J42" s="560"/>
      <c r="K42" s="560"/>
      <c r="L42" s="560"/>
      <c r="M42" s="402"/>
      <c r="N42" s="402"/>
      <c r="O42" s="402"/>
    </row>
    <row r="43" spans="1:19" s="556" customFormat="1">
      <c r="A43" s="558" t="str">
        <f>Tabelle1!$A$42</f>
        <v xml:space="preserve">(ZA6276; Version 2.0.0) [Data set]. GESIS, Köln. </v>
      </c>
      <c r="D43" s="796" t="s">
        <v>494</v>
      </c>
      <c r="E43" s="796"/>
      <c r="F43" s="796"/>
      <c r="G43" s="763"/>
      <c r="H43" s="763"/>
      <c r="I43" s="558" t="str">
        <f>Tabelle1!$A$42</f>
        <v xml:space="preserve">(ZA6276; Version 2.0.0) [Data set]. GESIS, Köln. </v>
      </c>
      <c r="L43" s="402"/>
      <c r="M43" s="796" t="s">
        <v>494</v>
      </c>
      <c r="N43" s="796"/>
      <c r="O43" s="796"/>
    </row>
    <row r="44" spans="1:19" s="556" customFormat="1">
      <c r="A44" s="560"/>
      <c r="B44" s="560"/>
      <c r="C44" s="560"/>
      <c r="D44" s="560"/>
      <c r="E44" s="402"/>
      <c r="F44" s="402"/>
      <c r="G44" s="402"/>
      <c r="I44" s="560"/>
      <c r="J44" s="560"/>
      <c r="K44" s="560"/>
      <c r="L44" s="560"/>
      <c r="M44" s="402"/>
      <c r="N44" s="402"/>
      <c r="O44" s="402"/>
    </row>
    <row r="45" spans="1:19" s="556" customFormat="1">
      <c r="A45" s="694" t="str">
        <f>Tabelle1!$A$44</f>
        <v>Die Tabellen stehen unter der Lizenz CC BY-SA DEED 4.0.</v>
      </c>
      <c r="B45" s="560"/>
      <c r="C45" s="560"/>
      <c r="D45" s="560"/>
      <c r="E45" s="402"/>
      <c r="F45" s="402"/>
      <c r="G45" s="402"/>
      <c r="I45" s="694" t="str">
        <f>Tabelle1!$A$44</f>
        <v>Die Tabellen stehen unter der Lizenz CC BY-SA DEED 4.0.</v>
      </c>
      <c r="J45" s="560"/>
      <c r="K45" s="560"/>
      <c r="L45" s="560"/>
      <c r="M45" s="402"/>
      <c r="N45" s="402"/>
      <c r="O45" s="402"/>
    </row>
  </sheetData>
  <mergeCells count="47">
    <mergeCell ref="D43:F43"/>
    <mergeCell ref="M43:O43"/>
    <mergeCell ref="A35:A36"/>
    <mergeCell ref="I35:I36"/>
    <mergeCell ref="A37:A38"/>
    <mergeCell ref="I37:I38"/>
    <mergeCell ref="A29:A30"/>
    <mergeCell ref="I29:I30"/>
    <mergeCell ref="A31:A32"/>
    <mergeCell ref="I31:I32"/>
    <mergeCell ref="A33:A34"/>
    <mergeCell ref="I33:I34"/>
    <mergeCell ref="A23:A24"/>
    <mergeCell ref="I23:I24"/>
    <mergeCell ref="A25:A26"/>
    <mergeCell ref="I25:I26"/>
    <mergeCell ref="A27:A28"/>
    <mergeCell ref="I27:I28"/>
    <mergeCell ref="A17:A18"/>
    <mergeCell ref="I17:I18"/>
    <mergeCell ref="A19:A20"/>
    <mergeCell ref="I19:I20"/>
    <mergeCell ref="A21:A22"/>
    <mergeCell ref="I21:I22"/>
    <mergeCell ref="A11:A12"/>
    <mergeCell ref="I11:I12"/>
    <mergeCell ref="A13:A14"/>
    <mergeCell ref="I13:I14"/>
    <mergeCell ref="A15:A16"/>
    <mergeCell ref="I15:I16"/>
    <mergeCell ref="A5:A6"/>
    <mergeCell ref="I5:I6"/>
    <mergeCell ref="A7:A8"/>
    <mergeCell ref="I7:I8"/>
    <mergeCell ref="A9:A10"/>
    <mergeCell ref="I9:I10"/>
    <mergeCell ref="A1:H1"/>
    <mergeCell ref="I1:R1"/>
    <mergeCell ref="A2:A4"/>
    <mergeCell ref="B2:B4"/>
    <mergeCell ref="I2:I4"/>
    <mergeCell ref="K3:R3"/>
    <mergeCell ref="D3:H3"/>
    <mergeCell ref="C2:H2"/>
    <mergeCell ref="C3:C4"/>
    <mergeCell ref="J2:R2"/>
    <mergeCell ref="J3:J4"/>
  </mergeCells>
  <conditionalFormatting sqref="A6 A8 A10 A12 A14 A16 A18 A20 A22 A24 A26 A28 A30 A32 A34 A36">
    <cfRule type="cellIs" dxfId="329" priority="290" stopIfTrue="1" operator="lessThan">
      <formula>0.0005</formula>
    </cfRule>
    <cfRule type="cellIs" dxfId="328" priority="289" stopIfTrue="1" operator="equal">
      <formula>1</formula>
    </cfRule>
  </conditionalFormatting>
  <conditionalFormatting sqref="A38 I38">
    <cfRule type="cellIs" dxfId="327" priority="293" stopIfTrue="1" operator="lessThan">
      <formula>0.0005</formula>
    </cfRule>
    <cfRule type="cellIs" dxfId="326" priority="292" stopIfTrue="1" operator="equal">
      <formula>1</formula>
    </cfRule>
  </conditionalFormatting>
  <conditionalFormatting sqref="A5:I5">
    <cfRule type="cellIs" dxfId="325" priority="288" stopIfTrue="1" operator="equal">
      <formula>0</formula>
    </cfRule>
  </conditionalFormatting>
  <conditionalFormatting sqref="A9:I9">
    <cfRule type="cellIs" dxfId="324" priority="271" stopIfTrue="1" operator="equal">
      <formula>0</formula>
    </cfRule>
  </conditionalFormatting>
  <conditionalFormatting sqref="A11:I11">
    <cfRule type="cellIs" dxfId="323" priority="263" stopIfTrue="1" operator="equal">
      <formula>0</formula>
    </cfRule>
  </conditionalFormatting>
  <conditionalFormatting sqref="A13:I13">
    <cfRule type="cellIs" dxfId="322" priority="255" stopIfTrue="1" operator="equal">
      <formula>0</formula>
    </cfRule>
  </conditionalFormatting>
  <conditionalFormatting sqref="A15:I15">
    <cfRule type="cellIs" dxfId="321" priority="247" stopIfTrue="1" operator="equal">
      <formula>0</formula>
    </cfRule>
  </conditionalFormatting>
  <conditionalFormatting sqref="A17:I17">
    <cfRule type="cellIs" dxfId="320" priority="239" stopIfTrue="1" operator="equal">
      <formula>0</formula>
    </cfRule>
  </conditionalFormatting>
  <conditionalFormatting sqref="A19:I19">
    <cfRule type="cellIs" dxfId="319" priority="231" stopIfTrue="1" operator="equal">
      <formula>0</formula>
    </cfRule>
  </conditionalFormatting>
  <conditionalFormatting sqref="A21:I21">
    <cfRule type="cellIs" dxfId="318" priority="223" stopIfTrue="1" operator="equal">
      <formula>0</formula>
    </cfRule>
  </conditionalFormatting>
  <conditionalFormatting sqref="A23:I23">
    <cfRule type="cellIs" dxfId="317" priority="215" stopIfTrue="1" operator="equal">
      <formula>0</formula>
    </cfRule>
  </conditionalFormatting>
  <conditionalFormatting sqref="A25:I25">
    <cfRule type="cellIs" dxfId="316" priority="207" stopIfTrue="1" operator="equal">
      <formula>0</formula>
    </cfRule>
  </conditionalFormatting>
  <conditionalFormatting sqref="A27:I27">
    <cfRule type="cellIs" dxfId="315" priority="199" stopIfTrue="1" operator="equal">
      <formula>0</formula>
    </cfRule>
  </conditionalFormatting>
  <conditionalFormatting sqref="A29:I29">
    <cfRule type="cellIs" dxfId="314" priority="191" stopIfTrue="1" operator="equal">
      <formula>0</formula>
    </cfRule>
  </conditionalFormatting>
  <conditionalFormatting sqref="A31:I31">
    <cfRule type="cellIs" dxfId="313" priority="183" stopIfTrue="1" operator="equal">
      <formula>0</formula>
    </cfRule>
  </conditionalFormatting>
  <conditionalFormatting sqref="A33:I33">
    <cfRule type="cellIs" dxfId="312" priority="175" stopIfTrue="1" operator="equal">
      <formula>0</formula>
    </cfRule>
  </conditionalFormatting>
  <conditionalFormatting sqref="A35:I35">
    <cfRule type="cellIs" dxfId="311" priority="167" stopIfTrue="1" operator="equal">
      <formula>0</formula>
    </cfRule>
  </conditionalFormatting>
  <conditionalFormatting sqref="A37:I37">
    <cfRule type="cellIs" dxfId="310" priority="159" stopIfTrue="1" operator="equal">
      <formula>0</formula>
    </cfRule>
  </conditionalFormatting>
  <conditionalFormatting sqref="B6:H8">
    <cfRule type="cellIs" dxfId="309" priority="272" stopIfTrue="1" operator="equal">
      <formula>0</formula>
    </cfRule>
  </conditionalFormatting>
  <conditionalFormatting sqref="B10:H10">
    <cfRule type="cellIs" dxfId="308" priority="264" stopIfTrue="1" operator="equal">
      <formula>0</formula>
    </cfRule>
  </conditionalFormatting>
  <conditionalFormatting sqref="B12:H12">
    <cfRule type="cellIs" dxfId="307" priority="256" stopIfTrue="1" operator="equal">
      <formula>0</formula>
    </cfRule>
  </conditionalFormatting>
  <conditionalFormatting sqref="B14:H14">
    <cfRule type="cellIs" dxfId="306" priority="248" stopIfTrue="1" operator="equal">
      <formula>0</formula>
    </cfRule>
  </conditionalFormatting>
  <conditionalFormatting sqref="B16:H16">
    <cfRule type="cellIs" dxfId="305" priority="240" stopIfTrue="1" operator="equal">
      <formula>0</formula>
    </cfRule>
  </conditionalFormatting>
  <conditionalFormatting sqref="B18:H18">
    <cfRule type="cellIs" dxfId="304" priority="232" stopIfTrue="1" operator="equal">
      <formula>0</formula>
    </cfRule>
  </conditionalFormatting>
  <conditionalFormatting sqref="B20:H20">
    <cfRule type="cellIs" dxfId="303" priority="224" stopIfTrue="1" operator="equal">
      <formula>0</formula>
    </cfRule>
  </conditionalFormatting>
  <conditionalFormatting sqref="B22:H22">
    <cfRule type="cellIs" dxfId="302" priority="216" stopIfTrue="1" operator="equal">
      <formula>0</formula>
    </cfRule>
  </conditionalFormatting>
  <conditionalFormatting sqref="B24:H24">
    <cfRule type="cellIs" dxfId="301" priority="208" stopIfTrue="1" operator="equal">
      <formula>0</formula>
    </cfRule>
  </conditionalFormatting>
  <conditionalFormatting sqref="B26:H26">
    <cfRule type="cellIs" dxfId="300" priority="200" stopIfTrue="1" operator="equal">
      <formula>0</formula>
    </cfRule>
  </conditionalFormatting>
  <conditionalFormatting sqref="B28:H28">
    <cfRule type="cellIs" dxfId="299" priority="192" stopIfTrue="1" operator="equal">
      <formula>0</formula>
    </cfRule>
  </conditionalFormatting>
  <conditionalFormatting sqref="B30:H30">
    <cfRule type="cellIs" dxfId="298" priority="184" stopIfTrue="1" operator="equal">
      <formula>0</formula>
    </cfRule>
  </conditionalFormatting>
  <conditionalFormatting sqref="B32:H32">
    <cfRule type="cellIs" dxfId="297" priority="176" stopIfTrue="1" operator="equal">
      <formula>0</formula>
    </cfRule>
  </conditionalFormatting>
  <conditionalFormatting sqref="B34:H34">
    <cfRule type="cellIs" dxfId="296" priority="168" stopIfTrue="1" operator="equal">
      <formula>0</formula>
    </cfRule>
  </conditionalFormatting>
  <conditionalFormatting sqref="B36:H36">
    <cfRule type="cellIs" dxfId="295" priority="160" stopIfTrue="1" operator="equal">
      <formula>0</formula>
    </cfRule>
  </conditionalFormatting>
  <conditionalFormatting sqref="B38:H38">
    <cfRule type="cellIs" dxfId="294" priority="152" stopIfTrue="1" operator="equal">
      <formula>0</formula>
    </cfRule>
  </conditionalFormatting>
  <conditionalFormatting sqref="I6 I8 I10 I12 I14 I16 I18 I20 I22 I24 I26 I28 I30 I32 I34 I36">
    <cfRule type="cellIs" dxfId="293" priority="286" stopIfTrue="1" operator="equal">
      <formula>1</formula>
    </cfRule>
    <cfRule type="cellIs" dxfId="292" priority="287" stopIfTrue="1" operator="lessThan">
      <formula>0.0005</formula>
    </cfRule>
  </conditionalFormatting>
  <conditionalFormatting sqref="J5:J38">
    <cfRule type="cellIs" dxfId="291" priority="1" stopIfTrue="1" operator="equal">
      <formula>0</formula>
    </cfRule>
  </conditionalFormatting>
  <conditionalFormatting sqref="K6:R6">
    <cfRule type="cellIs" dxfId="290" priority="145" stopIfTrue="1" operator="equal">
      <formula>0</formula>
    </cfRule>
  </conditionalFormatting>
  <conditionalFormatting sqref="K8:R8">
    <cfRule type="cellIs" dxfId="289" priority="139" stopIfTrue="1" operator="equal">
      <formula>0</formula>
    </cfRule>
  </conditionalFormatting>
  <conditionalFormatting sqref="K10:R10">
    <cfRule type="cellIs" dxfId="288" priority="132" stopIfTrue="1" operator="equal">
      <formula>0</formula>
    </cfRule>
  </conditionalFormatting>
  <conditionalFormatting sqref="K12:R12">
    <cfRule type="cellIs" dxfId="287" priority="125" stopIfTrue="1" operator="equal">
      <formula>0</formula>
    </cfRule>
  </conditionalFormatting>
  <conditionalFormatting sqref="K14:R14">
    <cfRule type="cellIs" dxfId="286" priority="118" stopIfTrue="1" operator="equal">
      <formula>0</formula>
    </cfRule>
  </conditionalFormatting>
  <conditionalFormatting sqref="K16:R16">
    <cfRule type="cellIs" dxfId="285" priority="111" stopIfTrue="1" operator="equal">
      <formula>0</formula>
    </cfRule>
  </conditionalFormatting>
  <conditionalFormatting sqref="K18:R18">
    <cfRule type="cellIs" dxfId="284" priority="104" stopIfTrue="1" operator="equal">
      <formula>0</formula>
    </cfRule>
  </conditionalFormatting>
  <conditionalFormatting sqref="K20:R20">
    <cfRule type="cellIs" dxfId="283" priority="97" stopIfTrue="1" operator="equal">
      <formula>0</formula>
    </cfRule>
  </conditionalFormatting>
  <conditionalFormatting sqref="K22:R22">
    <cfRule type="cellIs" dxfId="282" priority="90" stopIfTrue="1" operator="equal">
      <formula>0</formula>
    </cfRule>
  </conditionalFormatting>
  <conditionalFormatting sqref="K24:R24">
    <cfRule type="cellIs" dxfId="281" priority="83" stopIfTrue="1" operator="equal">
      <formula>0</formula>
    </cfRule>
  </conditionalFormatting>
  <conditionalFormatting sqref="K26:R26">
    <cfRule type="cellIs" dxfId="280" priority="76" stopIfTrue="1" operator="equal">
      <formula>0</formula>
    </cfRule>
  </conditionalFormatting>
  <conditionalFormatting sqref="K28:R28">
    <cfRule type="cellIs" dxfId="279" priority="69" stopIfTrue="1" operator="equal">
      <formula>0</formula>
    </cfRule>
  </conditionalFormatting>
  <conditionalFormatting sqref="K30:R30">
    <cfRule type="cellIs" dxfId="278" priority="62" stopIfTrue="1" operator="equal">
      <formula>0</formula>
    </cfRule>
  </conditionalFormatting>
  <conditionalFormatting sqref="K32:R32">
    <cfRule type="cellIs" dxfId="277" priority="55" stopIfTrue="1" operator="equal">
      <formula>0</formula>
    </cfRule>
  </conditionalFormatting>
  <conditionalFormatting sqref="K34:R34">
    <cfRule type="cellIs" dxfId="276" priority="48" stopIfTrue="1" operator="equal">
      <formula>0</formula>
    </cfRule>
  </conditionalFormatting>
  <conditionalFormatting sqref="K36:R36">
    <cfRule type="cellIs" dxfId="275" priority="41" stopIfTrue="1" operator="equal">
      <formula>0</formula>
    </cfRule>
  </conditionalFormatting>
  <conditionalFormatting sqref="K38:R38">
    <cfRule type="cellIs" dxfId="274" priority="34" stopIfTrue="1" operator="equal">
      <formula>0</formula>
    </cfRule>
  </conditionalFormatting>
  <conditionalFormatting sqref="K5:IV5 K7:IV7">
    <cfRule type="cellIs" dxfId="273" priority="151" stopIfTrue="1" operator="equal">
      <formula>0</formula>
    </cfRule>
  </conditionalFormatting>
  <conditionalFormatting sqref="K9:IV9">
    <cfRule type="cellIs" dxfId="272" priority="138" stopIfTrue="1" operator="equal">
      <formula>0</formula>
    </cfRule>
  </conditionalFormatting>
  <conditionalFormatting sqref="K11:IV11">
    <cfRule type="cellIs" dxfId="271" priority="131" stopIfTrue="1" operator="equal">
      <formula>0</formula>
    </cfRule>
  </conditionalFormatting>
  <conditionalFormatting sqref="K13:IV13">
    <cfRule type="cellIs" dxfId="270" priority="124" stopIfTrue="1" operator="equal">
      <formula>0</formula>
    </cfRule>
  </conditionalFormatting>
  <conditionalFormatting sqref="K15:IV15">
    <cfRule type="cellIs" dxfId="269" priority="117" stopIfTrue="1" operator="equal">
      <formula>0</formula>
    </cfRule>
  </conditionalFormatting>
  <conditionalFormatting sqref="K17:IV17">
    <cfRule type="cellIs" dxfId="268" priority="110" stopIfTrue="1" operator="equal">
      <formula>0</formula>
    </cfRule>
  </conditionalFormatting>
  <conditionalFormatting sqref="K19:IV19">
    <cfRule type="cellIs" dxfId="267" priority="103" stopIfTrue="1" operator="equal">
      <formula>0</formula>
    </cfRule>
  </conditionalFormatting>
  <conditionalFormatting sqref="K21:IV21">
    <cfRule type="cellIs" dxfId="266" priority="96" stopIfTrue="1" operator="equal">
      <formula>0</formula>
    </cfRule>
  </conditionalFormatting>
  <conditionalFormatting sqref="K23:IV23">
    <cfRule type="cellIs" dxfId="265" priority="89" stopIfTrue="1" operator="equal">
      <formula>0</formula>
    </cfRule>
  </conditionalFormatting>
  <conditionalFormatting sqref="K25:IV25">
    <cfRule type="cellIs" dxfId="264" priority="82" stopIfTrue="1" operator="equal">
      <formula>0</formula>
    </cfRule>
  </conditionalFormatting>
  <conditionalFormatting sqref="K27:IV27">
    <cfRule type="cellIs" dxfId="263" priority="75" stopIfTrue="1" operator="equal">
      <formula>0</formula>
    </cfRule>
  </conditionalFormatting>
  <conditionalFormatting sqref="K29:IV29">
    <cfRule type="cellIs" dxfId="262" priority="68" stopIfTrue="1" operator="equal">
      <formula>0</formula>
    </cfRule>
  </conditionalFormatting>
  <conditionalFormatting sqref="K31:IV31">
    <cfRule type="cellIs" dxfId="261" priority="61" stopIfTrue="1" operator="equal">
      <formula>0</formula>
    </cfRule>
  </conditionalFormatting>
  <conditionalFormatting sqref="K33:IV33">
    <cfRule type="cellIs" dxfId="260" priority="54" stopIfTrue="1" operator="equal">
      <formula>0</formula>
    </cfRule>
  </conditionalFormatting>
  <conditionalFormatting sqref="K35:IV35">
    <cfRule type="cellIs" dxfId="259" priority="47" stopIfTrue="1" operator="equal">
      <formula>0</formula>
    </cfRule>
  </conditionalFormatting>
  <conditionalFormatting sqref="K37:IV37">
    <cfRule type="cellIs" dxfId="258" priority="40" stopIfTrue="1" operator="equal">
      <formula>0</formula>
    </cfRule>
  </conditionalFormatting>
  <conditionalFormatting sqref="S6:IV6 S8:IV8 S10:IV10 S12:IV12 S14:IV14 S16:IV16 S18:IV18 S20:IV20 S22:IV22 S24:IV24 S26:IV26 S28:IV28 S30:IV30 S32:IV32 S34:IV34 S36:IV36 S38:IV38">
    <cfRule type="cellIs" dxfId="257" priority="731" stopIfTrue="1" operator="equal">
      <formula>1</formula>
    </cfRule>
    <cfRule type="cellIs" dxfId="256" priority="732" stopIfTrue="1" operator="lessThan">
      <formula>0.0005</formula>
    </cfRule>
  </conditionalFormatting>
  <hyperlinks>
    <hyperlink ref="A45" r:id="rId1" display="Publikation und Tabellen stehen unter der Lizenz CC BY-SA DEED 4.0." xr:uid="{D350E1C5-2D17-4E04-92A7-0CBFB7DEE7A5}"/>
    <hyperlink ref="I45" r:id="rId2" display="Publikation und Tabellen stehen unter der Lizenz CC BY-SA DEED 4.0." xr:uid="{2FB693DC-CC7A-4026-9D36-5571D8C803DE}"/>
    <hyperlink ref="D43" r:id="rId3" xr:uid="{226B1DFE-9A53-4BD3-9768-6130A5A9D94D}"/>
    <hyperlink ref="M43" r:id="rId4" xr:uid="{97062227-9468-468D-B239-CC26B2F66F20}"/>
  </hyperlinks>
  <pageMargins left="0.78740157480314965" right="0.78740157480314965" top="0.98425196850393704" bottom="0.98425196850393704" header="0.51181102362204722" footer="0.51181102362204722"/>
  <pageSetup paperSize="9" scale="74" orientation="portrait" r:id="rId5"/>
  <headerFooter scaleWithDoc="0" alignWithMargins="0"/>
  <colBreaks count="2" manualBreakCount="2">
    <brk id="8" max="44" man="1"/>
    <brk id="19" max="39" man="1"/>
  </colBreaks>
  <legacyDrawingHF r:id="rId6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F2F5E-72A7-4ADA-84FB-CAD9F28CD595}">
  <dimension ref="A1:AB52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6.28515625" customWidth="1"/>
    <col min="2" max="13" width="7.85546875" customWidth="1"/>
    <col min="14" max="14" width="12.85546875" customWidth="1"/>
    <col min="15" max="20" width="8.7109375" customWidth="1"/>
    <col min="21" max="21" width="8.5703125" customWidth="1"/>
    <col min="22" max="22" width="8.28515625" customWidth="1"/>
    <col min="23" max="23" width="8.42578125" customWidth="1"/>
    <col min="24" max="24" width="8.7109375" style="4" customWidth="1"/>
    <col min="25" max="25" width="8.42578125" style="4" customWidth="1"/>
    <col min="26" max="26" width="8.5703125" style="4" customWidth="1"/>
    <col min="27" max="27" width="2.7109375" style="560" customWidth="1"/>
  </cols>
  <sheetData>
    <row r="1" spans="1:28" s="3" customFormat="1" ht="39.950000000000003" customHeight="1" thickBot="1">
      <c r="A1" s="778" t="str">
        <f>"Tabelle 17: Einzelveranstaltungen, Unterrichtsstunden und Teilnehmende nach Ländern und Programmbereichen " &amp;Hilfswerte!B1</f>
        <v>Tabelle 17: Einzelveranstaltungen, Unterrichtsstunden und Teilnehmende nach Ländern und Programmbereichen 2022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991" t="str">
        <f>"noch Tabelle 17: Einzelveranstaltungen, Unterrichtsstunden und Teilnehmende nach Ländern und Programmbereichen " &amp;Hilfswerte!B1</f>
        <v>noch Tabelle 17: Einzelveranstaltungen, Unterrichtsstunden und Teilnehmende nach Ländern und Programmbereichen 2022</v>
      </c>
      <c r="O1" s="991"/>
      <c r="P1" s="991"/>
      <c r="Q1" s="991"/>
      <c r="R1" s="991"/>
      <c r="S1" s="991"/>
      <c r="T1" s="991"/>
      <c r="U1" s="991"/>
      <c r="V1" s="991"/>
      <c r="W1" s="991"/>
      <c r="X1" s="991"/>
      <c r="Y1" s="991"/>
      <c r="Z1" s="991"/>
      <c r="AA1" s="635"/>
      <c r="AB1" s="53"/>
    </row>
    <row r="2" spans="1:28" s="3" customFormat="1" ht="25.5" customHeight="1">
      <c r="A2" s="974" t="s">
        <v>12</v>
      </c>
      <c r="B2" s="937" t="s">
        <v>292</v>
      </c>
      <c r="C2" s="938"/>
      <c r="D2" s="938"/>
      <c r="E2" s="941" t="s">
        <v>54</v>
      </c>
      <c r="F2" s="941"/>
      <c r="G2" s="941"/>
      <c r="H2" s="941"/>
      <c r="I2" s="941"/>
      <c r="J2" s="941"/>
      <c r="K2" s="941"/>
      <c r="L2" s="941"/>
      <c r="M2" s="942"/>
      <c r="N2" s="974" t="s">
        <v>12</v>
      </c>
      <c r="O2" s="978" t="s">
        <v>54</v>
      </c>
      <c r="P2" s="941"/>
      <c r="Q2" s="941"/>
      <c r="R2" s="941"/>
      <c r="S2" s="941"/>
      <c r="T2" s="941"/>
      <c r="U2" s="941"/>
      <c r="V2" s="941"/>
      <c r="W2" s="941"/>
      <c r="X2" s="941"/>
      <c r="Y2" s="941"/>
      <c r="Z2" s="942"/>
      <c r="AA2" s="551"/>
    </row>
    <row r="3" spans="1:28" s="3" customFormat="1" ht="39.75" customHeight="1">
      <c r="A3" s="975"/>
      <c r="B3" s="947"/>
      <c r="C3" s="948"/>
      <c r="D3" s="948"/>
      <c r="E3" s="1000" t="s">
        <v>89</v>
      </c>
      <c r="F3" s="1001"/>
      <c r="G3" s="1002"/>
      <c r="H3" s="1000" t="s">
        <v>277</v>
      </c>
      <c r="I3" s="1001"/>
      <c r="J3" s="1002"/>
      <c r="K3" s="1000" t="s">
        <v>19</v>
      </c>
      <c r="L3" s="1001"/>
      <c r="M3" s="1003"/>
      <c r="N3" s="975"/>
      <c r="O3" s="1000" t="s">
        <v>20</v>
      </c>
      <c r="P3" s="1001"/>
      <c r="Q3" s="1002"/>
      <c r="R3" s="1000" t="s">
        <v>355</v>
      </c>
      <c r="S3" s="1001"/>
      <c r="T3" s="1002"/>
      <c r="U3" s="1000" t="s">
        <v>38</v>
      </c>
      <c r="V3" s="1001"/>
      <c r="W3" s="1002"/>
      <c r="X3" s="1000" t="s">
        <v>39</v>
      </c>
      <c r="Y3" s="1001"/>
      <c r="Z3" s="1003"/>
      <c r="AA3" s="551"/>
    </row>
    <row r="4" spans="1:28" ht="35.25" customHeight="1">
      <c r="A4" s="976"/>
      <c r="B4" s="579" t="s">
        <v>346</v>
      </c>
      <c r="C4" s="579" t="s">
        <v>294</v>
      </c>
      <c r="D4" s="579" t="s">
        <v>345</v>
      </c>
      <c r="E4" s="579" t="s">
        <v>346</v>
      </c>
      <c r="F4" s="579" t="s">
        <v>294</v>
      </c>
      <c r="G4" s="579" t="s">
        <v>345</v>
      </c>
      <c r="H4" s="579" t="s">
        <v>346</v>
      </c>
      <c r="I4" s="579" t="s">
        <v>294</v>
      </c>
      <c r="J4" s="579" t="s">
        <v>345</v>
      </c>
      <c r="K4" s="579" t="s">
        <v>346</v>
      </c>
      <c r="L4" s="579" t="s">
        <v>294</v>
      </c>
      <c r="M4" s="581" t="s">
        <v>345</v>
      </c>
      <c r="N4" s="976"/>
      <c r="O4" s="579" t="s">
        <v>346</v>
      </c>
      <c r="P4" s="579" t="s">
        <v>294</v>
      </c>
      <c r="Q4" s="579" t="s">
        <v>345</v>
      </c>
      <c r="R4" s="579" t="s">
        <v>346</v>
      </c>
      <c r="S4" s="579" t="s">
        <v>294</v>
      </c>
      <c r="T4" s="579" t="s">
        <v>345</v>
      </c>
      <c r="U4" s="579" t="s">
        <v>346</v>
      </c>
      <c r="V4" s="579" t="s">
        <v>294</v>
      </c>
      <c r="W4" s="579" t="s">
        <v>345</v>
      </c>
      <c r="X4" s="579" t="s">
        <v>346</v>
      </c>
      <c r="Y4" s="579" t="s">
        <v>294</v>
      </c>
      <c r="Z4" s="581" t="s">
        <v>345</v>
      </c>
    </row>
    <row r="5" spans="1:28" s="52" customFormat="1" ht="12.75" customHeight="1">
      <c r="A5" s="790" t="s">
        <v>61</v>
      </c>
      <c r="B5" s="279">
        <v>11936</v>
      </c>
      <c r="C5" s="280">
        <v>25407</v>
      </c>
      <c r="D5" s="281">
        <v>265259</v>
      </c>
      <c r="E5" s="280">
        <v>5262</v>
      </c>
      <c r="F5" s="280">
        <v>11696</v>
      </c>
      <c r="G5" s="281">
        <v>119412</v>
      </c>
      <c r="H5" s="280">
        <v>3121</v>
      </c>
      <c r="I5" s="280">
        <v>6685</v>
      </c>
      <c r="J5" s="281">
        <v>101830</v>
      </c>
      <c r="K5" s="280">
        <v>1968</v>
      </c>
      <c r="L5" s="280">
        <v>4012</v>
      </c>
      <c r="M5" s="290">
        <v>27320</v>
      </c>
      <c r="N5" s="790" t="s">
        <v>61</v>
      </c>
      <c r="O5" s="279">
        <v>345</v>
      </c>
      <c r="P5" s="280">
        <v>767</v>
      </c>
      <c r="Q5" s="281">
        <v>4857</v>
      </c>
      <c r="R5" s="280">
        <v>1046</v>
      </c>
      <c r="S5" s="280">
        <v>1788</v>
      </c>
      <c r="T5" s="281">
        <v>8478</v>
      </c>
      <c r="U5" s="280">
        <v>89</v>
      </c>
      <c r="V5" s="280">
        <v>206</v>
      </c>
      <c r="W5" s="281">
        <v>1922</v>
      </c>
      <c r="X5" s="280">
        <v>105</v>
      </c>
      <c r="Y5" s="280">
        <v>253</v>
      </c>
      <c r="Z5" s="290">
        <v>1440</v>
      </c>
      <c r="AA5" s="629"/>
    </row>
    <row r="6" spans="1:28" s="52" customFormat="1" ht="12.75" customHeight="1">
      <c r="A6" s="791"/>
      <c r="B6" s="283">
        <v>1</v>
      </c>
      <c r="C6" s="284">
        <v>1</v>
      </c>
      <c r="D6" s="285">
        <v>1</v>
      </c>
      <c r="E6" s="66">
        <v>0.44085000000000002</v>
      </c>
      <c r="F6" s="66">
        <v>0.46034999999999998</v>
      </c>
      <c r="G6" s="286">
        <v>0.45017000000000001</v>
      </c>
      <c r="H6" s="66">
        <v>0.26147999999999999</v>
      </c>
      <c r="I6" s="66">
        <v>0.26312000000000002</v>
      </c>
      <c r="J6" s="286">
        <v>0.38389000000000001</v>
      </c>
      <c r="K6" s="66">
        <v>0.16488</v>
      </c>
      <c r="L6" s="66">
        <v>0.15790999999999999</v>
      </c>
      <c r="M6" s="287">
        <v>0.10299</v>
      </c>
      <c r="N6" s="791"/>
      <c r="O6" s="62">
        <v>2.8899999999999999E-2</v>
      </c>
      <c r="P6" s="66">
        <v>3.0190000000000002E-2</v>
      </c>
      <c r="Q6" s="286">
        <v>1.831E-2</v>
      </c>
      <c r="R6" s="66">
        <v>8.763E-2</v>
      </c>
      <c r="S6" s="66">
        <v>7.0370000000000002E-2</v>
      </c>
      <c r="T6" s="286">
        <v>3.1960000000000002E-2</v>
      </c>
      <c r="U6" s="66">
        <v>7.4599999999999996E-3</v>
      </c>
      <c r="V6" s="66">
        <v>8.1099999999999992E-3</v>
      </c>
      <c r="W6" s="286">
        <v>7.2500000000000004E-3</v>
      </c>
      <c r="X6" s="66">
        <v>8.8000000000000005E-3</v>
      </c>
      <c r="Y6" s="66">
        <v>9.9600000000000001E-3</v>
      </c>
      <c r="Z6" s="287">
        <v>5.4299999999999999E-3</v>
      </c>
      <c r="AA6" s="629"/>
    </row>
    <row r="7" spans="1:28" s="52" customFormat="1" ht="12.75" customHeight="1">
      <c r="A7" s="791" t="s">
        <v>62</v>
      </c>
      <c r="B7" s="288">
        <v>26161</v>
      </c>
      <c r="C7" s="91">
        <v>52084</v>
      </c>
      <c r="D7" s="289">
        <v>417114</v>
      </c>
      <c r="E7" s="91">
        <v>13580</v>
      </c>
      <c r="F7" s="91">
        <v>27116</v>
      </c>
      <c r="G7" s="289">
        <v>272868</v>
      </c>
      <c r="H7" s="91">
        <v>6404</v>
      </c>
      <c r="I7" s="91">
        <v>12792</v>
      </c>
      <c r="J7" s="289">
        <v>87544</v>
      </c>
      <c r="K7" s="91">
        <v>4204</v>
      </c>
      <c r="L7" s="91">
        <v>8236</v>
      </c>
      <c r="M7" s="290">
        <v>42439</v>
      </c>
      <c r="N7" s="791" t="s">
        <v>62</v>
      </c>
      <c r="O7" s="288">
        <v>758</v>
      </c>
      <c r="P7" s="91">
        <v>1510</v>
      </c>
      <c r="Q7" s="289">
        <v>6091</v>
      </c>
      <c r="R7" s="91">
        <v>1093</v>
      </c>
      <c r="S7" s="91">
        <v>2186</v>
      </c>
      <c r="T7" s="289">
        <v>7307</v>
      </c>
      <c r="U7" s="91">
        <v>31</v>
      </c>
      <c r="V7" s="91">
        <v>62</v>
      </c>
      <c r="W7" s="289">
        <v>279</v>
      </c>
      <c r="X7" s="91">
        <v>91</v>
      </c>
      <c r="Y7" s="91">
        <v>182</v>
      </c>
      <c r="Z7" s="290">
        <v>586</v>
      </c>
      <c r="AA7" s="629"/>
    </row>
    <row r="8" spans="1:28" s="52" customFormat="1" ht="12.75" customHeight="1">
      <c r="A8" s="791"/>
      <c r="B8" s="283">
        <v>1</v>
      </c>
      <c r="C8" s="284">
        <v>1</v>
      </c>
      <c r="D8" s="285">
        <v>1</v>
      </c>
      <c r="E8" s="66">
        <v>0.51909000000000005</v>
      </c>
      <c r="F8" s="66">
        <v>0.52061999999999997</v>
      </c>
      <c r="G8" s="286">
        <v>0.65417999999999998</v>
      </c>
      <c r="H8" s="66">
        <v>0.24479000000000001</v>
      </c>
      <c r="I8" s="66">
        <v>0.24560000000000001</v>
      </c>
      <c r="J8" s="286">
        <v>0.20988000000000001</v>
      </c>
      <c r="K8" s="66">
        <v>0.16070000000000001</v>
      </c>
      <c r="L8" s="66">
        <v>0.15812999999999999</v>
      </c>
      <c r="M8" s="287">
        <v>0.10174</v>
      </c>
      <c r="N8" s="791"/>
      <c r="O8" s="62">
        <v>2.8969999999999999E-2</v>
      </c>
      <c r="P8" s="66">
        <v>2.8989999999999998E-2</v>
      </c>
      <c r="Q8" s="286">
        <v>1.46E-2</v>
      </c>
      <c r="R8" s="66">
        <v>4.1779999999999998E-2</v>
      </c>
      <c r="S8" s="66">
        <v>4.197E-2</v>
      </c>
      <c r="T8" s="286">
        <v>1.7520000000000001E-2</v>
      </c>
      <c r="U8" s="66">
        <v>1.1800000000000001E-3</v>
      </c>
      <c r="V8" s="66">
        <v>1.1900000000000001E-3</v>
      </c>
      <c r="W8" s="286">
        <v>6.7000000000000002E-4</v>
      </c>
      <c r="X8" s="66">
        <v>3.48E-3</v>
      </c>
      <c r="Y8" s="66">
        <v>3.49E-3</v>
      </c>
      <c r="Z8" s="287">
        <v>1.4E-3</v>
      </c>
      <c r="AA8" s="629"/>
    </row>
    <row r="9" spans="1:28" s="52" customFormat="1" ht="12.75" customHeight="1">
      <c r="A9" s="791" t="s">
        <v>63</v>
      </c>
      <c r="B9" s="288">
        <v>903</v>
      </c>
      <c r="C9" s="91">
        <v>2300</v>
      </c>
      <c r="D9" s="329">
        <v>10746</v>
      </c>
      <c r="E9" s="91">
        <v>357</v>
      </c>
      <c r="F9" s="91">
        <v>897</v>
      </c>
      <c r="G9" s="289">
        <v>3747</v>
      </c>
      <c r="H9" s="91">
        <v>92</v>
      </c>
      <c r="I9" s="91">
        <v>175</v>
      </c>
      <c r="J9" s="289">
        <v>3182</v>
      </c>
      <c r="K9" s="91">
        <v>159</v>
      </c>
      <c r="L9" s="91">
        <v>367</v>
      </c>
      <c r="M9" s="290">
        <v>1531</v>
      </c>
      <c r="N9" s="791" t="s">
        <v>63</v>
      </c>
      <c r="O9" s="288">
        <v>226</v>
      </c>
      <c r="P9" s="91">
        <v>689</v>
      </c>
      <c r="Q9" s="329">
        <v>1830</v>
      </c>
      <c r="R9" s="91">
        <v>46</v>
      </c>
      <c r="S9" s="91">
        <v>122</v>
      </c>
      <c r="T9" s="289">
        <v>304</v>
      </c>
      <c r="U9" s="91">
        <v>0</v>
      </c>
      <c r="V9" s="91">
        <v>0</v>
      </c>
      <c r="W9" s="289">
        <v>0</v>
      </c>
      <c r="X9" s="91">
        <v>23</v>
      </c>
      <c r="Y9" s="91">
        <v>50</v>
      </c>
      <c r="Z9" s="290">
        <v>152</v>
      </c>
      <c r="AA9" s="629"/>
    </row>
    <row r="10" spans="1:28" s="52" customFormat="1" ht="12.75" customHeight="1">
      <c r="A10" s="791"/>
      <c r="B10" s="283">
        <v>1</v>
      </c>
      <c r="C10" s="284">
        <v>1</v>
      </c>
      <c r="D10" s="285">
        <v>1</v>
      </c>
      <c r="E10" s="66">
        <v>0.39534999999999998</v>
      </c>
      <c r="F10" s="66">
        <v>0.39</v>
      </c>
      <c r="G10" s="286">
        <v>0.34869</v>
      </c>
      <c r="H10" s="66">
        <v>0.10188</v>
      </c>
      <c r="I10" s="66">
        <v>7.6090000000000005E-2</v>
      </c>
      <c r="J10" s="286">
        <v>0.29610999999999998</v>
      </c>
      <c r="K10" s="66">
        <v>0.17607999999999999</v>
      </c>
      <c r="L10" s="66">
        <v>0.15956999999999999</v>
      </c>
      <c r="M10" s="287">
        <v>0.14247000000000001</v>
      </c>
      <c r="N10" s="791"/>
      <c r="O10" s="62">
        <v>0.25028</v>
      </c>
      <c r="P10" s="66">
        <v>0.29957</v>
      </c>
      <c r="Q10" s="286">
        <v>0.17030000000000001</v>
      </c>
      <c r="R10" s="66">
        <v>5.0939999999999999E-2</v>
      </c>
      <c r="S10" s="66">
        <v>5.3039999999999997E-2</v>
      </c>
      <c r="T10" s="286">
        <v>2.8289999999999999E-2</v>
      </c>
      <c r="U10" s="66" t="s">
        <v>477</v>
      </c>
      <c r="V10" s="66" t="s">
        <v>477</v>
      </c>
      <c r="W10" s="286" t="s">
        <v>477</v>
      </c>
      <c r="X10" s="66">
        <v>2.547E-2</v>
      </c>
      <c r="Y10" s="66">
        <v>2.1739999999999999E-2</v>
      </c>
      <c r="Z10" s="287">
        <v>1.414E-2</v>
      </c>
      <c r="AA10" s="629"/>
    </row>
    <row r="11" spans="1:28" s="52" customFormat="1" ht="12.75" customHeight="1">
      <c r="A11" s="791" t="s">
        <v>64</v>
      </c>
      <c r="B11" s="288">
        <v>1402</v>
      </c>
      <c r="C11" s="91">
        <v>3476</v>
      </c>
      <c r="D11" s="289">
        <v>11112</v>
      </c>
      <c r="E11" s="91">
        <v>461</v>
      </c>
      <c r="F11" s="91">
        <v>1187</v>
      </c>
      <c r="G11" s="289">
        <v>5831</v>
      </c>
      <c r="H11" s="91">
        <v>240</v>
      </c>
      <c r="I11" s="91">
        <v>594</v>
      </c>
      <c r="J11" s="289">
        <v>2098</v>
      </c>
      <c r="K11" s="91">
        <v>128</v>
      </c>
      <c r="L11" s="91">
        <v>335</v>
      </c>
      <c r="M11" s="290">
        <v>864</v>
      </c>
      <c r="N11" s="791" t="s">
        <v>64</v>
      </c>
      <c r="O11" s="288">
        <v>214</v>
      </c>
      <c r="P11" s="91">
        <v>321</v>
      </c>
      <c r="Q11" s="289">
        <v>781</v>
      </c>
      <c r="R11" s="91">
        <v>46</v>
      </c>
      <c r="S11" s="91">
        <v>103</v>
      </c>
      <c r="T11" s="289">
        <v>263</v>
      </c>
      <c r="U11" s="91">
        <v>0</v>
      </c>
      <c r="V11" s="91">
        <v>0</v>
      </c>
      <c r="W11" s="289">
        <v>0</v>
      </c>
      <c r="X11" s="91">
        <v>313</v>
      </c>
      <c r="Y11" s="91">
        <v>936</v>
      </c>
      <c r="Z11" s="290">
        <v>1275</v>
      </c>
      <c r="AA11" s="629"/>
    </row>
    <row r="12" spans="1:28" s="52" customFormat="1" ht="12.75" customHeight="1">
      <c r="A12" s="791"/>
      <c r="B12" s="283">
        <v>1</v>
      </c>
      <c r="C12" s="284">
        <v>1</v>
      </c>
      <c r="D12" s="285">
        <v>1</v>
      </c>
      <c r="E12" s="66">
        <v>0.32882</v>
      </c>
      <c r="F12" s="66">
        <v>0.34148000000000001</v>
      </c>
      <c r="G12" s="286">
        <v>0.52475000000000005</v>
      </c>
      <c r="H12" s="66">
        <v>0.17118</v>
      </c>
      <c r="I12" s="66">
        <v>0.17088999999999999</v>
      </c>
      <c r="J12" s="286">
        <v>0.1888</v>
      </c>
      <c r="K12" s="66">
        <v>9.1300000000000006E-2</v>
      </c>
      <c r="L12" s="66">
        <v>9.6379999999999993E-2</v>
      </c>
      <c r="M12" s="287">
        <v>7.775E-2</v>
      </c>
      <c r="N12" s="791"/>
      <c r="O12" s="62">
        <v>0.15264</v>
      </c>
      <c r="P12" s="66">
        <v>9.2350000000000002E-2</v>
      </c>
      <c r="Q12" s="286">
        <v>7.0279999999999995E-2</v>
      </c>
      <c r="R12" s="66">
        <v>3.2809999999999999E-2</v>
      </c>
      <c r="S12" s="66">
        <v>2.963E-2</v>
      </c>
      <c r="T12" s="286">
        <v>2.367E-2</v>
      </c>
      <c r="U12" s="66" t="s">
        <v>477</v>
      </c>
      <c r="V12" s="66" t="s">
        <v>477</v>
      </c>
      <c r="W12" s="286" t="s">
        <v>477</v>
      </c>
      <c r="X12" s="66">
        <v>0.22325</v>
      </c>
      <c r="Y12" s="66">
        <v>0.26928000000000002</v>
      </c>
      <c r="Z12" s="287">
        <v>0.11473999999999999</v>
      </c>
      <c r="AA12" s="629"/>
    </row>
    <row r="13" spans="1:28" s="52" customFormat="1" ht="12.75" customHeight="1">
      <c r="A13" s="791" t="s">
        <v>65</v>
      </c>
      <c r="B13" s="288">
        <v>465</v>
      </c>
      <c r="C13" s="91">
        <v>2020</v>
      </c>
      <c r="D13" s="289">
        <v>5154</v>
      </c>
      <c r="E13" s="91">
        <v>149</v>
      </c>
      <c r="F13" s="91">
        <v>390</v>
      </c>
      <c r="G13" s="289">
        <v>1810</v>
      </c>
      <c r="H13" s="91">
        <v>86</v>
      </c>
      <c r="I13" s="91">
        <v>404</v>
      </c>
      <c r="J13" s="289">
        <v>1271</v>
      </c>
      <c r="K13" s="91">
        <v>96</v>
      </c>
      <c r="L13" s="91">
        <v>564</v>
      </c>
      <c r="M13" s="290">
        <v>881</v>
      </c>
      <c r="N13" s="791" t="s">
        <v>65</v>
      </c>
      <c r="O13" s="288">
        <v>65</v>
      </c>
      <c r="P13" s="91">
        <v>411</v>
      </c>
      <c r="Q13" s="289">
        <v>507</v>
      </c>
      <c r="R13" s="91">
        <v>53</v>
      </c>
      <c r="S13" s="91">
        <v>198</v>
      </c>
      <c r="T13" s="289">
        <v>515</v>
      </c>
      <c r="U13" s="91">
        <v>13</v>
      </c>
      <c r="V13" s="91">
        <v>40</v>
      </c>
      <c r="W13" s="289">
        <v>160</v>
      </c>
      <c r="X13" s="91">
        <v>3</v>
      </c>
      <c r="Y13" s="91">
        <v>13</v>
      </c>
      <c r="Z13" s="290">
        <v>10</v>
      </c>
      <c r="AA13" s="629"/>
    </row>
    <row r="14" spans="1:28" s="52" customFormat="1" ht="12.75" customHeight="1">
      <c r="A14" s="791"/>
      <c r="B14" s="283">
        <v>1</v>
      </c>
      <c r="C14" s="284">
        <v>1</v>
      </c>
      <c r="D14" s="285">
        <v>1</v>
      </c>
      <c r="E14" s="66">
        <v>0.32042999999999999</v>
      </c>
      <c r="F14" s="66">
        <v>0.19306999999999999</v>
      </c>
      <c r="G14" s="286">
        <v>0.35117999999999999</v>
      </c>
      <c r="H14" s="66">
        <v>0.18495</v>
      </c>
      <c r="I14" s="66">
        <v>0.2</v>
      </c>
      <c r="J14" s="286">
        <v>0.24660000000000001</v>
      </c>
      <c r="K14" s="66">
        <v>0.20644999999999999</v>
      </c>
      <c r="L14" s="66">
        <v>0.27921000000000001</v>
      </c>
      <c r="M14" s="287">
        <v>0.17094000000000001</v>
      </c>
      <c r="N14" s="791"/>
      <c r="O14" s="62">
        <v>0.13977999999999999</v>
      </c>
      <c r="P14" s="66">
        <v>0.20347000000000001</v>
      </c>
      <c r="Q14" s="286">
        <v>9.8369999999999999E-2</v>
      </c>
      <c r="R14" s="66">
        <v>0.11398</v>
      </c>
      <c r="S14" s="66">
        <v>9.8019999999999996E-2</v>
      </c>
      <c r="T14" s="286">
        <v>9.9919999999999995E-2</v>
      </c>
      <c r="U14" s="66">
        <v>2.7959999999999999E-2</v>
      </c>
      <c r="V14" s="66">
        <v>1.9800000000000002E-2</v>
      </c>
      <c r="W14" s="286">
        <v>3.1040000000000002E-2</v>
      </c>
      <c r="X14" s="66">
        <v>6.45E-3</v>
      </c>
      <c r="Y14" s="66">
        <v>6.4400000000000004E-3</v>
      </c>
      <c r="Z14" s="287">
        <v>1.9400000000000001E-3</v>
      </c>
      <c r="AA14" s="629"/>
    </row>
    <row r="15" spans="1:28" s="52" customFormat="1" ht="12.75" customHeight="1">
      <c r="A15" s="791" t="s">
        <v>66</v>
      </c>
      <c r="B15" s="288">
        <v>38</v>
      </c>
      <c r="C15" s="91">
        <v>66</v>
      </c>
      <c r="D15" s="289">
        <v>383</v>
      </c>
      <c r="E15" s="91">
        <v>10</v>
      </c>
      <c r="F15" s="91">
        <v>16</v>
      </c>
      <c r="G15" s="289">
        <v>102</v>
      </c>
      <c r="H15" s="91">
        <v>20</v>
      </c>
      <c r="I15" s="91">
        <v>34</v>
      </c>
      <c r="J15" s="289">
        <v>223</v>
      </c>
      <c r="K15" s="91">
        <v>0</v>
      </c>
      <c r="L15" s="91">
        <v>0</v>
      </c>
      <c r="M15" s="290">
        <v>0</v>
      </c>
      <c r="N15" s="791" t="s">
        <v>66</v>
      </c>
      <c r="O15" s="288">
        <v>0</v>
      </c>
      <c r="P15" s="91">
        <v>0</v>
      </c>
      <c r="Q15" s="289">
        <v>0</v>
      </c>
      <c r="R15" s="91">
        <v>2</v>
      </c>
      <c r="S15" s="91">
        <v>4</v>
      </c>
      <c r="T15" s="289">
        <v>8</v>
      </c>
      <c r="U15" s="91">
        <v>0</v>
      </c>
      <c r="V15" s="91">
        <v>0</v>
      </c>
      <c r="W15" s="289">
        <v>0</v>
      </c>
      <c r="X15" s="91">
        <v>6</v>
      </c>
      <c r="Y15" s="91">
        <v>12</v>
      </c>
      <c r="Z15" s="290">
        <v>50</v>
      </c>
      <c r="AA15" s="629"/>
    </row>
    <row r="16" spans="1:28" s="52" customFormat="1" ht="12.75" customHeight="1">
      <c r="A16" s="791"/>
      <c r="B16" s="283">
        <v>1</v>
      </c>
      <c r="C16" s="284">
        <v>1</v>
      </c>
      <c r="D16" s="285">
        <v>1</v>
      </c>
      <c r="E16" s="66">
        <v>0.26316000000000001</v>
      </c>
      <c r="F16" s="66">
        <v>0.24242</v>
      </c>
      <c r="G16" s="286">
        <v>0.26632</v>
      </c>
      <c r="H16" s="66">
        <v>0.52632000000000001</v>
      </c>
      <c r="I16" s="66">
        <v>0.51515</v>
      </c>
      <c r="J16" s="286">
        <v>0.58225000000000005</v>
      </c>
      <c r="K16" s="66" t="s">
        <v>477</v>
      </c>
      <c r="L16" s="66" t="s">
        <v>477</v>
      </c>
      <c r="M16" s="287" t="s">
        <v>477</v>
      </c>
      <c r="N16" s="791"/>
      <c r="O16" s="62" t="s">
        <v>477</v>
      </c>
      <c r="P16" s="66" t="s">
        <v>477</v>
      </c>
      <c r="Q16" s="286" t="s">
        <v>477</v>
      </c>
      <c r="R16" s="66">
        <v>5.2630000000000003E-2</v>
      </c>
      <c r="S16" s="66">
        <v>6.0609999999999997E-2</v>
      </c>
      <c r="T16" s="286">
        <v>2.0889999999999999E-2</v>
      </c>
      <c r="U16" s="66" t="s">
        <v>477</v>
      </c>
      <c r="V16" s="66" t="s">
        <v>477</v>
      </c>
      <c r="W16" s="286" t="s">
        <v>477</v>
      </c>
      <c r="X16" s="66">
        <v>0.15789</v>
      </c>
      <c r="Y16" s="66">
        <v>0.18182000000000001</v>
      </c>
      <c r="Z16" s="287">
        <v>0.13055</v>
      </c>
      <c r="AA16" s="641"/>
    </row>
    <row r="17" spans="1:27" s="52" customFormat="1" ht="12.75" customHeight="1">
      <c r="A17" s="791" t="s">
        <v>67</v>
      </c>
      <c r="B17" s="288">
        <v>2523</v>
      </c>
      <c r="C17" s="91">
        <v>6468</v>
      </c>
      <c r="D17" s="289">
        <v>50141</v>
      </c>
      <c r="E17" s="91">
        <v>1349</v>
      </c>
      <c r="F17" s="91">
        <v>3441</v>
      </c>
      <c r="G17" s="289">
        <v>26345</v>
      </c>
      <c r="H17" s="91">
        <v>378</v>
      </c>
      <c r="I17" s="91">
        <v>1021</v>
      </c>
      <c r="J17" s="289">
        <v>13154</v>
      </c>
      <c r="K17" s="91">
        <v>388</v>
      </c>
      <c r="L17" s="91">
        <v>1010</v>
      </c>
      <c r="M17" s="290">
        <v>5492</v>
      </c>
      <c r="N17" s="791" t="s">
        <v>67</v>
      </c>
      <c r="O17" s="288">
        <v>105</v>
      </c>
      <c r="P17" s="91">
        <v>283</v>
      </c>
      <c r="Q17" s="289">
        <v>753</v>
      </c>
      <c r="R17" s="91">
        <v>283</v>
      </c>
      <c r="S17" s="91">
        <v>667</v>
      </c>
      <c r="T17" s="289">
        <v>3988</v>
      </c>
      <c r="U17" s="91">
        <v>3</v>
      </c>
      <c r="V17" s="91">
        <v>4</v>
      </c>
      <c r="W17" s="289">
        <v>68</v>
      </c>
      <c r="X17" s="91">
        <v>17</v>
      </c>
      <c r="Y17" s="91">
        <v>42</v>
      </c>
      <c r="Z17" s="290">
        <v>341</v>
      </c>
      <c r="AA17" s="629"/>
    </row>
    <row r="18" spans="1:27" s="52" customFormat="1" ht="12.75" customHeight="1">
      <c r="A18" s="791"/>
      <c r="B18" s="283">
        <v>1</v>
      </c>
      <c r="C18" s="284">
        <v>1</v>
      </c>
      <c r="D18" s="285">
        <v>1</v>
      </c>
      <c r="E18" s="66">
        <v>0.53468000000000004</v>
      </c>
      <c r="F18" s="66">
        <v>0.53200000000000003</v>
      </c>
      <c r="G18" s="286">
        <v>0.52542</v>
      </c>
      <c r="H18" s="66">
        <v>0.14982000000000001</v>
      </c>
      <c r="I18" s="66">
        <v>0.15784999999999999</v>
      </c>
      <c r="J18" s="286">
        <v>0.26234000000000002</v>
      </c>
      <c r="K18" s="66">
        <v>0.15379000000000001</v>
      </c>
      <c r="L18" s="66">
        <v>0.15615000000000001</v>
      </c>
      <c r="M18" s="287">
        <v>0.10953</v>
      </c>
      <c r="N18" s="791"/>
      <c r="O18" s="62">
        <v>4.1619999999999997E-2</v>
      </c>
      <c r="P18" s="66">
        <v>4.3749999999999997E-2</v>
      </c>
      <c r="Q18" s="286">
        <v>1.502E-2</v>
      </c>
      <c r="R18" s="66">
        <v>0.11217000000000001</v>
      </c>
      <c r="S18" s="66">
        <v>0.10312</v>
      </c>
      <c r="T18" s="286">
        <v>7.954E-2</v>
      </c>
      <c r="U18" s="66">
        <v>1.1900000000000001E-3</v>
      </c>
      <c r="V18" s="66">
        <v>6.2E-4</v>
      </c>
      <c r="W18" s="286">
        <v>1.3600000000000001E-3</v>
      </c>
      <c r="X18" s="66">
        <v>6.7400000000000003E-3</v>
      </c>
      <c r="Y18" s="66">
        <v>6.4900000000000001E-3</v>
      </c>
      <c r="Z18" s="287">
        <v>6.7999999999999996E-3</v>
      </c>
      <c r="AA18" s="629"/>
    </row>
    <row r="19" spans="1:27" s="52" customFormat="1" ht="12.75" customHeight="1">
      <c r="A19" s="791" t="s">
        <v>68</v>
      </c>
      <c r="B19" s="288">
        <v>600</v>
      </c>
      <c r="C19" s="91">
        <v>1401</v>
      </c>
      <c r="D19" s="289">
        <v>9565</v>
      </c>
      <c r="E19" s="91">
        <v>478</v>
      </c>
      <c r="F19" s="91">
        <v>1025</v>
      </c>
      <c r="G19" s="289">
        <v>8322</v>
      </c>
      <c r="H19" s="91">
        <v>37</v>
      </c>
      <c r="I19" s="91">
        <v>110</v>
      </c>
      <c r="J19" s="289">
        <v>453</v>
      </c>
      <c r="K19" s="91">
        <v>43</v>
      </c>
      <c r="L19" s="91">
        <v>98</v>
      </c>
      <c r="M19" s="290">
        <v>435</v>
      </c>
      <c r="N19" s="791" t="s">
        <v>68</v>
      </c>
      <c r="O19" s="288">
        <v>4</v>
      </c>
      <c r="P19" s="91">
        <v>16</v>
      </c>
      <c r="Q19" s="289">
        <v>33</v>
      </c>
      <c r="R19" s="91">
        <v>32</v>
      </c>
      <c r="S19" s="91">
        <v>142</v>
      </c>
      <c r="T19" s="289">
        <v>272</v>
      </c>
      <c r="U19" s="91">
        <v>4</v>
      </c>
      <c r="V19" s="91">
        <v>6</v>
      </c>
      <c r="W19" s="289">
        <v>40</v>
      </c>
      <c r="X19" s="91">
        <v>2</v>
      </c>
      <c r="Y19" s="91">
        <v>4</v>
      </c>
      <c r="Z19" s="290">
        <v>10</v>
      </c>
      <c r="AA19" s="629"/>
    </row>
    <row r="20" spans="1:27" s="52" customFormat="1" ht="12.75" customHeight="1">
      <c r="A20" s="791"/>
      <c r="B20" s="283">
        <v>1</v>
      </c>
      <c r="C20" s="284">
        <v>1</v>
      </c>
      <c r="D20" s="285">
        <v>1</v>
      </c>
      <c r="E20" s="66">
        <v>0.79666999999999999</v>
      </c>
      <c r="F20" s="66">
        <v>0.73162000000000005</v>
      </c>
      <c r="G20" s="286">
        <v>0.87004999999999999</v>
      </c>
      <c r="H20" s="66">
        <v>6.1670000000000003E-2</v>
      </c>
      <c r="I20" s="66">
        <v>7.8520000000000006E-2</v>
      </c>
      <c r="J20" s="286">
        <v>4.7359999999999999E-2</v>
      </c>
      <c r="K20" s="66">
        <v>7.1669999999999998E-2</v>
      </c>
      <c r="L20" s="66">
        <v>6.9949999999999998E-2</v>
      </c>
      <c r="M20" s="287">
        <v>4.548E-2</v>
      </c>
      <c r="N20" s="791"/>
      <c r="O20" s="62">
        <v>6.6699999999999997E-3</v>
      </c>
      <c r="P20" s="66">
        <v>1.142E-2</v>
      </c>
      <c r="Q20" s="286">
        <v>3.4499999999999999E-3</v>
      </c>
      <c r="R20" s="66">
        <v>5.3330000000000002E-2</v>
      </c>
      <c r="S20" s="66">
        <v>0.10136000000000001</v>
      </c>
      <c r="T20" s="286">
        <v>2.844E-2</v>
      </c>
      <c r="U20" s="66">
        <v>6.6699999999999997E-3</v>
      </c>
      <c r="V20" s="66">
        <v>4.28E-3</v>
      </c>
      <c r="W20" s="286">
        <v>4.1799999999999997E-3</v>
      </c>
      <c r="X20" s="66">
        <v>3.3300000000000001E-3</v>
      </c>
      <c r="Y20" s="66">
        <v>2.8600000000000001E-3</v>
      </c>
      <c r="Z20" s="287">
        <v>1.0499999999999999E-3</v>
      </c>
      <c r="AA20" s="629"/>
    </row>
    <row r="21" spans="1:27" s="52" customFormat="1" ht="12.75" customHeight="1">
      <c r="A21" s="791" t="s">
        <v>69</v>
      </c>
      <c r="B21" s="288">
        <v>2761</v>
      </c>
      <c r="C21" s="91">
        <v>8392</v>
      </c>
      <c r="D21" s="289">
        <v>39848</v>
      </c>
      <c r="E21" s="91">
        <v>1325</v>
      </c>
      <c r="F21" s="91">
        <v>3823</v>
      </c>
      <c r="G21" s="289">
        <v>19119</v>
      </c>
      <c r="H21" s="91">
        <v>370</v>
      </c>
      <c r="I21" s="91">
        <v>1137</v>
      </c>
      <c r="J21" s="289">
        <v>10032</v>
      </c>
      <c r="K21" s="91">
        <v>552</v>
      </c>
      <c r="L21" s="91">
        <v>1957</v>
      </c>
      <c r="M21" s="290">
        <v>6084</v>
      </c>
      <c r="N21" s="791" t="s">
        <v>69</v>
      </c>
      <c r="O21" s="288">
        <v>177</v>
      </c>
      <c r="P21" s="91">
        <v>598</v>
      </c>
      <c r="Q21" s="289">
        <v>2144</v>
      </c>
      <c r="R21" s="91">
        <v>310</v>
      </c>
      <c r="S21" s="91">
        <v>801</v>
      </c>
      <c r="T21" s="289">
        <v>2265</v>
      </c>
      <c r="U21" s="91">
        <v>3</v>
      </c>
      <c r="V21" s="91">
        <v>6</v>
      </c>
      <c r="W21" s="289">
        <v>20</v>
      </c>
      <c r="X21" s="91">
        <v>24</v>
      </c>
      <c r="Y21" s="91">
        <v>70</v>
      </c>
      <c r="Z21" s="290">
        <v>184</v>
      </c>
      <c r="AA21" s="629"/>
    </row>
    <row r="22" spans="1:27" s="52" customFormat="1" ht="12.75" customHeight="1">
      <c r="A22" s="791"/>
      <c r="B22" s="283">
        <v>1</v>
      </c>
      <c r="C22" s="284">
        <v>1</v>
      </c>
      <c r="D22" s="285">
        <v>1</v>
      </c>
      <c r="E22" s="66">
        <v>0.47989999999999999</v>
      </c>
      <c r="F22" s="66">
        <v>0.45555000000000001</v>
      </c>
      <c r="G22" s="286">
        <v>0.4798</v>
      </c>
      <c r="H22" s="66">
        <v>0.13400999999999999</v>
      </c>
      <c r="I22" s="66">
        <v>0.13549</v>
      </c>
      <c r="J22" s="286">
        <v>0.25175999999999998</v>
      </c>
      <c r="K22" s="66">
        <v>0.19993</v>
      </c>
      <c r="L22" s="66">
        <v>0.23319999999999999</v>
      </c>
      <c r="M22" s="287">
        <v>0.15268000000000001</v>
      </c>
      <c r="N22" s="791"/>
      <c r="O22" s="62">
        <v>6.411E-2</v>
      </c>
      <c r="P22" s="66">
        <v>7.1260000000000004E-2</v>
      </c>
      <c r="Q22" s="286">
        <v>5.3800000000000001E-2</v>
      </c>
      <c r="R22" s="66">
        <v>0.11228</v>
      </c>
      <c r="S22" s="66">
        <v>9.5449999999999993E-2</v>
      </c>
      <c r="T22" s="286">
        <v>5.6840000000000002E-2</v>
      </c>
      <c r="U22" s="66">
        <v>1.09E-3</v>
      </c>
      <c r="V22" s="66">
        <v>7.1000000000000002E-4</v>
      </c>
      <c r="W22" s="286">
        <v>5.0000000000000001E-4</v>
      </c>
      <c r="X22" s="66">
        <v>8.6899999999999998E-3</v>
      </c>
      <c r="Y22" s="66">
        <v>8.3400000000000002E-3</v>
      </c>
      <c r="Z22" s="287">
        <v>4.62E-3</v>
      </c>
      <c r="AA22" s="629"/>
    </row>
    <row r="23" spans="1:27" s="52" customFormat="1" ht="12.75" customHeight="1">
      <c r="A23" s="791" t="s">
        <v>70</v>
      </c>
      <c r="B23" s="288">
        <v>12156</v>
      </c>
      <c r="C23" s="91">
        <v>32002</v>
      </c>
      <c r="D23" s="289">
        <v>203226</v>
      </c>
      <c r="E23" s="91">
        <v>6843</v>
      </c>
      <c r="F23" s="91">
        <v>17853</v>
      </c>
      <c r="G23" s="289">
        <v>119886</v>
      </c>
      <c r="H23" s="91">
        <v>1882</v>
      </c>
      <c r="I23" s="91">
        <v>4925</v>
      </c>
      <c r="J23" s="289">
        <v>49614</v>
      </c>
      <c r="K23" s="91">
        <v>1665</v>
      </c>
      <c r="L23" s="91">
        <v>4680</v>
      </c>
      <c r="M23" s="290">
        <v>18294</v>
      </c>
      <c r="N23" s="791" t="s">
        <v>70</v>
      </c>
      <c r="O23" s="288">
        <v>608</v>
      </c>
      <c r="P23" s="91">
        <v>1564</v>
      </c>
      <c r="Q23" s="289">
        <v>7071</v>
      </c>
      <c r="R23" s="91">
        <v>1054</v>
      </c>
      <c r="S23" s="91">
        <v>2714</v>
      </c>
      <c r="T23" s="289">
        <v>7029</v>
      </c>
      <c r="U23" s="91">
        <v>48</v>
      </c>
      <c r="V23" s="91">
        <v>112</v>
      </c>
      <c r="W23" s="289">
        <v>430</v>
      </c>
      <c r="X23" s="91">
        <v>56</v>
      </c>
      <c r="Y23" s="91">
        <v>154</v>
      </c>
      <c r="Z23" s="290">
        <v>902</v>
      </c>
      <c r="AA23" s="629"/>
    </row>
    <row r="24" spans="1:27" s="52" customFormat="1" ht="12.75" customHeight="1">
      <c r="A24" s="791"/>
      <c r="B24" s="283">
        <v>1</v>
      </c>
      <c r="C24" s="284">
        <v>1</v>
      </c>
      <c r="D24" s="285">
        <v>1</v>
      </c>
      <c r="E24" s="66">
        <v>0.56293000000000004</v>
      </c>
      <c r="F24" s="66">
        <v>0.55786999999999998</v>
      </c>
      <c r="G24" s="286">
        <v>0.58991000000000005</v>
      </c>
      <c r="H24" s="66">
        <v>0.15482000000000001</v>
      </c>
      <c r="I24" s="66">
        <v>0.15390000000000001</v>
      </c>
      <c r="J24" s="286">
        <v>0.24413000000000001</v>
      </c>
      <c r="K24" s="66">
        <v>0.13697000000000001</v>
      </c>
      <c r="L24" s="66">
        <v>0.14624000000000001</v>
      </c>
      <c r="M24" s="287">
        <v>9.0020000000000003E-2</v>
      </c>
      <c r="N24" s="791"/>
      <c r="O24" s="62">
        <v>5.0020000000000002E-2</v>
      </c>
      <c r="P24" s="66">
        <v>4.8869999999999997E-2</v>
      </c>
      <c r="Q24" s="286">
        <v>3.4790000000000001E-2</v>
      </c>
      <c r="R24" s="66">
        <v>8.6709999999999995E-2</v>
      </c>
      <c r="S24" s="66">
        <v>8.4809999999999997E-2</v>
      </c>
      <c r="T24" s="286">
        <v>3.4590000000000003E-2</v>
      </c>
      <c r="U24" s="66">
        <v>3.9500000000000004E-3</v>
      </c>
      <c r="V24" s="66">
        <v>3.5000000000000001E-3</v>
      </c>
      <c r="W24" s="286">
        <v>2.1199999999999999E-3</v>
      </c>
      <c r="X24" s="66">
        <v>4.6100000000000004E-3</v>
      </c>
      <c r="Y24" s="66">
        <v>4.81E-3</v>
      </c>
      <c r="Z24" s="287">
        <v>4.4400000000000004E-3</v>
      </c>
      <c r="AA24" s="629"/>
    </row>
    <row r="25" spans="1:27" s="52" customFormat="1" ht="12.75" customHeight="1">
      <c r="A25" s="791" t="s">
        <v>71</v>
      </c>
      <c r="B25" s="288">
        <v>2540</v>
      </c>
      <c r="C25" s="91">
        <v>6786</v>
      </c>
      <c r="D25" s="289">
        <v>43618</v>
      </c>
      <c r="E25" s="91">
        <v>1238</v>
      </c>
      <c r="F25" s="91">
        <v>3035</v>
      </c>
      <c r="G25" s="289">
        <v>16989</v>
      </c>
      <c r="H25" s="91">
        <v>522</v>
      </c>
      <c r="I25" s="91">
        <v>1560</v>
      </c>
      <c r="J25" s="289">
        <v>19147</v>
      </c>
      <c r="K25" s="91">
        <v>414</v>
      </c>
      <c r="L25" s="91">
        <v>1154</v>
      </c>
      <c r="M25" s="290">
        <v>4181</v>
      </c>
      <c r="N25" s="791" t="s">
        <v>71</v>
      </c>
      <c r="O25" s="288">
        <v>128</v>
      </c>
      <c r="P25" s="91">
        <v>418</v>
      </c>
      <c r="Q25" s="289">
        <v>1649</v>
      </c>
      <c r="R25" s="91">
        <v>218</v>
      </c>
      <c r="S25" s="91">
        <v>579</v>
      </c>
      <c r="T25" s="289">
        <v>1489</v>
      </c>
      <c r="U25" s="91">
        <v>13</v>
      </c>
      <c r="V25" s="91">
        <v>27</v>
      </c>
      <c r="W25" s="289">
        <v>84</v>
      </c>
      <c r="X25" s="91">
        <v>7</v>
      </c>
      <c r="Y25" s="91">
        <v>13</v>
      </c>
      <c r="Z25" s="290">
        <v>79</v>
      </c>
      <c r="AA25" s="629"/>
    </row>
    <row r="26" spans="1:27" s="52" customFormat="1" ht="12.75" customHeight="1">
      <c r="A26" s="791"/>
      <c r="B26" s="283">
        <v>1</v>
      </c>
      <c r="C26" s="284">
        <v>1</v>
      </c>
      <c r="D26" s="285">
        <v>1</v>
      </c>
      <c r="E26" s="66">
        <v>0.4874</v>
      </c>
      <c r="F26" s="66">
        <v>0.44724000000000003</v>
      </c>
      <c r="G26" s="286">
        <v>0.38950000000000001</v>
      </c>
      <c r="H26" s="66">
        <v>0.20551</v>
      </c>
      <c r="I26" s="66">
        <v>0.22989000000000001</v>
      </c>
      <c r="J26" s="286">
        <v>0.43897000000000003</v>
      </c>
      <c r="K26" s="66">
        <v>0.16299</v>
      </c>
      <c r="L26" s="66">
        <v>0.17005999999999999</v>
      </c>
      <c r="M26" s="287">
        <v>9.5850000000000005E-2</v>
      </c>
      <c r="N26" s="791"/>
      <c r="O26" s="62">
        <v>5.0389999999999997E-2</v>
      </c>
      <c r="P26" s="66">
        <v>6.1600000000000002E-2</v>
      </c>
      <c r="Q26" s="286">
        <v>3.7810000000000003E-2</v>
      </c>
      <c r="R26" s="66">
        <v>8.5830000000000004E-2</v>
      </c>
      <c r="S26" s="66">
        <v>8.5319999999999993E-2</v>
      </c>
      <c r="T26" s="286">
        <v>3.4139999999999997E-2</v>
      </c>
      <c r="U26" s="66">
        <v>5.1200000000000004E-3</v>
      </c>
      <c r="V26" s="66">
        <v>3.98E-3</v>
      </c>
      <c r="W26" s="286">
        <v>1.9300000000000001E-3</v>
      </c>
      <c r="X26" s="66">
        <v>2.7599999999999999E-3</v>
      </c>
      <c r="Y26" s="66">
        <v>1.92E-3</v>
      </c>
      <c r="Z26" s="287">
        <v>1.81E-3</v>
      </c>
      <c r="AA26" s="629"/>
    </row>
    <row r="27" spans="1:27" s="52" customFormat="1" ht="12.75" customHeight="1">
      <c r="A27" s="791" t="s">
        <v>72</v>
      </c>
      <c r="B27" s="288">
        <v>1190</v>
      </c>
      <c r="C27" s="91">
        <v>3652</v>
      </c>
      <c r="D27" s="289">
        <v>22931</v>
      </c>
      <c r="E27" s="91">
        <v>538</v>
      </c>
      <c r="F27" s="91">
        <v>1765</v>
      </c>
      <c r="G27" s="289">
        <v>8826</v>
      </c>
      <c r="H27" s="91">
        <v>308</v>
      </c>
      <c r="I27" s="91">
        <v>964</v>
      </c>
      <c r="J27" s="289">
        <v>10028</v>
      </c>
      <c r="K27" s="91">
        <v>188</v>
      </c>
      <c r="L27" s="91">
        <v>533</v>
      </c>
      <c r="M27" s="290">
        <v>2116</v>
      </c>
      <c r="N27" s="791" t="s">
        <v>72</v>
      </c>
      <c r="O27" s="288">
        <v>27</v>
      </c>
      <c r="P27" s="91">
        <v>57</v>
      </c>
      <c r="Q27" s="289">
        <v>266</v>
      </c>
      <c r="R27" s="91">
        <v>38</v>
      </c>
      <c r="S27" s="91">
        <v>122</v>
      </c>
      <c r="T27" s="289">
        <v>269</v>
      </c>
      <c r="U27" s="91">
        <v>1</v>
      </c>
      <c r="V27" s="91">
        <v>4</v>
      </c>
      <c r="W27" s="289">
        <v>70</v>
      </c>
      <c r="X27" s="91">
        <v>90</v>
      </c>
      <c r="Y27" s="91">
        <v>207</v>
      </c>
      <c r="Z27" s="290">
        <v>1356</v>
      </c>
      <c r="AA27" s="629"/>
    </row>
    <row r="28" spans="1:27" s="52" customFormat="1" ht="12.75" customHeight="1">
      <c r="A28" s="791"/>
      <c r="B28" s="283">
        <v>1</v>
      </c>
      <c r="C28" s="284">
        <v>1</v>
      </c>
      <c r="D28" s="285">
        <v>1</v>
      </c>
      <c r="E28" s="66">
        <v>0.4521</v>
      </c>
      <c r="F28" s="66">
        <v>0.48330000000000001</v>
      </c>
      <c r="G28" s="286">
        <v>0.38489000000000001</v>
      </c>
      <c r="H28" s="66">
        <v>0.25881999999999999</v>
      </c>
      <c r="I28" s="66">
        <v>0.26395999999999997</v>
      </c>
      <c r="J28" s="286">
        <v>0.43730999999999998</v>
      </c>
      <c r="K28" s="66">
        <v>0.15798000000000001</v>
      </c>
      <c r="L28" s="66">
        <v>0.14595</v>
      </c>
      <c r="M28" s="287">
        <v>9.2280000000000001E-2</v>
      </c>
      <c r="N28" s="791"/>
      <c r="O28" s="62">
        <v>2.2689999999999998E-2</v>
      </c>
      <c r="P28" s="66">
        <v>1.5610000000000001E-2</v>
      </c>
      <c r="Q28" s="286">
        <v>1.1599999999999999E-2</v>
      </c>
      <c r="R28" s="66">
        <v>3.193E-2</v>
      </c>
      <c r="S28" s="66">
        <v>3.3410000000000002E-2</v>
      </c>
      <c r="T28" s="286">
        <v>1.1730000000000001E-2</v>
      </c>
      <c r="U28" s="66">
        <v>8.4000000000000003E-4</v>
      </c>
      <c r="V28" s="66">
        <v>1.1000000000000001E-3</v>
      </c>
      <c r="W28" s="286">
        <v>3.0500000000000002E-3</v>
      </c>
      <c r="X28" s="66">
        <v>7.5630000000000003E-2</v>
      </c>
      <c r="Y28" s="66">
        <v>5.6680000000000001E-2</v>
      </c>
      <c r="Z28" s="287">
        <v>5.9130000000000002E-2</v>
      </c>
      <c r="AA28" s="629"/>
    </row>
    <row r="29" spans="1:27" s="52" customFormat="1" ht="12.75" customHeight="1">
      <c r="A29" s="791" t="s">
        <v>73</v>
      </c>
      <c r="B29" s="288">
        <v>1667</v>
      </c>
      <c r="C29" s="91">
        <v>4804</v>
      </c>
      <c r="D29" s="289">
        <v>19351</v>
      </c>
      <c r="E29" s="91">
        <v>901</v>
      </c>
      <c r="F29" s="91">
        <v>2666</v>
      </c>
      <c r="G29" s="289">
        <v>12575</v>
      </c>
      <c r="H29" s="91">
        <v>219</v>
      </c>
      <c r="I29" s="91">
        <v>624</v>
      </c>
      <c r="J29" s="289">
        <v>2797</v>
      </c>
      <c r="K29" s="91">
        <v>252</v>
      </c>
      <c r="L29" s="91">
        <v>788</v>
      </c>
      <c r="M29" s="290">
        <v>2339</v>
      </c>
      <c r="N29" s="791" t="s">
        <v>73</v>
      </c>
      <c r="O29" s="288">
        <v>90</v>
      </c>
      <c r="P29" s="91">
        <v>333</v>
      </c>
      <c r="Q29" s="289">
        <v>942</v>
      </c>
      <c r="R29" s="91">
        <v>203</v>
      </c>
      <c r="S29" s="91">
        <v>385</v>
      </c>
      <c r="T29" s="289">
        <v>674</v>
      </c>
      <c r="U29" s="91">
        <v>0</v>
      </c>
      <c r="V29" s="91">
        <v>0</v>
      </c>
      <c r="W29" s="289">
        <v>0</v>
      </c>
      <c r="X29" s="91">
        <v>2</v>
      </c>
      <c r="Y29" s="91">
        <v>8</v>
      </c>
      <c r="Z29" s="290">
        <v>24</v>
      </c>
      <c r="AA29" s="629"/>
    </row>
    <row r="30" spans="1:27" s="52" customFormat="1" ht="12.75" customHeight="1">
      <c r="A30" s="791"/>
      <c r="B30" s="283">
        <v>1</v>
      </c>
      <c r="C30" s="284">
        <v>1</v>
      </c>
      <c r="D30" s="285">
        <v>1</v>
      </c>
      <c r="E30" s="66">
        <v>0.54049000000000003</v>
      </c>
      <c r="F30" s="66">
        <v>0.55495000000000005</v>
      </c>
      <c r="G30" s="286">
        <v>0.64983999999999997</v>
      </c>
      <c r="H30" s="66">
        <v>0.13136999999999999</v>
      </c>
      <c r="I30" s="66">
        <v>0.12989000000000001</v>
      </c>
      <c r="J30" s="286">
        <v>0.14454</v>
      </c>
      <c r="K30" s="66">
        <v>0.15117</v>
      </c>
      <c r="L30" s="66">
        <v>0.16403000000000001</v>
      </c>
      <c r="M30" s="287">
        <v>0.12087000000000001</v>
      </c>
      <c r="N30" s="791"/>
      <c r="O30" s="62">
        <v>5.3990000000000003E-2</v>
      </c>
      <c r="P30" s="66">
        <v>6.9320000000000007E-2</v>
      </c>
      <c r="Q30" s="286">
        <v>4.8680000000000001E-2</v>
      </c>
      <c r="R30" s="66">
        <v>0.12178</v>
      </c>
      <c r="S30" s="66">
        <v>8.0140000000000003E-2</v>
      </c>
      <c r="T30" s="286">
        <v>3.483E-2</v>
      </c>
      <c r="U30" s="66" t="s">
        <v>477</v>
      </c>
      <c r="V30" s="66" t="s">
        <v>477</v>
      </c>
      <c r="W30" s="286" t="s">
        <v>477</v>
      </c>
      <c r="X30" s="66">
        <v>1.1999999999999999E-3</v>
      </c>
      <c r="Y30" s="66">
        <v>1.67E-3</v>
      </c>
      <c r="Z30" s="287">
        <v>1.24E-3</v>
      </c>
      <c r="AA30" s="629"/>
    </row>
    <row r="31" spans="1:27" s="52" customFormat="1" ht="12.75" customHeight="1">
      <c r="A31" s="791" t="s">
        <v>74</v>
      </c>
      <c r="B31" s="288">
        <v>756</v>
      </c>
      <c r="C31" s="91">
        <v>2192</v>
      </c>
      <c r="D31" s="289">
        <v>8380</v>
      </c>
      <c r="E31" s="91">
        <v>457</v>
      </c>
      <c r="F31" s="91">
        <v>1369</v>
      </c>
      <c r="G31" s="289">
        <v>5656</v>
      </c>
      <c r="H31" s="91">
        <v>119</v>
      </c>
      <c r="I31" s="91">
        <v>299</v>
      </c>
      <c r="J31" s="289">
        <v>1347</v>
      </c>
      <c r="K31" s="91">
        <v>99</v>
      </c>
      <c r="L31" s="91">
        <v>315</v>
      </c>
      <c r="M31" s="290">
        <v>865</v>
      </c>
      <c r="N31" s="791" t="s">
        <v>74</v>
      </c>
      <c r="O31" s="288">
        <v>25</v>
      </c>
      <c r="P31" s="91">
        <v>60</v>
      </c>
      <c r="Q31" s="289">
        <v>135</v>
      </c>
      <c r="R31" s="91">
        <v>49</v>
      </c>
      <c r="S31" s="91">
        <v>128</v>
      </c>
      <c r="T31" s="289">
        <v>338</v>
      </c>
      <c r="U31" s="91">
        <v>2</v>
      </c>
      <c r="V31" s="91">
        <v>2</v>
      </c>
      <c r="W31" s="289">
        <v>15</v>
      </c>
      <c r="X31" s="91">
        <v>5</v>
      </c>
      <c r="Y31" s="91">
        <v>19</v>
      </c>
      <c r="Z31" s="290">
        <v>24</v>
      </c>
      <c r="AA31" s="629"/>
    </row>
    <row r="32" spans="1:27" s="52" customFormat="1" ht="12.75" customHeight="1">
      <c r="A32" s="791"/>
      <c r="B32" s="283">
        <v>1</v>
      </c>
      <c r="C32" s="284">
        <v>1</v>
      </c>
      <c r="D32" s="285">
        <v>1</v>
      </c>
      <c r="E32" s="66">
        <v>0.60450000000000004</v>
      </c>
      <c r="F32" s="66">
        <v>0.62453999999999998</v>
      </c>
      <c r="G32" s="286">
        <v>0.67493999999999998</v>
      </c>
      <c r="H32" s="66">
        <v>0.15740999999999999</v>
      </c>
      <c r="I32" s="66">
        <v>0.13641</v>
      </c>
      <c r="J32" s="286">
        <v>0.16073999999999999</v>
      </c>
      <c r="K32" s="66">
        <v>0.13095000000000001</v>
      </c>
      <c r="L32" s="66">
        <v>0.14369999999999999</v>
      </c>
      <c r="M32" s="287">
        <v>0.10322000000000001</v>
      </c>
      <c r="N32" s="791"/>
      <c r="O32" s="62">
        <v>3.3070000000000002E-2</v>
      </c>
      <c r="P32" s="66">
        <v>2.7369999999999998E-2</v>
      </c>
      <c r="Q32" s="286">
        <v>1.6109999999999999E-2</v>
      </c>
      <c r="R32" s="66">
        <v>6.4810000000000006E-2</v>
      </c>
      <c r="S32" s="66">
        <v>5.8389999999999997E-2</v>
      </c>
      <c r="T32" s="286">
        <v>4.0329999999999998E-2</v>
      </c>
      <c r="U32" s="66">
        <v>2.65E-3</v>
      </c>
      <c r="V32" s="66">
        <v>9.1E-4</v>
      </c>
      <c r="W32" s="286">
        <v>1.7899999999999999E-3</v>
      </c>
      <c r="X32" s="66">
        <v>6.6100000000000004E-3</v>
      </c>
      <c r="Y32" s="66">
        <v>8.6700000000000006E-3</v>
      </c>
      <c r="Z32" s="287">
        <v>2.8600000000000001E-3</v>
      </c>
      <c r="AA32" s="629"/>
    </row>
    <row r="33" spans="1:27" s="52" customFormat="1" ht="12.75" customHeight="1">
      <c r="A33" s="791" t="s">
        <v>75</v>
      </c>
      <c r="B33" s="288">
        <v>2213</v>
      </c>
      <c r="C33" s="91">
        <v>5571</v>
      </c>
      <c r="D33" s="289">
        <v>51751</v>
      </c>
      <c r="E33" s="91">
        <v>1237</v>
      </c>
      <c r="F33" s="91">
        <v>3194</v>
      </c>
      <c r="G33" s="289">
        <v>30278</v>
      </c>
      <c r="H33" s="91">
        <v>407</v>
      </c>
      <c r="I33" s="91">
        <v>1103</v>
      </c>
      <c r="J33" s="289">
        <v>16748</v>
      </c>
      <c r="K33" s="91">
        <v>373</v>
      </c>
      <c r="L33" s="91">
        <v>810</v>
      </c>
      <c r="M33" s="290">
        <v>3226</v>
      </c>
      <c r="N33" s="791" t="s">
        <v>75</v>
      </c>
      <c r="O33" s="288">
        <v>57</v>
      </c>
      <c r="P33" s="91">
        <v>141</v>
      </c>
      <c r="Q33" s="289">
        <v>563</v>
      </c>
      <c r="R33" s="91">
        <v>91</v>
      </c>
      <c r="S33" s="91">
        <v>219</v>
      </c>
      <c r="T33" s="289">
        <v>495</v>
      </c>
      <c r="U33" s="91">
        <v>12</v>
      </c>
      <c r="V33" s="91">
        <v>28</v>
      </c>
      <c r="W33" s="289">
        <v>93</v>
      </c>
      <c r="X33" s="91">
        <v>36</v>
      </c>
      <c r="Y33" s="91">
        <v>76</v>
      </c>
      <c r="Z33" s="290">
        <v>348</v>
      </c>
      <c r="AA33" s="629"/>
    </row>
    <row r="34" spans="1:27" s="52" customFormat="1" ht="12.75" customHeight="1">
      <c r="A34" s="791"/>
      <c r="B34" s="283">
        <v>1</v>
      </c>
      <c r="C34" s="284">
        <v>1</v>
      </c>
      <c r="D34" s="285">
        <v>1</v>
      </c>
      <c r="E34" s="66">
        <v>0.55896999999999997</v>
      </c>
      <c r="F34" s="66">
        <v>0.57333000000000001</v>
      </c>
      <c r="G34" s="286">
        <v>0.58506999999999998</v>
      </c>
      <c r="H34" s="66">
        <v>0.18390999999999999</v>
      </c>
      <c r="I34" s="66">
        <v>0.19799</v>
      </c>
      <c r="J34" s="286">
        <v>0.32362999999999997</v>
      </c>
      <c r="K34" s="66">
        <v>0.16855000000000001</v>
      </c>
      <c r="L34" s="66">
        <v>0.1454</v>
      </c>
      <c r="M34" s="287">
        <v>6.234E-2</v>
      </c>
      <c r="N34" s="791"/>
      <c r="O34" s="62">
        <v>2.5760000000000002E-2</v>
      </c>
      <c r="P34" s="66">
        <v>2.5309999999999999E-2</v>
      </c>
      <c r="Q34" s="286">
        <v>1.0880000000000001E-2</v>
      </c>
      <c r="R34" s="66">
        <v>4.1119999999999997E-2</v>
      </c>
      <c r="S34" s="66">
        <v>3.9309999999999998E-2</v>
      </c>
      <c r="T34" s="286">
        <v>9.5700000000000004E-3</v>
      </c>
      <c r="U34" s="66">
        <v>5.4200000000000003E-3</v>
      </c>
      <c r="V34" s="66">
        <v>5.0299999999999997E-3</v>
      </c>
      <c r="W34" s="286">
        <v>1.8E-3</v>
      </c>
      <c r="X34" s="66">
        <v>1.627E-2</v>
      </c>
      <c r="Y34" s="66">
        <v>1.3639999999999999E-2</v>
      </c>
      <c r="Z34" s="287">
        <v>6.7200000000000003E-3</v>
      </c>
      <c r="AA34" s="629"/>
    </row>
    <row r="35" spans="1:27" s="52" customFormat="1" ht="12.75" customHeight="1">
      <c r="A35" s="792" t="s">
        <v>76</v>
      </c>
      <c r="B35" s="288">
        <v>1034</v>
      </c>
      <c r="C35" s="91">
        <v>2309</v>
      </c>
      <c r="D35" s="289">
        <v>12642</v>
      </c>
      <c r="E35" s="91">
        <v>586</v>
      </c>
      <c r="F35" s="91">
        <v>1271</v>
      </c>
      <c r="G35" s="289">
        <v>8255</v>
      </c>
      <c r="H35" s="91">
        <v>120</v>
      </c>
      <c r="I35" s="91">
        <v>319</v>
      </c>
      <c r="J35" s="289">
        <v>1696</v>
      </c>
      <c r="K35" s="91">
        <v>129</v>
      </c>
      <c r="L35" s="91">
        <v>287</v>
      </c>
      <c r="M35" s="290">
        <v>803</v>
      </c>
      <c r="N35" s="792" t="s">
        <v>76</v>
      </c>
      <c r="O35" s="288">
        <v>65</v>
      </c>
      <c r="P35" s="91">
        <v>139</v>
      </c>
      <c r="Q35" s="289">
        <v>706</v>
      </c>
      <c r="R35" s="91">
        <v>61</v>
      </c>
      <c r="S35" s="91">
        <v>183</v>
      </c>
      <c r="T35" s="289">
        <v>336</v>
      </c>
      <c r="U35" s="91">
        <v>7</v>
      </c>
      <c r="V35" s="91">
        <v>14</v>
      </c>
      <c r="W35" s="289">
        <v>121</v>
      </c>
      <c r="X35" s="91">
        <v>66</v>
      </c>
      <c r="Y35" s="91">
        <v>96</v>
      </c>
      <c r="Z35" s="290">
        <v>725</v>
      </c>
      <c r="AA35" s="629"/>
    </row>
    <row r="36" spans="1:27" s="52" customFormat="1" ht="12.75" customHeight="1">
      <c r="A36" s="793"/>
      <c r="B36" s="291">
        <v>1</v>
      </c>
      <c r="C36" s="292">
        <v>1</v>
      </c>
      <c r="D36" s="293">
        <v>1</v>
      </c>
      <c r="E36" s="294">
        <v>0.56672999999999996</v>
      </c>
      <c r="F36" s="294">
        <v>0.55044999999999999</v>
      </c>
      <c r="G36" s="295">
        <v>0.65298</v>
      </c>
      <c r="H36" s="294">
        <v>0.11605</v>
      </c>
      <c r="I36" s="294">
        <v>0.13816000000000001</v>
      </c>
      <c r="J36" s="295">
        <v>0.13416</v>
      </c>
      <c r="K36" s="294">
        <v>0.12476</v>
      </c>
      <c r="L36" s="294">
        <v>0.12429999999999999</v>
      </c>
      <c r="M36" s="296">
        <v>6.3519999999999993E-2</v>
      </c>
      <c r="N36" s="793"/>
      <c r="O36" s="328">
        <v>6.2859999999999999E-2</v>
      </c>
      <c r="P36" s="294">
        <v>6.0199999999999997E-2</v>
      </c>
      <c r="Q36" s="295">
        <v>5.5849999999999997E-2</v>
      </c>
      <c r="R36" s="294">
        <v>5.8990000000000001E-2</v>
      </c>
      <c r="S36" s="294">
        <v>7.9259999999999997E-2</v>
      </c>
      <c r="T36" s="295">
        <v>2.6579999999999999E-2</v>
      </c>
      <c r="U36" s="294">
        <v>6.77E-3</v>
      </c>
      <c r="V36" s="294">
        <v>6.0600000000000003E-3</v>
      </c>
      <c r="W36" s="295">
        <v>9.5700000000000004E-3</v>
      </c>
      <c r="X36" s="294">
        <v>6.3829999999999998E-2</v>
      </c>
      <c r="Y36" s="294">
        <v>4.1579999999999999E-2</v>
      </c>
      <c r="Z36" s="296">
        <v>5.7349999999999998E-2</v>
      </c>
      <c r="AA36" s="629"/>
    </row>
    <row r="37" spans="1:27" s="52" customFormat="1" ht="12.75" customHeight="1">
      <c r="A37" s="794" t="s">
        <v>85</v>
      </c>
      <c r="B37" s="320">
        <v>68345</v>
      </c>
      <c r="C37" s="321">
        <v>158930</v>
      </c>
      <c r="D37" s="72">
        <v>1171221</v>
      </c>
      <c r="E37" s="298">
        <v>34771</v>
      </c>
      <c r="F37" s="298">
        <v>80744</v>
      </c>
      <c r="G37" s="69">
        <v>660021</v>
      </c>
      <c r="H37" s="298">
        <v>14325</v>
      </c>
      <c r="I37" s="298">
        <v>32746</v>
      </c>
      <c r="J37" s="69">
        <v>321164</v>
      </c>
      <c r="K37" s="298">
        <v>10658</v>
      </c>
      <c r="L37" s="298">
        <v>25146</v>
      </c>
      <c r="M37" s="299">
        <v>116870</v>
      </c>
      <c r="N37" s="972" t="s">
        <v>85</v>
      </c>
      <c r="O37" s="320">
        <v>2894</v>
      </c>
      <c r="P37" s="321">
        <v>7307</v>
      </c>
      <c r="Q37" s="72">
        <v>28328</v>
      </c>
      <c r="R37" s="298">
        <v>4625</v>
      </c>
      <c r="S37" s="298">
        <v>10341</v>
      </c>
      <c r="T37" s="69">
        <v>34030</v>
      </c>
      <c r="U37" s="298">
        <v>226</v>
      </c>
      <c r="V37" s="298">
        <v>511</v>
      </c>
      <c r="W37" s="69">
        <v>3302</v>
      </c>
      <c r="X37" s="298">
        <v>846</v>
      </c>
      <c r="Y37" s="298">
        <v>2135</v>
      </c>
      <c r="Z37" s="299">
        <v>7506</v>
      </c>
      <c r="AA37" s="629"/>
    </row>
    <row r="38" spans="1:27" ht="12.75" customHeight="1" thickBot="1">
      <c r="A38" s="989"/>
      <c r="B38" s="300">
        <v>1</v>
      </c>
      <c r="C38" s="301">
        <v>1</v>
      </c>
      <c r="D38" s="302">
        <v>1</v>
      </c>
      <c r="E38" s="303">
        <v>0.50875999999999999</v>
      </c>
      <c r="F38" s="303">
        <v>0.50805</v>
      </c>
      <c r="G38" s="304">
        <v>0.56352999999999998</v>
      </c>
      <c r="H38" s="303">
        <v>0.20960000000000001</v>
      </c>
      <c r="I38" s="303">
        <v>0.20604</v>
      </c>
      <c r="J38" s="304">
        <v>0.27421000000000001</v>
      </c>
      <c r="K38" s="303">
        <v>0.15594</v>
      </c>
      <c r="L38" s="303">
        <v>0.15822</v>
      </c>
      <c r="M38" s="130">
        <v>9.9779999999999994E-2</v>
      </c>
      <c r="N38" s="798"/>
      <c r="O38" s="128">
        <v>4.2340000000000003E-2</v>
      </c>
      <c r="P38" s="303">
        <v>4.598E-2</v>
      </c>
      <c r="Q38" s="304">
        <v>2.419E-2</v>
      </c>
      <c r="R38" s="303">
        <v>6.7669999999999994E-2</v>
      </c>
      <c r="S38" s="303">
        <v>6.5070000000000003E-2</v>
      </c>
      <c r="T38" s="304">
        <v>2.9059999999999999E-2</v>
      </c>
      <c r="U38" s="303">
        <v>3.31E-3</v>
      </c>
      <c r="V38" s="303">
        <v>3.2200000000000002E-3</v>
      </c>
      <c r="W38" s="304">
        <v>2.82E-3</v>
      </c>
      <c r="X38" s="303">
        <v>1.238E-2</v>
      </c>
      <c r="Y38" s="303">
        <v>1.3429999999999999E-2</v>
      </c>
      <c r="Z38" s="130">
        <v>6.4099999999999999E-3</v>
      </c>
    </row>
    <row r="39" spans="1:27" s="560" customFormat="1">
      <c r="X39" s="646"/>
      <c r="Y39" s="646"/>
      <c r="Z39" s="646"/>
    </row>
    <row r="40" spans="1:27" s="558" customFormat="1" ht="11.25">
      <c r="A40" s="558" t="str">
        <f>"Anmerkungen. Datengrundlage: Volkshochschul-Statistik "&amp;Hilfswerte!B1&amp;"; Basis: "&amp;Tabelle1!$C$36&amp;" vhs."</f>
        <v>Anmerkungen. Datengrundlage: Volkshochschul-Statistik 2022; Basis: 828 vhs.</v>
      </c>
      <c r="N40" s="558" t="str">
        <f>"Anmerkungen. Datengrundlage: Volkshochschul-Statistik "&amp;Hilfswerte!B1&amp;"; Basis: "&amp;Tabelle1!$C$36&amp;" vhs."</f>
        <v>Anmerkungen. Datengrundlage: Volkshochschul-Statistik 2022; Basis: 828 vhs.</v>
      </c>
      <c r="X40" s="647"/>
      <c r="Y40" s="647"/>
      <c r="Z40" s="647"/>
    </row>
    <row r="41" spans="1:27" s="558" customFormat="1" ht="11.25">
      <c r="X41" s="647"/>
      <c r="Y41" s="647"/>
      <c r="Z41" s="647"/>
    </row>
    <row r="42" spans="1:27" s="556" customFormat="1">
      <c r="A42" s="558" t="str">
        <f>Tabelle1!$A$41</f>
        <v>Datengrundlage: Deutsches Institut für Erwachsenenbildung DIE (2025). „Basisdaten Volkshochschul-Statistik (seit 2018)“</v>
      </c>
      <c r="B42" s="560"/>
      <c r="C42" s="560"/>
      <c r="D42" s="560"/>
      <c r="E42" s="402"/>
      <c r="F42" s="402"/>
      <c r="G42" s="402"/>
      <c r="N42" s="558" t="str">
        <f>Tabelle1!$A$41</f>
        <v>Datengrundlage: Deutsches Institut für Erwachsenenbildung DIE (2025). „Basisdaten Volkshochschul-Statistik (seit 2018)“</v>
      </c>
      <c r="O42" s="560"/>
      <c r="P42" s="560"/>
      <c r="Q42" s="560"/>
      <c r="R42" s="402"/>
      <c r="S42" s="402"/>
      <c r="T42" s="402"/>
    </row>
    <row r="43" spans="1:27" s="556" customFormat="1">
      <c r="A43" s="558" t="str">
        <f>Tabelle1!$A$42</f>
        <v xml:space="preserve">(ZA6276; Version 2.0.0) [Data set]. GESIS, Köln. </v>
      </c>
      <c r="D43" s="402"/>
      <c r="E43" s="402"/>
      <c r="F43" s="796" t="s">
        <v>494</v>
      </c>
      <c r="G43" s="796"/>
      <c r="H43" s="796"/>
      <c r="N43" s="558" t="str">
        <f>Tabelle1!$A$42</f>
        <v xml:space="preserve">(ZA6276; Version 2.0.0) [Data set]. GESIS, Köln. </v>
      </c>
      <c r="Q43" s="402"/>
      <c r="R43" s="402"/>
      <c r="S43" s="796" t="s">
        <v>494</v>
      </c>
      <c r="T43" s="796"/>
      <c r="U43" s="796"/>
    </row>
    <row r="44" spans="1:27" s="556" customFormat="1">
      <c r="A44" s="560"/>
      <c r="B44" s="560"/>
      <c r="C44" s="560"/>
      <c r="D44" s="560"/>
      <c r="E44" s="402"/>
      <c r="F44" s="402"/>
      <c r="G44" s="402"/>
      <c r="N44" s="560"/>
      <c r="O44" s="560"/>
      <c r="P44" s="560"/>
      <c r="Q44" s="560"/>
      <c r="R44" s="402"/>
      <c r="S44" s="402"/>
      <c r="T44" s="402"/>
    </row>
    <row r="45" spans="1:27" s="556" customFormat="1">
      <c r="A45" s="694" t="str">
        <f>Tabelle1!$A$44</f>
        <v>Die Tabellen stehen unter der Lizenz CC BY-SA DEED 4.0.</v>
      </c>
      <c r="B45" s="560"/>
      <c r="C45" s="560"/>
      <c r="D45" s="560"/>
      <c r="E45" s="402"/>
      <c r="F45" s="402"/>
      <c r="G45" s="402"/>
      <c r="N45" s="694" t="str">
        <f>Tabelle1!$A$44</f>
        <v>Die Tabellen stehen unter der Lizenz CC BY-SA DEED 4.0.</v>
      </c>
      <c r="O45" s="560"/>
      <c r="P45" s="560"/>
      <c r="Q45" s="560"/>
      <c r="R45" s="402"/>
      <c r="S45" s="402"/>
      <c r="T45" s="402"/>
    </row>
    <row r="46" spans="1:27" s="548" customFormat="1" ht="11.25">
      <c r="X46" s="549"/>
      <c r="Y46" s="549"/>
      <c r="Z46" s="549"/>
      <c r="AA46" s="558"/>
    </row>
    <row r="47" spans="1:27" s="75" customFormat="1" ht="45">
      <c r="A47" s="76"/>
      <c r="X47" s="77"/>
      <c r="Y47" s="77"/>
      <c r="Z47" s="77"/>
      <c r="AA47" s="657"/>
    </row>
    <row r="52" ht="26.25" customHeight="1"/>
  </sheetData>
  <mergeCells count="50">
    <mergeCell ref="A29:A30"/>
    <mergeCell ref="N29:N30"/>
    <mergeCell ref="A31:A32"/>
    <mergeCell ref="N31:N32"/>
    <mergeCell ref="A33:A34"/>
    <mergeCell ref="N33:N34"/>
    <mergeCell ref="A35:A36"/>
    <mergeCell ref="N35:N36"/>
    <mergeCell ref="F43:H43"/>
    <mergeCell ref="S43:U43"/>
    <mergeCell ref="A37:A38"/>
    <mergeCell ref="N37:N38"/>
    <mergeCell ref="A23:A24"/>
    <mergeCell ref="N23:N24"/>
    <mergeCell ref="A25:A26"/>
    <mergeCell ref="N25:N26"/>
    <mergeCell ref="A27:A28"/>
    <mergeCell ref="N27:N28"/>
    <mergeCell ref="A17:A18"/>
    <mergeCell ref="N17:N18"/>
    <mergeCell ref="A19:A20"/>
    <mergeCell ref="N19:N20"/>
    <mergeCell ref="A21:A22"/>
    <mergeCell ref="N21:N22"/>
    <mergeCell ref="A11:A12"/>
    <mergeCell ref="N11:N12"/>
    <mergeCell ref="A13:A14"/>
    <mergeCell ref="N13:N14"/>
    <mergeCell ref="A15:A16"/>
    <mergeCell ref="N15:N16"/>
    <mergeCell ref="A5:A6"/>
    <mergeCell ref="N5:N6"/>
    <mergeCell ref="A7:A8"/>
    <mergeCell ref="N7:N8"/>
    <mergeCell ref="A9:A10"/>
    <mergeCell ref="N9:N10"/>
    <mergeCell ref="A1:M1"/>
    <mergeCell ref="N1:Z1"/>
    <mergeCell ref="B2:D3"/>
    <mergeCell ref="E2:M2"/>
    <mergeCell ref="O2:Z2"/>
    <mergeCell ref="E3:G3"/>
    <mergeCell ref="H3:J3"/>
    <mergeCell ref="K3:M3"/>
    <mergeCell ref="O3:Q3"/>
    <mergeCell ref="R3:T3"/>
    <mergeCell ref="U3:W3"/>
    <mergeCell ref="X3:Z3"/>
    <mergeCell ref="A2:A4"/>
    <mergeCell ref="N2:N4"/>
  </mergeCells>
  <conditionalFormatting sqref="A6 A8 A10 A12 A14 A16 A18 A20 A22 A24 A26 A28 A30 A32 A34 A36">
    <cfRule type="cellIs" dxfId="255" priority="26" stopIfTrue="1" operator="equal">
      <formula>1</formula>
    </cfRule>
  </conditionalFormatting>
  <conditionalFormatting sqref="A6:F6 A8:G8 A10:G10 A12:G12 A14:G14 A16:G16 A18:G18 A20:G20 A22:G22 A24:G24 A26:G26 A28:G28 A30:G30 A32:G32 A34:G34 A36:G36">
    <cfRule type="cellIs" dxfId="254" priority="27" stopIfTrue="1" operator="lessThan">
      <formula>0.0005</formula>
    </cfRule>
  </conditionalFormatting>
  <conditionalFormatting sqref="A5:XFD5">
    <cfRule type="cellIs" dxfId="253" priority="2" stopIfTrue="1" operator="equal">
      <formula>0</formula>
    </cfRule>
  </conditionalFormatting>
  <conditionalFormatting sqref="B7:M7">
    <cfRule type="cellIs" dxfId="252" priority="16" stopIfTrue="1" operator="equal">
      <formula>0</formula>
    </cfRule>
  </conditionalFormatting>
  <conditionalFormatting sqref="G6:M6">
    <cfRule type="cellIs" dxfId="251" priority="13" stopIfTrue="1" operator="lessThan">
      <formula>0.0005</formula>
    </cfRule>
  </conditionalFormatting>
  <conditionalFormatting sqref="H8:M8 H10:M10 H12:M12 H14:M14 H16:M16 H18:M18 H20:M20 H22:M22 H24:M24 H26:M26 H28:M28 H30:M30 H32:M32 H34:M34 H36:M36">
    <cfRule type="cellIs" dxfId="250" priority="15" stopIfTrue="1" operator="lessThan">
      <formula>0.0005</formula>
    </cfRule>
  </conditionalFormatting>
  <conditionalFormatting sqref="N6 N8 N10 N12 N14 N16 N18 N20 N22 N24 N26 N28 N30 N32 N34 N36">
    <cfRule type="cellIs" dxfId="249" priority="23" stopIfTrue="1" operator="equal">
      <formula>1</formula>
    </cfRule>
    <cfRule type="cellIs" dxfId="248" priority="24" stopIfTrue="1" operator="lessThan">
      <formula>0.0005</formula>
    </cfRule>
  </conditionalFormatting>
  <conditionalFormatting sqref="O6:IV6">
    <cfRule type="cellIs" dxfId="247" priority="1" stopIfTrue="1" operator="lessThan">
      <formula>0.0005</formula>
    </cfRule>
  </conditionalFormatting>
  <conditionalFormatting sqref="O7:IV7 A9:XFD9 A11:XFD11 A13:XFD13 A15:XFD15 A17:XFD17 A19:XFD19 A21:XFD21 A23:XFD23 A25:XFD25 A27:XFD27 A29:XFD29 A31:XFD31 A33:XFD33 A35:XFD35 A37:XFD37">
    <cfRule type="cellIs" dxfId="246" priority="4" stopIfTrue="1" operator="equal">
      <formula>0</formula>
    </cfRule>
  </conditionalFormatting>
  <conditionalFormatting sqref="O8:IV8 O10:IV10 O12:IV12 O14:IV14 O16:IV16 O18:IV18 O20:IV20 O22:IV22 O24:IV24 O26:IV26 O28:IV28 O30:IV30 O32:IV32 O34:IV34 O36:IV36 A38:XFD38">
    <cfRule type="cellIs" dxfId="245" priority="3" stopIfTrue="1" operator="lessThan">
      <formula>0.0005</formula>
    </cfRule>
  </conditionalFormatting>
  <hyperlinks>
    <hyperlink ref="A45" r:id="rId1" display="Publikation und Tabellen stehen unter der Lizenz CC BY-SA DEED 4.0." xr:uid="{DD63304B-433C-4DAB-BD0D-3822DD0B003E}"/>
    <hyperlink ref="N45" r:id="rId2" display="Publikation und Tabellen stehen unter der Lizenz CC BY-SA DEED 4.0." xr:uid="{CAD5537E-64FF-43EC-93BD-C46357FFB4A4}"/>
    <hyperlink ref="F43" r:id="rId3" xr:uid="{C35779D6-779D-4A15-BADE-70912060D871}"/>
    <hyperlink ref="S43" r:id="rId4" xr:uid="{F6FFF4C3-77E2-4AD4-B098-C88F008EED7B}"/>
  </hyperlinks>
  <pageMargins left="0.78740157480314965" right="0.78740157480314965" top="0.98425196850393704" bottom="0.98425196850393704" header="0.51181102362204722" footer="0.51181102362204722"/>
  <pageSetup paperSize="9" scale="72" orientation="portrait" r:id="rId5"/>
  <headerFooter scaleWithDoc="0" alignWithMargins="0"/>
  <colBreaks count="1" manualBreakCount="1">
    <brk id="13" max="44" man="1"/>
  </colBreaks>
  <legacyDrawingHF r:id="rId6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B0A11-F218-4B1E-BA23-95FB7E2ADFCF}">
  <sheetPr>
    <pageSetUpPr fitToPage="1"/>
  </sheetPr>
  <dimension ref="A1:N47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1.7109375" customWidth="1"/>
    <col min="11" max="11" width="10.85546875" style="560" customWidth="1"/>
    <col min="14" max="14" width="2.5703125" style="560" customWidth="1"/>
  </cols>
  <sheetData>
    <row r="1" spans="1:13" ht="39.950000000000003" customHeight="1" thickBot="1">
      <c r="A1" s="778" t="str">
        <f>"Tabelle 17.1: Einzelveranstaltungen, Unterrichtsstunden und Teilnehmende nach Ländern und Veranstaltungsmerkmalen " &amp;Hilfswerte!B1</f>
        <v>Tabelle 17.1: Einzelveranstaltungen, Unterrichtsstunden und Teilnehmende nach Ländern und Veranstaltungsmerkmalen 2022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</row>
    <row r="2" spans="1:13" ht="25.5" customHeight="1">
      <c r="A2" s="934" t="s">
        <v>12</v>
      </c>
      <c r="B2" s="937" t="s">
        <v>292</v>
      </c>
      <c r="C2" s="938"/>
      <c r="D2" s="1004"/>
      <c r="E2" s="978" t="s">
        <v>457</v>
      </c>
      <c r="F2" s="941"/>
      <c r="G2" s="941"/>
      <c r="H2" s="941"/>
      <c r="I2" s="941"/>
      <c r="J2" s="941"/>
      <c r="K2" s="941"/>
      <c r="L2" s="941"/>
      <c r="M2" s="942"/>
    </row>
    <row r="3" spans="1:13" ht="26.25" customHeight="1">
      <c r="A3" s="935"/>
      <c r="B3" s="939"/>
      <c r="C3" s="940"/>
      <c r="D3" s="1046"/>
      <c r="E3" s="943" t="s">
        <v>403</v>
      </c>
      <c r="F3" s="944"/>
      <c r="G3" s="945"/>
      <c r="H3" s="1047" t="s">
        <v>295</v>
      </c>
      <c r="I3" s="1048"/>
      <c r="J3" s="1048"/>
      <c r="K3" s="1049"/>
      <c r="L3" s="1049"/>
      <c r="M3" s="1050"/>
    </row>
    <row r="4" spans="1:13" ht="26.25" customHeight="1">
      <c r="A4" s="935"/>
      <c r="B4" s="947"/>
      <c r="C4" s="948"/>
      <c r="D4" s="949"/>
      <c r="E4" s="947"/>
      <c r="F4" s="948"/>
      <c r="G4" s="949"/>
      <c r="H4" s="947"/>
      <c r="I4" s="948"/>
      <c r="J4" s="948"/>
      <c r="K4" s="1000" t="s">
        <v>465</v>
      </c>
      <c r="L4" s="1001"/>
      <c r="M4" s="1003"/>
    </row>
    <row r="5" spans="1:13" ht="33.75">
      <c r="A5" s="936"/>
      <c r="B5" s="579" t="s">
        <v>293</v>
      </c>
      <c r="C5" s="579" t="s">
        <v>40</v>
      </c>
      <c r="D5" s="631" t="s">
        <v>296</v>
      </c>
      <c r="E5" s="579" t="s">
        <v>293</v>
      </c>
      <c r="F5" s="579" t="s">
        <v>40</v>
      </c>
      <c r="G5" s="579" t="s">
        <v>296</v>
      </c>
      <c r="H5" s="579" t="s">
        <v>293</v>
      </c>
      <c r="I5" s="579" t="s">
        <v>40</v>
      </c>
      <c r="J5" s="631" t="s">
        <v>296</v>
      </c>
      <c r="K5" s="579" t="s">
        <v>293</v>
      </c>
      <c r="L5" s="579" t="s">
        <v>40</v>
      </c>
      <c r="M5" s="581" t="s">
        <v>296</v>
      </c>
    </row>
    <row r="6" spans="1:13" ht="12.75" customHeight="1">
      <c r="A6" s="952" t="s">
        <v>61</v>
      </c>
      <c r="B6" s="279">
        <v>11936</v>
      </c>
      <c r="C6" s="280">
        <v>25407</v>
      </c>
      <c r="D6" s="281">
        <v>265259</v>
      </c>
      <c r="E6" s="279">
        <v>1357</v>
      </c>
      <c r="F6" s="280">
        <v>2760</v>
      </c>
      <c r="G6" s="281">
        <v>15315</v>
      </c>
      <c r="H6" s="280">
        <v>2412</v>
      </c>
      <c r="I6" s="280">
        <v>4702</v>
      </c>
      <c r="J6" s="280">
        <v>60743</v>
      </c>
      <c r="K6" s="279">
        <v>1881</v>
      </c>
      <c r="L6" s="280">
        <v>3519</v>
      </c>
      <c r="M6" s="282">
        <v>38702</v>
      </c>
    </row>
    <row r="7" spans="1:13" ht="12.75" customHeight="1">
      <c r="A7" s="933"/>
      <c r="B7" s="283">
        <v>1</v>
      </c>
      <c r="C7" s="284">
        <v>1</v>
      </c>
      <c r="D7" s="285">
        <v>1</v>
      </c>
      <c r="E7" s="62">
        <v>0.11369</v>
      </c>
      <c r="F7" s="66">
        <v>0.10863</v>
      </c>
      <c r="G7" s="286">
        <v>5.774E-2</v>
      </c>
      <c r="H7" s="66">
        <v>0.20208000000000001</v>
      </c>
      <c r="I7" s="66">
        <v>0.18507000000000001</v>
      </c>
      <c r="J7" s="66">
        <v>0.22900000000000001</v>
      </c>
      <c r="K7" s="62">
        <v>0.77985000000000004</v>
      </c>
      <c r="L7" s="66">
        <v>0.74839999999999995</v>
      </c>
      <c r="M7" s="287">
        <v>0.63714000000000004</v>
      </c>
    </row>
    <row r="8" spans="1:13" ht="12.75" customHeight="1">
      <c r="A8" s="933" t="s">
        <v>62</v>
      </c>
      <c r="B8" s="288">
        <v>26161</v>
      </c>
      <c r="C8" s="91">
        <v>52084</v>
      </c>
      <c r="D8" s="289">
        <v>417114</v>
      </c>
      <c r="E8" s="288">
        <v>1154</v>
      </c>
      <c r="F8" s="91">
        <v>2308</v>
      </c>
      <c r="G8" s="289">
        <v>7635</v>
      </c>
      <c r="H8" s="91">
        <v>3589</v>
      </c>
      <c r="I8" s="91">
        <v>7074</v>
      </c>
      <c r="J8" s="91">
        <v>61651</v>
      </c>
      <c r="K8" s="288">
        <v>3046</v>
      </c>
      <c r="L8" s="91">
        <v>5992</v>
      </c>
      <c r="M8" s="290">
        <v>53120</v>
      </c>
    </row>
    <row r="9" spans="1:13" ht="12.75" customHeight="1">
      <c r="A9" s="933"/>
      <c r="B9" s="283">
        <v>1</v>
      </c>
      <c r="C9" s="284">
        <v>1</v>
      </c>
      <c r="D9" s="285">
        <v>1</v>
      </c>
      <c r="E9" s="62">
        <v>4.4110000000000003E-2</v>
      </c>
      <c r="F9" s="66">
        <v>4.4310000000000002E-2</v>
      </c>
      <c r="G9" s="286">
        <v>1.83E-2</v>
      </c>
      <c r="H9" s="66">
        <v>0.13719000000000001</v>
      </c>
      <c r="I9" s="66">
        <v>0.13582</v>
      </c>
      <c r="J9" s="66">
        <v>0.14779999999999999</v>
      </c>
      <c r="K9" s="62">
        <v>0.84870000000000001</v>
      </c>
      <c r="L9" s="66">
        <v>0.84704999999999997</v>
      </c>
      <c r="M9" s="287">
        <v>0.86162000000000005</v>
      </c>
    </row>
    <row r="10" spans="1:13" ht="12.75" customHeight="1">
      <c r="A10" s="933" t="s">
        <v>63</v>
      </c>
      <c r="B10" s="288">
        <v>903</v>
      </c>
      <c r="C10" s="91">
        <v>2300</v>
      </c>
      <c r="D10" s="289">
        <v>10746</v>
      </c>
      <c r="E10" s="288">
        <v>70</v>
      </c>
      <c r="F10" s="91">
        <v>169</v>
      </c>
      <c r="G10" s="289">
        <v>605</v>
      </c>
      <c r="H10" s="91">
        <v>244</v>
      </c>
      <c r="I10" s="91">
        <v>561</v>
      </c>
      <c r="J10" s="91">
        <v>1868</v>
      </c>
      <c r="K10" s="288">
        <v>163</v>
      </c>
      <c r="L10" s="91">
        <v>376</v>
      </c>
      <c r="M10" s="290">
        <v>1207</v>
      </c>
    </row>
    <row r="11" spans="1:13" ht="12.75" customHeight="1">
      <c r="A11" s="933"/>
      <c r="B11" s="283">
        <v>1</v>
      </c>
      <c r="C11" s="284">
        <v>1</v>
      </c>
      <c r="D11" s="285">
        <v>1</v>
      </c>
      <c r="E11" s="62">
        <v>7.7520000000000006E-2</v>
      </c>
      <c r="F11" s="66">
        <v>7.3480000000000004E-2</v>
      </c>
      <c r="G11" s="286">
        <v>5.6300000000000003E-2</v>
      </c>
      <c r="H11" s="66">
        <v>0.27021000000000001</v>
      </c>
      <c r="I11" s="66">
        <v>0.24390999999999999</v>
      </c>
      <c r="J11" s="66">
        <v>0.17383000000000001</v>
      </c>
      <c r="K11" s="62">
        <v>0.66803000000000001</v>
      </c>
      <c r="L11" s="66">
        <v>0.67022999999999999</v>
      </c>
      <c r="M11" s="287">
        <v>0.64615</v>
      </c>
    </row>
    <row r="12" spans="1:13" ht="12.75" customHeight="1">
      <c r="A12" s="933" t="s">
        <v>64</v>
      </c>
      <c r="B12" s="288">
        <v>1402</v>
      </c>
      <c r="C12" s="91">
        <v>3476</v>
      </c>
      <c r="D12" s="289">
        <v>11112</v>
      </c>
      <c r="E12" s="288">
        <v>47</v>
      </c>
      <c r="F12" s="91">
        <v>112</v>
      </c>
      <c r="G12" s="289">
        <v>306</v>
      </c>
      <c r="H12" s="91">
        <v>70</v>
      </c>
      <c r="I12" s="91">
        <v>154</v>
      </c>
      <c r="J12" s="91">
        <v>535</v>
      </c>
      <c r="K12" s="288">
        <v>28</v>
      </c>
      <c r="L12" s="91">
        <v>58</v>
      </c>
      <c r="M12" s="290">
        <v>181</v>
      </c>
    </row>
    <row r="13" spans="1:13" ht="12.75" customHeight="1">
      <c r="A13" s="933"/>
      <c r="B13" s="283">
        <v>1</v>
      </c>
      <c r="C13" s="284">
        <v>1</v>
      </c>
      <c r="D13" s="285">
        <v>1</v>
      </c>
      <c r="E13" s="62">
        <v>3.3520000000000001E-2</v>
      </c>
      <c r="F13" s="66">
        <v>3.2219999999999999E-2</v>
      </c>
      <c r="G13" s="286">
        <v>2.7539999999999999E-2</v>
      </c>
      <c r="H13" s="66">
        <v>4.9930000000000002E-2</v>
      </c>
      <c r="I13" s="66">
        <v>4.4299999999999999E-2</v>
      </c>
      <c r="J13" s="66">
        <v>4.8149999999999998E-2</v>
      </c>
      <c r="K13" s="62">
        <v>0.4</v>
      </c>
      <c r="L13" s="66">
        <v>0.37662000000000001</v>
      </c>
      <c r="M13" s="287">
        <v>0.33832000000000001</v>
      </c>
    </row>
    <row r="14" spans="1:13" ht="12.75" customHeight="1">
      <c r="A14" s="933" t="s">
        <v>65</v>
      </c>
      <c r="B14" s="288">
        <v>465</v>
      </c>
      <c r="C14" s="91">
        <v>2020</v>
      </c>
      <c r="D14" s="289">
        <v>5154</v>
      </c>
      <c r="E14" s="288">
        <v>42</v>
      </c>
      <c r="F14" s="91">
        <v>146</v>
      </c>
      <c r="G14" s="289">
        <v>273</v>
      </c>
      <c r="H14" s="91">
        <v>108</v>
      </c>
      <c r="I14" s="91">
        <v>283</v>
      </c>
      <c r="J14" s="91">
        <v>1112</v>
      </c>
      <c r="K14" s="288">
        <v>103</v>
      </c>
      <c r="L14" s="91">
        <v>267</v>
      </c>
      <c r="M14" s="290">
        <v>1084</v>
      </c>
    </row>
    <row r="15" spans="1:13" ht="12.75" customHeight="1">
      <c r="A15" s="933"/>
      <c r="B15" s="283">
        <v>1</v>
      </c>
      <c r="C15" s="284">
        <v>1</v>
      </c>
      <c r="D15" s="285">
        <v>1</v>
      </c>
      <c r="E15" s="62">
        <v>9.0319999999999998E-2</v>
      </c>
      <c r="F15" s="66">
        <v>7.2279999999999997E-2</v>
      </c>
      <c r="G15" s="286">
        <v>5.2970000000000003E-2</v>
      </c>
      <c r="H15" s="66">
        <v>0.23225999999999999</v>
      </c>
      <c r="I15" s="66">
        <v>0.1401</v>
      </c>
      <c r="J15" s="66">
        <v>0.21575</v>
      </c>
      <c r="K15" s="62">
        <v>0.95369999999999999</v>
      </c>
      <c r="L15" s="66">
        <v>0.94345999999999997</v>
      </c>
      <c r="M15" s="287">
        <v>0.97482000000000002</v>
      </c>
    </row>
    <row r="16" spans="1:13" ht="12.75" customHeight="1">
      <c r="A16" s="933" t="s">
        <v>66</v>
      </c>
      <c r="B16" s="288">
        <v>38</v>
      </c>
      <c r="C16" s="91">
        <v>66</v>
      </c>
      <c r="D16" s="289">
        <v>383</v>
      </c>
      <c r="E16" s="288">
        <v>2</v>
      </c>
      <c r="F16" s="91">
        <v>4</v>
      </c>
      <c r="G16" s="289">
        <v>8</v>
      </c>
      <c r="H16" s="91">
        <v>3</v>
      </c>
      <c r="I16" s="91">
        <v>9</v>
      </c>
      <c r="J16" s="91">
        <v>29</v>
      </c>
      <c r="K16" s="288">
        <v>0</v>
      </c>
      <c r="L16" s="91">
        <v>0</v>
      </c>
      <c r="M16" s="290">
        <v>0</v>
      </c>
    </row>
    <row r="17" spans="1:13" ht="12.75" customHeight="1">
      <c r="A17" s="933"/>
      <c r="B17" s="283">
        <v>1</v>
      </c>
      <c r="C17" s="284">
        <v>1</v>
      </c>
      <c r="D17" s="285">
        <v>1</v>
      </c>
      <c r="E17" s="62">
        <v>5.2630000000000003E-2</v>
      </c>
      <c r="F17" s="66">
        <v>6.0609999999999997E-2</v>
      </c>
      <c r="G17" s="286">
        <v>2.0889999999999999E-2</v>
      </c>
      <c r="H17" s="66">
        <v>7.8950000000000006E-2</v>
      </c>
      <c r="I17" s="66">
        <v>0.13636000000000001</v>
      </c>
      <c r="J17" s="66">
        <v>7.5719999999999996E-2</v>
      </c>
      <c r="K17" s="62" t="s">
        <v>477</v>
      </c>
      <c r="L17" s="66" t="s">
        <v>477</v>
      </c>
      <c r="M17" s="287" t="s">
        <v>477</v>
      </c>
    </row>
    <row r="18" spans="1:13" ht="12.75" customHeight="1">
      <c r="A18" s="933" t="s">
        <v>67</v>
      </c>
      <c r="B18" s="288">
        <v>2523</v>
      </c>
      <c r="C18" s="91">
        <v>6468</v>
      </c>
      <c r="D18" s="289">
        <v>50141</v>
      </c>
      <c r="E18" s="288">
        <v>248</v>
      </c>
      <c r="F18" s="91">
        <v>564</v>
      </c>
      <c r="G18" s="289">
        <v>4965</v>
      </c>
      <c r="H18" s="91">
        <v>638</v>
      </c>
      <c r="I18" s="91">
        <v>1480</v>
      </c>
      <c r="J18" s="91">
        <v>15458</v>
      </c>
      <c r="K18" s="288">
        <v>489</v>
      </c>
      <c r="L18" s="91">
        <v>1119</v>
      </c>
      <c r="M18" s="290">
        <v>9518</v>
      </c>
    </row>
    <row r="19" spans="1:13" ht="12.75" customHeight="1">
      <c r="A19" s="933"/>
      <c r="B19" s="283">
        <v>1</v>
      </c>
      <c r="C19" s="284">
        <v>1</v>
      </c>
      <c r="D19" s="285">
        <v>1</v>
      </c>
      <c r="E19" s="62">
        <v>9.8299999999999998E-2</v>
      </c>
      <c r="F19" s="66">
        <v>8.72E-2</v>
      </c>
      <c r="G19" s="286">
        <v>9.9019999999999997E-2</v>
      </c>
      <c r="H19" s="66">
        <v>0.25286999999999998</v>
      </c>
      <c r="I19" s="66">
        <v>0.22882</v>
      </c>
      <c r="J19" s="66">
        <v>0.30829000000000001</v>
      </c>
      <c r="K19" s="62">
        <v>0.76646000000000003</v>
      </c>
      <c r="L19" s="66">
        <v>0.75607999999999997</v>
      </c>
      <c r="M19" s="287">
        <v>0.61573</v>
      </c>
    </row>
    <row r="20" spans="1:13" ht="12.75" customHeight="1">
      <c r="A20" s="933" t="s">
        <v>68</v>
      </c>
      <c r="B20" s="288">
        <v>600</v>
      </c>
      <c r="C20" s="91">
        <v>1401</v>
      </c>
      <c r="D20" s="289">
        <v>9565</v>
      </c>
      <c r="E20" s="288">
        <v>31</v>
      </c>
      <c r="F20" s="91">
        <v>123</v>
      </c>
      <c r="G20" s="289">
        <v>286</v>
      </c>
      <c r="H20" s="91">
        <v>42</v>
      </c>
      <c r="I20" s="91">
        <v>137</v>
      </c>
      <c r="J20" s="91">
        <v>486</v>
      </c>
      <c r="K20" s="288">
        <v>12</v>
      </c>
      <c r="L20" s="91">
        <v>31</v>
      </c>
      <c r="M20" s="290">
        <v>284</v>
      </c>
    </row>
    <row r="21" spans="1:13" ht="12.75" customHeight="1">
      <c r="A21" s="933"/>
      <c r="B21" s="283">
        <v>1</v>
      </c>
      <c r="C21" s="284">
        <v>1</v>
      </c>
      <c r="D21" s="285">
        <v>1</v>
      </c>
      <c r="E21" s="62">
        <v>5.1670000000000001E-2</v>
      </c>
      <c r="F21" s="66">
        <v>8.7790000000000007E-2</v>
      </c>
      <c r="G21" s="286">
        <v>2.9899999999999999E-2</v>
      </c>
      <c r="H21" s="66">
        <v>7.0000000000000007E-2</v>
      </c>
      <c r="I21" s="66">
        <v>9.7790000000000002E-2</v>
      </c>
      <c r="J21" s="66">
        <v>5.0810000000000001E-2</v>
      </c>
      <c r="K21" s="62">
        <v>0.28571000000000002</v>
      </c>
      <c r="L21" s="66">
        <v>0.22628000000000001</v>
      </c>
      <c r="M21" s="287">
        <v>0.58435999999999999</v>
      </c>
    </row>
    <row r="22" spans="1:13" ht="12.75" customHeight="1">
      <c r="A22" s="933" t="s">
        <v>69</v>
      </c>
      <c r="B22" s="288">
        <v>2761</v>
      </c>
      <c r="C22" s="91">
        <v>8392</v>
      </c>
      <c r="D22" s="289">
        <v>39848</v>
      </c>
      <c r="E22" s="288">
        <v>201</v>
      </c>
      <c r="F22" s="91">
        <v>672</v>
      </c>
      <c r="G22" s="289">
        <v>1930</v>
      </c>
      <c r="H22" s="91">
        <v>463</v>
      </c>
      <c r="I22" s="91">
        <v>1009</v>
      </c>
      <c r="J22" s="91">
        <v>4117</v>
      </c>
      <c r="K22" s="288">
        <v>370</v>
      </c>
      <c r="L22" s="91">
        <v>771</v>
      </c>
      <c r="M22" s="290">
        <v>3211</v>
      </c>
    </row>
    <row r="23" spans="1:13" ht="12.75" customHeight="1">
      <c r="A23" s="933"/>
      <c r="B23" s="283">
        <v>1</v>
      </c>
      <c r="C23" s="284">
        <v>1</v>
      </c>
      <c r="D23" s="285">
        <v>1</v>
      </c>
      <c r="E23" s="62">
        <v>7.2800000000000004E-2</v>
      </c>
      <c r="F23" s="66">
        <v>8.0079999999999998E-2</v>
      </c>
      <c r="G23" s="286">
        <v>4.8430000000000001E-2</v>
      </c>
      <c r="H23" s="66">
        <v>0.16769000000000001</v>
      </c>
      <c r="I23" s="66">
        <v>0.12023</v>
      </c>
      <c r="J23" s="66">
        <v>0.10332</v>
      </c>
      <c r="K23" s="62">
        <v>0.79913999999999996</v>
      </c>
      <c r="L23" s="66">
        <v>0.76412000000000002</v>
      </c>
      <c r="M23" s="287">
        <v>0.77993999999999997</v>
      </c>
    </row>
    <row r="24" spans="1:13" ht="12.75" customHeight="1">
      <c r="A24" s="933" t="s">
        <v>70</v>
      </c>
      <c r="B24" s="288">
        <v>12156</v>
      </c>
      <c r="C24" s="91">
        <v>32002</v>
      </c>
      <c r="D24" s="289">
        <v>203226</v>
      </c>
      <c r="E24" s="288">
        <v>367</v>
      </c>
      <c r="F24" s="91">
        <v>820</v>
      </c>
      <c r="G24" s="289">
        <v>3119</v>
      </c>
      <c r="H24" s="91">
        <v>1948</v>
      </c>
      <c r="I24" s="91">
        <v>4249</v>
      </c>
      <c r="J24" s="91">
        <v>27332</v>
      </c>
      <c r="K24" s="288">
        <v>1440</v>
      </c>
      <c r="L24" s="91">
        <v>2990</v>
      </c>
      <c r="M24" s="290">
        <v>16204</v>
      </c>
    </row>
    <row r="25" spans="1:13" ht="12.75" customHeight="1">
      <c r="A25" s="933"/>
      <c r="B25" s="283">
        <v>1</v>
      </c>
      <c r="C25" s="284">
        <v>1</v>
      </c>
      <c r="D25" s="285">
        <v>1</v>
      </c>
      <c r="E25" s="62">
        <v>3.0190000000000002E-2</v>
      </c>
      <c r="F25" s="66">
        <v>2.562E-2</v>
      </c>
      <c r="G25" s="286">
        <v>1.5350000000000001E-2</v>
      </c>
      <c r="H25" s="66">
        <v>0.16025</v>
      </c>
      <c r="I25" s="66">
        <v>0.13277</v>
      </c>
      <c r="J25" s="66">
        <v>0.13449</v>
      </c>
      <c r="K25" s="62">
        <v>0.73921999999999999</v>
      </c>
      <c r="L25" s="66">
        <v>0.70369000000000004</v>
      </c>
      <c r="M25" s="287">
        <v>0.59286000000000005</v>
      </c>
    </row>
    <row r="26" spans="1:13" ht="12.75" customHeight="1">
      <c r="A26" s="933" t="s">
        <v>71</v>
      </c>
      <c r="B26" s="288">
        <v>2540</v>
      </c>
      <c r="C26" s="91">
        <v>6786</v>
      </c>
      <c r="D26" s="289">
        <v>43618</v>
      </c>
      <c r="E26" s="288">
        <v>83</v>
      </c>
      <c r="F26" s="91">
        <v>213</v>
      </c>
      <c r="G26" s="289">
        <v>755</v>
      </c>
      <c r="H26" s="91">
        <v>437</v>
      </c>
      <c r="I26" s="91">
        <v>968</v>
      </c>
      <c r="J26" s="91">
        <v>4993</v>
      </c>
      <c r="K26" s="288">
        <v>374</v>
      </c>
      <c r="L26" s="91">
        <v>797</v>
      </c>
      <c r="M26" s="290">
        <v>3674</v>
      </c>
    </row>
    <row r="27" spans="1:13" ht="12.75" customHeight="1">
      <c r="A27" s="933"/>
      <c r="B27" s="283">
        <v>1</v>
      </c>
      <c r="C27" s="284">
        <v>1</v>
      </c>
      <c r="D27" s="285">
        <v>1</v>
      </c>
      <c r="E27" s="62">
        <v>3.2680000000000001E-2</v>
      </c>
      <c r="F27" s="66">
        <v>3.1390000000000001E-2</v>
      </c>
      <c r="G27" s="286">
        <v>1.7309999999999999E-2</v>
      </c>
      <c r="H27" s="66">
        <v>0.17205000000000001</v>
      </c>
      <c r="I27" s="66">
        <v>0.14265</v>
      </c>
      <c r="J27" s="66">
        <v>0.11447</v>
      </c>
      <c r="K27" s="62">
        <v>0.85584000000000005</v>
      </c>
      <c r="L27" s="66">
        <v>0.82335000000000003</v>
      </c>
      <c r="M27" s="287">
        <v>0.73582999999999998</v>
      </c>
    </row>
    <row r="28" spans="1:13" ht="12.75" customHeight="1">
      <c r="A28" s="933" t="s">
        <v>72</v>
      </c>
      <c r="B28" s="288">
        <v>1190</v>
      </c>
      <c r="C28" s="91">
        <v>3652</v>
      </c>
      <c r="D28" s="289">
        <v>22931</v>
      </c>
      <c r="E28" s="288">
        <v>4</v>
      </c>
      <c r="F28" s="91">
        <v>8</v>
      </c>
      <c r="G28" s="289">
        <v>24</v>
      </c>
      <c r="H28" s="91">
        <v>48</v>
      </c>
      <c r="I28" s="91">
        <v>127</v>
      </c>
      <c r="J28" s="91">
        <v>995</v>
      </c>
      <c r="K28" s="288">
        <v>32</v>
      </c>
      <c r="L28" s="91">
        <v>77</v>
      </c>
      <c r="M28" s="290">
        <v>813</v>
      </c>
    </row>
    <row r="29" spans="1:13" ht="12.75" customHeight="1">
      <c r="A29" s="933"/>
      <c r="B29" s="283">
        <v>1</v>
      </c>
      <c r="C29" s="284">
        <v>1</v>
      </c>
      <c r="D29" s="285">
        <v>1</v>
      </c>
      <c r="E29" s="62">
        <v>3.3600000000000001E-3</v>
      </c>
      <c r="F29" s="66">
        <v>2.1900000000000001E-3</v>
      </c>
      <c r="G29" s="286">
        <v>1.0499999999999999E-3</v>
      </c>
      <c r="H29" s="66">
        <v>4.0340000000000001E-2</v>
      </c>
      <c r="I29" s="66">
        <v>3.4779999999999998E-2</v>
      </c>
      <c r="J29" s="66">
        <v>4.3389999999999998E-2</v>
      </c>
      <c r="K29" s="62">
        <v>0.66666999999999998</v>
      </c>
      <c r="L29" s="66">
        <v>0.60629999999999995</v>
      </c>
      <c r="M29" s="287">
        <v>0.81708999999999998</v>
      </c>
    </row>
    <row r="30" spans="1:13" ht="12.75" customHeight="1">
      <c r="A30" s="933" t="s">
        <v>73</v>
      </c>
      <c r="B30" s="288">
        <v>1667</v>
      </c>
      <c r="C30" s="91">
        <v>4804</v>
      </c>
      <c r="D30" s="289">
        <v>19351</v>
      </c>
      <c r="E30" s="288">
        <v>61</v>
      </c>
      <c r="F30" s="91">
        <v>187</v>
      </c>
      <c r="G30" s="289">
        <v>456</v>
      </c>
      <c r="H30" s="91">
        <v>152</v>
      </c>
      <c r="I30" s="91">
        <v>303</v>
      </c>
      <c r="J30" s="91">
        <v>2175</v>
      </c>
      <c r="K30" s="288">
        <v>115</v>
      </c>
      <c r="L30" s="91">
        <v>226</v>
      </c>
      <c r="M30" s="290">
        <v>1208</v>
      </c>
    </row>
    <row r="31" spans="1:13" ht="12.75" customHeight="1">
      <c r="A31" s="933"/>
      <c r="B31" s="283">
        <v>1</v>
      </c>
      <c r="C31" s="284">
        <v>1</v>
      </c>
      <c r="D31" s="285">
        <v>1</v>
      </c>
      <c r="E31" s="62">
        <v>3.6589999999999998E-2</v>
      </c>
      <c r="F31" s="66">
        <v>3.8929999999999999E-2</v>
      </c>
      <c r="G31" s="286">
        <v>2.3560000000000001E-2</v>
      </c>
      <c r="H31" s="66">
        <v>9.1179999999999997E-2</v>
      </c>
      <c r="I31" s="66">
        <v>6.3070000000000001E-2</v>
      </c>
      <c r="J31" s="66">
        <v>0.1124</v>
      </c>
      <c r="K31" s="62">
        <v>0.75658000000000003</v>
      </c>
      <c r="L31" s="66">
        <v>0.74587000000000003</v>
      </c>
      <c r="M31" s="287">
        <v>0.5554</v>
      </c>
    </row>
    <row r="32" spans="1:13" ht="12.75" customHeight="1">
      <c r="A32" s="933" t="s">
        <v>74</v>
      </c>
      <c r="B32" s="288">
        <v>756</v>
      </c>
      <c r="C32" s="91">
        <v>2192</v>
      </c>
      <c r="D32" s="289">
        <v>8380</v>
      </c>
      <c r="E32" s="288">
        <v>20</v>
      </c>
      <c r="F32" s="91">
        <v>47</v>
      </c>
      <c r="G32" s="289">
        <v>135</v>
      </c>
      <c r="H32" s="91">
        <v>80</v>
      </c>
      <c r="I32" s="91">
        <v>173</v>
      </c>
      <c r="J32" s="91">
        <v>504</v>
      </c>
      <c r="K32" s="288">
        <v>52</v>
      </c>
      <c r="L32" s="91">
        <v>104</v>
      </c>
      <c r="M32" s="290">
        <v>283</v>
      </c>
    </row>
    <row r="33" spans="1:13" ht="12.75" customHeight="1">
      <c r="A33" s="933"/>
      <c r="B33" s="283">
        <v>1</v>
      </c>
      <c r="C33" s="284">
        <v>1</v>
      </c>
      <c r="D33" s="285">
        <v>1</v>
      </c>
      <c r="E33" s="62">
        <v>2.6460000000000001E-2</v>
      </c>
      <c r="F33" s="66">
        <v>2.1440000000000001E-2</v>
      </c>
      <c r="G33" s="286">
        <v>1.6109999999999999E-2</v>
      </c>
      <c r="H33" s="66">
        <v>0.10582</v>
      </c>
      <c r="I33" s="66">
        <v>7.8920000000000004E-2</v>
      </c>
      <c r="J33" s="66">
        <v>6.0139999999999999E-2</v>
      </c>
      <c r="K33" s="62">
        <v>0.65</v>
      </c>
      <c r="L33" s="66">
        <v>0.60116000000000003</v>
      </c>
      <c r="M33" s="287">
        <v>0.56150999999999995</v>
      </c>
    </row>
    <row r="34" spans="1:13" ht="12.75" customHeight="1">
      <c r="A34" s="933" t="s">
        <v>75</v>
      </c>
      <c r="B34" s="288">
        <v>2213</v>
      </c>
      <c r="C34" s="91">
        <v>5571</v>
      </c>
      <c r="D34" s="289">
        <v>51751</v>
      </c>
      <c r="E34" s="288">
        <v>37</v>
      </c>
      <c r="F34" s="91">
        <v>84</v>
      </c>
      <c r="G34" s="289">
        <v>219</v>
      </c>
      <c r="H34" s="91">
        <v>197</v>
      </c>
      <c r="I34" s="91">
        <v>462</v>
      </c>
      <c r="J34" s="91">
        <v>2742</v>
      </c>
      <c r="K34" s="288">
        <v>150</v>
      </c>
      <c r="L34" s="91">
        <v>336</v>
      </c>
      <c r="M34" s="290">
        <v>1673</v>
      </c>
    </row>
    <row r="35" spans="1:13" ht="12.75" customHeight="1">
      <c r="A35" s="933"/>
      <c r="B35" s="283">
        <v>1</v>
      </c>
      <c r="C35" s="284">
        <v>1</v>
      </c>
      <c r="D35" s="285">
        <v>1</v>
      </c>
      <c r="E35" s="62">
        <v>1.6719999999999999E-2</v>
      </c>
      <c r="F35" s="66">
        <v>1.508E-2</v>
      </c>
      <c r="G35" s="286">
        <v>4.2300000000000003E-3</v>
      </c>
      <c r="H35" s="66">
        <v>8.9020000000000002E-2</v>
      </c>
      <c r="I35" s="66">
        <v>8.2930000000000004E-2</v>
      </c>
      <c r="J35" s="66">
        <v>5.2979999999999999E-2</v>
      </c>
      <c r="K35" s="62">
        <v>0.76141999999999999</v>
      </c>
      <c r="L35" s="66">
        <v>0.72726999999999997</v>
      </c>
      <c r="M35" s="287">
        <v>0.61014000000000002</v>
      </c>
    </row>
    <row r="36" spans="1:13" ht="12.75" customHeight="1">
      <c r="A36" s="1051" t="s">
        <v>76</v>
      </c>
      <c r="B36" s="288">
        <v>1034</v>
      </c>
      <c r="C36" s="91">
        <v>2309</v>
      </c>
      <c r="D36" s="289">
        <v>12642</v>
      </c>
      <c r="E36" s="288">
        <v>50</v>
      </c>
      <c r="F36" s="91">
        <v>69</v>
      </c>
      <c r="G36" s="289">
        <v>168</v>
      </c>
      <c r="H36" s="91">
        <v>94</v>
      </c>
      <c r="I36" s="91">
        <v>190</v>
      </c>
      <c r="J36" s="91">
        <v>496</v>
      </c>
      <c r="K36" s="288">
        <v>59</v>
      </c>
      <c r="L36" s="91">
        <v>117</v>
      </c>
      <c r="M36" s="290">
        <v>263</v>
      </c>
    </row>
    <row r="37" spans="1:13" ht="12.75" customHeight="1">
      <c r="A37" s="956"/>
      <c r="B37" s="291">
        <v>1</v>
      </c>
      <c r="C37" s="292">
        <v>1</v>
      </c>
      <c r="D37" s="293">
        <v>1</v>
      </c>
      <c r="E37" s="328">
        <v>4.836E-2</v>
      </c>
      <c r="F37" s="294">
        <v>2.988E-2</v>
      </c>
      <c r="G37" s="295">
        <v>1.329E-2</v>
      </c>
      <c r="H37" s="294">
        <v>9.0910000000000005E-2</v>
      </c>
      <c r="I37" s="294">
        <v>8.2290000000000002E-2</v>
      </c>
      <c r="J37" s="294">
        <v>3.9230000000000001E-2</v>
      </c>
      <c r="K37" s="328">
        <v>0.62766</v>
      </c>
      <c r="L37" s="294">
        <v>0.61578999999999995</v>
      </c>
      <c r="M37" s="296">
        <v>0.53024000000000004</v>
      </c>
    </row>
    <row r="38" spans="1:13" ht="12.75" customHeight="1">
      <c r="A38" s="953" t="s">
        <v>85</v>
      </c>
      <c r="B38" s="320">
        <v>68345</v>
      </c>
      <c r="C38" s="321">
        <v>158930</v>
      </c>
      <c r="D38" s="72">
        <v>1171221</v>
      </c>
      <c r="E38" s="320">
        <v>3774</v>
      </c>
      <c r="F38" s="321">
        <v>8286</v>
      </c>
      <c r="G38" s="72">
        <v>36199</v>
      </c>
      <c r="H38" s="321">
        <v>10525</v>
      </c>
      <c r="I38" s="321">
        <v>21881</v>
      </c>
      <c r="J38" s="321">
        <v>185236</v>
      </c>
      <c r="K38" s="320">
        <v>8314</v>
      </c>
      <c r="L38" s="321">
        <v>16780</v>
      </c>
      <c r="M38" s="332">
        <v>131425</v>
      </c>
    </row>
    <row r="39" spans="1:13" ht="12.75" customHeight="1" thickBot="1">
      <c r="A39" s="954"/>
      <c r="B39" s="333">
        <v>1</v>
      </c>
      <c r="C39" s="334">
        <v>1</v>
      </c>
      <c r="D39" s="335">
        <v>1</v>
      </c>
      <c r="E39" s="336">
        <v>5.5219999999999998E-2</v>
      </c>
      <c r="F39" s="314">
        <v>5.2139999999999999E-2</v>
      </c>
      <c r="G39" s="315">
        <v>3.091E-2</v>
      </c>
      <c r="H39" s="314">
        <v>0.154</v>
      </c>
      <c r="I39" s="314">
        <v>0.13768</v>
      </c>
      <c r="J39" s="314">
        <v>0.15816</v>
      </c>
      <c r="K39" s="336">
        <v>0.78993000000000002</v>
      </c>
      <c r="L39" s="314">
        <v>0.76688000000000001</v>
      </c>
      <c r="M39" s="316">
        <v>0.70950000000000002</v>
      </c>
    </row>
    <row r="40" spans="1:13" s="560" customFormat="1"/>
    <row r="41" spans="1:13" s="558" customFormat="1" ht="11.25">
      <c r="A41" s="558" t="str">
        <f>"Anmerkungen. Datengrundlage: Volkshochschul-Statistik "&amp;Hilfswerte!B1&amp;"; Basis: "&amp;Tabelle1!$C$36&amp;" vhs."</f>
        <v>Anmerkungen. Datengrundlage: Volkshochschul-Statistik 2022; Basis: 828 vhs.</v>
      </c>
    </row>
    <row r="42" spans="1:13" s="558" customFormat="1" ht="11.25">
      <c r="A42" s="558" t="s">
        <v>417</v>
      </c>
    </row>
    <row r="43" spans="1:13" s="560" customFormat="1"/>
    <row r="44" spans="1:13" s="560" customFormat="1">
      <c r="A44" s="558" t="str">
        <f>Tabelle1!$A$41</f>
        <v>Datengrundlage: Deutsches Institut für Erwachsenenbildung DIE (2025). „Basisdaten Volkshochschul-Statistik (seit 2018)“</v>
      </c>
      <c r="E44" s="402"/>
      <c r="F44" s="402"/>
    </row>
    <row r="45" spans="1:13" s="560" customFormat="1">
      <c r="A45" s="558" t="str">
        <f>Tabelle1!$A$42</f>
        <v xml:space="preserve">(ZA6276; Version 2.0.0) [Data set]. GESIS, Köln. </v>
      </c>
      <c r="B45" s="556"/>
      <c r="C45" s="556"/>
      <c r="D45" s="402"/>
      <c r="E45" s="402"/>
      <c r="F45" s="796" t="s">
        <v>494</v>
      </c>
      <c r="G45" s="796"/>
      <c r="H45" s="796"/>
    </row>
    <row r="46" spans="1:13" s="560" customFormat="1">
      <c r="E46" s="402"/>
      <c r="F46" s="402"/>
    </row>
    <row r="47" spans="1:13" s="560" customFormat="1">
      <c r="A47" s="694" t="str">
        <f>Tabelle1!$A$44</f>
        <v>Die Tabellen stehen unter der Lizenz CC BY-SA DEED 4.0.</v>
      </c>
      <c r="E47" s="402"/>
      <c r="F47" s="402"/>
    </row>
  </sheetData>
  <mergeCells count="26">
    <mergeCell ref="A14:A15"/>
    <mergeCell ref="A16:A17"/>
    <mergeCell ref="F45:H45"/>
    <mergeCell ref="A34:A35"/>
    <mergeCell ref="A36:A37"/>
    <mergeCell ref="A28:A29"/>
    <mergeCell ref="A18:A19"/>
    <mergeCell ref="A20:A21"/>
    <mergeCell ref="A22:A23"/>
    <mergeCell ref="A38:A39"/>
    <mergeCell ref="A24:A25"/>
    <mergeCell ref="A26:A27"/>
    <mergeCell ref="A30:A31"/>
    <mergeCell ref="A32:A33"/>
    <mergeCell ref="A6:A7"/>
    <mergeCell ref="A8:A9"/>
    <mergeCell ref="A10:A11"/>
    <mergeCell ref="A12:A13"/>
    <mergeCell ref="A2:A5"/>
    <mergeCell ref="A1:M1"/>
    <mergeCell ref="B2:D4"/>
    <mergeCell ref="E2:M2"/>
    <mergeCell ref="E3:G4"/>
    <mergeCell ref="H3:M3"/>
    <mergeCell ref="H4:J4"/>
    <mergeCell ref="K4:M4"/>
  </mergeCells>
  <conditionalFormatting sqref="A7 A9 A11 A13 A15 A17 A19 A21 A23 A25 A27 A29 A31 A33 A35 A37">
    <cfRule type="cellIs" dxfId="244" priority="83" stopIfTrue="1" operator="lessThan">
      <formula>0.0005</formula>
    </cfRule>
    <cfRule type="cellIs" dxfId="243" priority="82" stopIfTrue="1" operator="equal">
      <formula>1</formula>
    </cfRule>
  </conditionalFormatting>
  <conditionalFormatting sqref="A6:M6">
    <cfRule type="cellIs" dxfId="242" priority="81" stopIfTrue="1" operator="equal">
      <formula>0</formula>
    </cfRule>
  </conditionalFormatting>
  <conditionalFormatting sqref="A10:M10">
    <cfRule type="cellIs" dxfId="241" priority="71" stopIfTrue="1" operator="equal">
      <formula>0</formula>
    </cfRule>
  </conditionalFormatting>
  <conditionalFormatting sqref="A12:M12">
    <cfRule type="cellIs" dxfId="240" priority="66" stopIfTrue="1" operator="equal">
      <formula>0</formula>
    </cfRule>
  </conditionalFormatting>
  <conditionalFormatting sqref="A14:M14">
    <cfRule type="cellIs" dxfId="239" priority="61" stopIfTrue="1" operator="equal">
      <formula>0</formula>
    </cfRule>
  </conditionalFormatting>
  <conditionalFormatting sqref="A16:M16">
    <cfRule type="cellIs" dxfId="238" priority="56" stopIfTrue="1" operator="equal">
      <formula>0</formula>
    </cfRule>
  </conditionalFormatting>
  <conditionalFormatting sqref="A18:M18">
    <cfRule type="cellIs" dxfId="237" priority="51" stopIfTrue="1" operator="equal">
      <formula>0</formula>
    </cfRule>
  </conditionalFormatting>
  <conditionalFormatting sqref="A20:M20">
    <cfRule type="cellIs" dxfId="236" priority="46" stopIfTrue="1" operator="equal">
      <formula>0</formula>
    </cfRule>
  </conditionalFormatting>
  <conditionalFormatting sqref="A22:M22">
    <cfRule type="cellIs" dxfId="235" priority="41" stopIfTrue="1" operator="equal">
      <formula>0</formula>
    </cfRule>
  </conditionalFormatting>
  <conditionalFormatting sqref="A24:M24">
    <cfRule type="cellIs" dxfId="234" priority="36" stopIfTrue="1" operator="equal">
      <formula>0</formula>
    </cfRule>
  </conditionalFormatting>
  <conditionalFormatting sqref="A26:M26">
    <cfRule type="cellIs" dxfId="233" priority="31" stopIfTrue="1" operator="equal">
      <formula>0</formula>
    </cfRule>
  </conditionalFormatting>
  <conditionalFormatting sqref="A28:M28">
    <cfRule type="cellIs" dxfId="232" priority="26" stopIfTrue="1" operator="equal">
      <formula>0</formula>
    </cfRule>
  </conditionalFormatting>
  <conditionalFormatting sqref="A30:M30">
    <cfRule type="cellIs" dxfId="231" priority="21" stopIfTrue="1" operator="equal">
      <formula>0</formula>
    </cfRule>
  </conditionalFormatting>
  <conditionalFormatting sqref="A32:M32">
    <cfRule type="cellIs" dxfId="230" priority="16" stopIfTrue="1" operator="equal">
      <formula>0</formula>
    </cfRule>
  </conditionalFormatting>
  <conditionalFormatting sqref="A34:M34">
    <cfRule type="cellIs" dxfId="229" priority="11" stopIfTrue="1" operator="equal">
      <formula>0</formula>
    </cfRule>
  </conditionalFormatting>
  <conditionalFormatting sqref="A36:M36">
    <cfRule type="cellIs" dxfId="228" priority="6" stopIfTrue="1" operator="equal">
      <formula>0</formula>
    </cfRule>
  </conditionalFormatting>
  <conditionalFormatting sqref="B8:M8">
    <cfRule type="cellIs" dxfId="227" priority="76" stopIfTrue="1" operator="equal">
      <formula>0</formula>
    </cfRule>
  </conditionalFormatting>
  <conditionalFormatting sqref="B38:M38">
    <cfRule type="cellIs" dxfId="226" priority="1" stopIfTrue="1" operator="equal">
      <formula>0</formula>
    </cfRule>
  </conditionalFormatting>
  <conditionalFormatting sqref="E7:M7">
    <cfRule type="cellIs" dxfId="225" priority="85" stopIfTrue="1" operator="lessThan">
      <formula>0.0005</formula>
    </cfRule>
  </conditionalFormatting>
  <conditionalFormatting sqref="E9:M9">
    <cfRule type="cellIs" dxfId="224" priority="77" stopIfTrue="1" operator="lessThan">
      <formula>0.0005</formula>
    </cfRule>
  </conditionalFormatting>
  <conditionalFormatting sqref="E11:M11">
    <cfRule type="cellIs" dxfId="223" priority="72" stopIfTrue="1" operator="lessThan">
      <formula>0.0005</formula>
    </cfRule>
  </conditionalFormatting>
  <conditionalFormatting sqref="E13:M13">
    <cfRule type="cellIs" dxfId="222" priority="67" stopIfTrue="1" operator="lessThan">
      <formula>0.0005</formula>
    </cfRule>
  </conditionalFormatting>
  <conditionalFormatting sqref="E15:M15">
    <cfRule type="cellIs" dxfId="221" priority="62" stopIfTrue="1" operator="lessThan">
      <formula>0.0005</formula>
    </cfRule>
  </conditionalFormatting>
  <conditionalFormatting sqref="E17:M17">
    <cfRule type="cellIs" dxfId="220" priority="57" stopIfTrue="1" operator="lessThan">
      <formula>0.0005</formula>
    </cfRule>
  </conditionalFormatting>
  <conditionalFormatting sqref="E19:M19">
    <cfRule type="cellIs" dxfId="219" priority="52" stopIfTrue="1" operator="lessThan">
      <formula>0.0005</formula>
    </cfRule>
  </conditionalFormatting>
  <conditionalFormatting sqref="E21:M21">
    <cfRule type="cellIs" dxfId="218" priority="47" stopIfTrue="1" operator="lessThan">
      <formula>0.0005</formula>
    </cfRule>
  </conditionalFormatting>
  <conditionalFormatting sqref="E23:M23">
    <cfRule type="cellIs" dxfId="217" priority="42" stopIfTrue="1" operator="lessThan">
      <formula>0.0005</formula>
    </cfRule>
  </conditionalFormatting>
  <conditionalFormatting sqref="E25:M25">
    <cfRule type="cellIs" dxfId="216" priority="37" stopIfTrue="1" operator="lessThan">
      <formula>0.0005</formula>
    </cfRule>
  </conditionalFormatting>
  <conditionalFormatting sqref="E27:M27">
    <cfRule type="cellIs" dxfId="215" priority="32" stopIfTrue="1" operator="lessThan">
      <formula>0.0005</formula>
    </cfRule>
  </conditionalFormatting>
  <conditionalFormatting sqref="E29:M29">
    <cfRule type="cellIs" dxfId="214" priority="27" stopIfTrue="1" operator="lessThan">
      <formula>0.0005</formula>
    </cfRule>
  </conditionalFormatting>
  <conditionalFormatting sqref="E31:M31">
    <cfRule type="cellIs" dxfId="213" priority="22" stopIfTrue="1" operator="lessThan">
      <formula>0.0005</formula>
    </cfRule>
  </conditionalFormatting>
  <conditionalFormatting sqref="E33:M33">
    <cfRule type="cellIs" dxfId="212" priority="17" stopIfTrue="1" operator="lessThan">
      <formula>0.0005</formula>
    </cfRule>
  </conditionalFormatting>
  <conditionalFormatting sqref="E35:M35">
    <cfRule type="cellIs" dxfId="211" priority="12" stopIfTrue="1" operator="lessThan">
      <formula>0.0005</formula>
    </cfRule>
  </conditionalFormatting>
  <conditionalFormatting sqref="E37:M37">
    <cfRule type="cellIs" dxfId="210" priority="7" stopIfTrue="1" operator="lessThan">
      <formula>0.0005</formula>
    </cfRule>
  </conditionalFormatting>
  <conditionalFormatting sqref="E39:M39">
    <cfRule type="cellIs" dxfId="209" priority="2" stopIfTrue="1" operator="lessThan">
      <formula>0.0005</formula>
    </cfRule>
  </conditionalFormatting>
  <hyperlinks>
    <hyperlink ref="A47" r:id="rId1" display="Publikation und Tabellen stehen unter der Lizenz CC BY-SA DEED 4.0." xr:uid="{46B82024-A132-4B86-BF74-3A4F149A2D17}"/>
    <hyperlink ref="F45" r:id="rId2" xr:uid="{4649DA50-4C3C-4523-A5E2-1A107B016EDE}"/>
  </hyperlinks>
  <pageMargins left="0.7" right="0.7" top="0.78740157499999996" bottom="0.78740157499999996" header="0.3" footer="0.3"/>
  <pageSetup paperSize="9" scale="72" orientation="landscape"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B6A28-D6D9-485C-AC5A-A49970EAF010}">
  <dimension ref="A1:AC45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7" style="20" customWidth="1"/>
    <col min="2" max="13" width="8.7109375" style="20" customWidth="1"/>
    <col min="14" max="14" width="17.140625" style="20" customWidth="1"/>
    <col min="15" max="26" width="8.7109375" style="20" customWidth="1"/>
    <col min="27" max="27" width="2.7109375" style="403" customWidth="1"/>
    <col min="28" max="28" width="7.5703125" style="27" customWidth="1"/>
    <col min="29" max="29" width="9.140625" style="27" customWidth="1"/>
    <col min="30" max="16384" width="11.42578125" style="20"/>
  </cols>
  <sheetData>
    <row r="1" spans="1:29" s="19" customFormat="1" ht="39.950000000000003" customHeight="1" thickBot="1">
      <c r="A1" s="861" t="str">
        <f>"Tabelle 18: Studienfahrten, Unterrichtsstunden und Teilnehmende nach Ländern und Programmbereichen " &amp;Hilfswerte!B1</f>
        <v>Tabelle 18: Studienfahrten, Unterrichtsstunden und Teilnehmende nach Ländern und Programmbereichen 2022</v>
      </c>
      <c r="B1" s="861"/>
      <c r="C1" s="861"/>
      <c r="D1" s="861"/>
      <c r="E1" s="861"/>
      <c r="F1" s="861"/>
      <c r="G1" s="861"/>
      <c r="H1" s="861"/>
      <c r="I1" s="861"/>
      <c r="J1" s="861"/>
      <c r="K1" s="861"/>
      <c r="L1" s="861"/>
      <c r="M1" s="861"/>
      <c r="N1" s="861" t="str">
        <f>"noch Tabelle 18: Studienfahrten, Unterrichtsstunden und Teilnehmende nach Ländern und Programmbereichen " &amp;Hilfswerte!B1</f>
        <v>noch Tabelle 18: Studienfahrten, Unterrichtsstunden und Teilnehmende nach Ländern und Programmbereichen 2022</v>
      </c>
      <c r="O1" s="861"/>
      <c r="P1" s="861"/>
      <c r="Q1" s="861"/>
      <c r="R1" s="861"/>
      <c r="S1" s="861"/>
      <c r="T1" s="861"/>
      <c r="U1" s="861"/>
      <c r="V1" s="861"/>
      <c r="W1" s="861"/>
      <c r="X1" s="861"/>
      <c r="Y1" s="861"/>
      <c r="Z1" s="861"/>
      <c r="AA1" s="569"/>
      <c r="AB1" s="34"/>
      <c r="AC1" s="34"/>
    </row>
    <row r="2" spans="1:29" s="19" customFormat="1" ht="25.5" customHeight="1">
      <c r="A2" s="802" t="s">
        <v>12</v>
      </c>
      <c r="B2" s="811" t="s">
        <v>24</v>
      </c>
      <c r="C2" s="812"/>
      <c r="D2" s="894"/>
      <c r="E2" s="880" t="s">
        <v>54</v>
      </c>
      <c r="F2" s="1053"/>
      <c r="G2" s="1053"/>
      <c r="H2" s="1053"/>
      <c r="I2" s="1053"/>
      <c r="J2" s="1053"/>
      <c r="K2" s="1053"/>
      <c r="L2" s="1053"/>
      <c r="M2" s="1053"/>
      <c r="N2" s="881" t="s">
        <v>12</v>
      </c>
      <c r="O2" s="811" t="s">
        <v>54</v>
      </c>
      <c r="P2" s="812"/>
      <c r="Q2" s="812"/>
      <c r="R2" s="812"/>
      <c r="S2" s="812"/>
      <c r="T2" s="812"/>
      <c r="U2" s="812"/>
      <c r="V2" s="812"/>
      <c r="W2" s="812"/>
      <c r="X2" s="812"/>
      <c r="Y2" s="812"/>
      <c r="Z2" s="884"/>
      <c r="AA2" s="561"/>
    </row>
    <row r="3" spans="1:29" s="40" customFormat="1" ht="52.5" customHeight="1">
      <c r="A3" s="803"/>
      <c r="B3" s="862"/>
      <c r="C3" s="879"/>
      <c r="D3" s="895"/>
      <c r="E3" s="807" t="s">
        <v>89</v>
      </c>
      <c r="F3" s="869"/>
      <c r="G3" s="869"/>
      <c r="H3" s="869" t="s">
        <v>113</v>
      </c>
      <c r="I3" s="869"/>
      <c r="J3" s="869"/>
      <c r="K3" s="869" t="s">
        <v>19</v>
      </c>
      <c r="L3" s="869"/>
      <c r="M3" s="869"/>
      <c r="N3" s="882"/>
      <c r="O3" s="869" t="s">
        <v>20</v>
      </c>
      <c r="P3" s="869"/>
      <c r="Q3" s="869"/>
      <c r="R3" s="869" t="s">
        <v>355</v>
      </c>
      <c r="S3" s="869"/>
      <c r="T3" s="869"/>
      <c r="U3" s="869" t="s">
        <v>38</v>
      </c>
      <c r="V3" s="869"/>
      <c r="W3" s="885"/>
      <c r="X3" s="885" t="s">
        <v>39</v>
      </c>
      <c r="Y3" s="806"/>
      <c r="Z3" s="808"/>
      <c r="AA3" s="573"/>
    </row>
    <row r="4" spans="1:29" ht="33.75">
      <c r="A4" s="803"/>
      <c r="B4" s="591" t="s">
        <v>6</v>
      </c>
      <c r="C4" s="579" t="s">
        <v>294</v>
      </c>
      <c r="D4" s="579" t="s">
        <v>345</v>
      </c>
      <c r="E4" s="591" t="s">
        <v>6</v>
      </c>
      <c r="F4" s="579" t="s">
        <v>294</v>
      </c>
      <c r="G4" s="579" t="s">
        <v>345</v>
      </c>
      <c r="H4" s="591" t="s">
        <v>6</v>
      </c>
      <c r="I4" s="579" t="s">
        <v>294</v>
      </c>
      <c r="J4" s="579" t="s">
        <v>345</v>
      </c>
      <c r="K4" s="591" t="s">
        <v>6</v>
      </c>
      <c r="L4" s="579" t="s">
        <v>294</v>
      </c>
      <c r="M4" s="579" t="s">
        <v>345</v>
      </c>
      <c r="N4" s="1054"/>
      <c r="O4" s="591" t="s">
        <v>6</v>
      </c>
      <c r="P4" s="579" t="s">
        <v>294</v>
      </c>
      <c r="Q4" s="579" t="s">
        <v>345</v>
      </c>
      <c r="R4" s="591" t="s">
        <v>6</v>
      </c>
      <c r="S4" s="579" t="s">
        <v>294</v>
      </c>
      <c r="T4" s="579" t="s">
        <v>345</v>
      </c>
      <c r="U4" s="591" t="s">
        <v>6</v>
      </c>
      <c r="V4" s="579" t="s">
        <v>294</v>
      </c>
      <c r="W4" s="579" t="s">
        <v>345</v>
      </c>
      <c r="X4" s="659" t="s">
        <v>6</v>
      </c>
      <c r="Y4" s="579" t="s">
        <v>294</v>
      </c>
      <c r="Z4" s="581" t="s">
        <v>345</v>
      </c>
      <c r="AA4" s="402"/>
      <c r="AB4" s="20"/>
      <c r="AC4" s="20"/>
    </row>
    <row r="5" spans="1:29" s="21" customFormat="1" ht="12.75" customHeight="1">
      <c r="A5" s="800" t="s">
        <v>61</v>
      </c>
      <c r="B5" s="338">
        <v>1637</v>
      </c>
      <c r="C5" s="337">
        <v>7840</v>
      </c>
      <c r="D5" s="231">
        <v>24854</v>
      </c>
      <c r="E5" s="337">
        <v>1175</v>
      </c>
      <c r="F5" s="337">
        <v>5573</v>
      </c>
      <c r="G5" s="231">
        <v>17876</v>
      </c>
      <c r="H5" s="338">
        <v>335</v>
      </c>
      <c r="I5" s="337">
        <v>1741</v>
      </c>
      <c r="J5" s="231">
        <v>5477</v>
      </c>
      <c r="K5" s="338">
        <v>114</v>
      </c>
      <c r="L5" s="337">
        <v>473</v>
      </c>
      <c r="M5" s="231">
        <v>1274</v>
      </c>
      <c r="N5" s="887" t="s">
        <v>61</v>
      </c>
      <c r="O5" s="338">
        <v>10</v>
      </c>
      <c r="P5" s="337">
        <v>39</v>
      </c>
      <c r="Q5" s="337">
        <v>157</v>
      </c>
      <c r="R5" s="338">
        <v>1</v>
      </c>
      <c r="S5" s="337">
        <v>2</v>
      </c>
      <c r="T5" s="231">
        <v>6</v>
      </c>
      <c r="U5" s="338">
        <v>2</v>
      </c>
      <c r="V5" s="337">
        <v>12</v>
      </c>
      <c r="W5" s="231">
        <v>64</v>
      </c>
      <c r="X5" s="337">
        <v>0</v>
      </c>
      <c r="Y5" s="337">
        <v>0</v>
      </c>
      <c r="Z5" s="339">
        <v>0</v>
      </c>
      <c r="AA5" s="404"/>
    </row>
    <row r="6" spans="1:29" s="21" customFormat="1" ht="12.75" customHeight="1">
      <c r="A6" s="799"/>
      <c r="B6" s="340">
        <v>1</v>
      </c>
      <c r="C6" s="341">
        <v>1</v>
      </c>
      <c r="D6" s="342">
        <v>1</v>
      </c>
      <c r="E6" s="131">
        <v>0.71777999999999997</v>
      </c>
      <c r="F6" s="131">
        <v>0.71084000000000003</v>
      </c>
      <c r="G6" s="189">
        <v>0.71923999999999999</v>
      </c>
      <c r="H6" s="198">
        <v>0.20463999999999999</v>
      </c>
      <c r="I6" s="131">
        <v>0.22206999999999999</v>
      </c>
      <c r="J6" s="189">
        <v>0.22037000000000001</v>
      </c>
      <c r="K6" s="198">
        <v>6.9639999999999994E-2</v>
      </c>
      <c r="L6" s="131">
        <v>6.0330000000000002E-2</v>
      </c>
      <c r="M6" s="189">
        <v>5.126E-2</v>
      </c>
      <c r="N6" s="888"/>
      <c r="O6" s="198">
        <v>6.11E-3</v>
      </c>
      <c r="P6" s="131">
        <v>4.9699999999999996E-3</v>
      </c>
      <c r="Q6" s="189">
        <v>6.3200000000000001E-3</v>
      </c>
      <c r="R6" s="198">
        <v>6.0999999999999997E-4</v>
      </c>
      <c r="S6" s="131">
        <v>2.5999999999999998E-4</v>
      </c>
      <c r="T6" s="189">
        <v>2.4000000000000001E-4</v>
      </c>
      <c r="U6" s="198">
        <v>1.2199999999999999E-3</v>
      </c>
      <c r="V6" s="131">
        <v>1.5299999999999999E-3</v>
      </c>
      <c r="W6" s="189">
        <v>2.5799999999999998E-3</v>
      </c>
      <c r="X6" s="131" t="s">
        <v>477</v>
      </c>
      <c r="Y6" s="131" t="s">
        <v>477</v>
      </c>
      <c r="Z6" s="227" t="s">
        <v>477</v>
      </c>
      <c r="AA6" s="404"/>
    </row>
    <row r="7" spans="1:29" s="21" customFormat="1" ht="12.75" customHeight="1">
      <c r="A7" s="799" t="s">
        <v>62</v>
      </c>
      <c r="B7" s="190">
        <v>360</v>
      </c>
      <c r="C7" s="181">
        <v>1776</v>
      </c>
      <c r="D7" s="191">
        <v>9384</v>
      </c>
      <c r="E7" s="181">
        <v>199</v>
      </c>
      <c r="F7" s="181">
        <v>1088</v>
      </c>
      <c r="G7" s="191">
        <v>5265</v>
      </c>
      <c r="H7" s="190">
        <v>157</v>
      </c>
      <c r="I7" s="181">
        <v>678</v>
      </c>
      <c r="J7" s="191">
        <v>4068</v>
      </c>
      <c r="K7" s="190">
        <v>4</v>
      </c>
      <c r="L7" s="181">
        <v>10</v>
      </c>
      <c r="M7" s="191">
        <v>51</v>
      </c>
      <c r="N7" s="888" t="s">
        <v>62</v>
      </c>
      <c r="O7" s="190">
        <v>0</v>
      </c>
      <c r="P7" s="181">
        <v>0</v>
      </c>
      <c r="Q7" s="191">
        <v>0</v>
      </c>
      <c r="R7" s="190">
        <v>0</v>
      </c>
      <c r="S7" s="181">
        <v>0</v>
      </c>
      <c r="T7" s="191">
        <v>0</v>
      </c>
      <c r="U7" s="190">
        <v>0</v>
      </c>
      <c r="V7" s="181">
        <v>0</v>
      </c>
      <c r="W7" s="191">
        <v>0</v>
      </c>
      <c r="X7" s="181">
        <v>0</v>
      </c>
      <c r="Y7" s="181">
        <v>0</v>
      </c>
      <c r="Z7" s="224">
        <v>0</v>
      </c>
      <c r="AA7" s="404"/>
    </row>
    <row r="8" spans="1:29" s="21" customFormat="1" ht="12.75" customHeight="1">
      <c r="A8" s="799"/>
      <c r="B8" s="340">
        <v>1</v>
      </c>
      <c r="C8" s="341">
        <v>1</v>
      </c>
      <c r="D8" s="342">
        <v>1</v>
      </c>
      <c r="E8" s="131">
        <v>0.55278000000000005</v>
      </c>
      <c r="F8" s="131">
        <v>0.61260999999999999</v>
      </c>
      <c r="G8" s="189">
        <v>0.56106</v>
      </c>
      <c r="H8" s="198">
        <v>0.43611</v>
      </c>
      <c r="I8" s="131">
        <v>0.38175999999999999</v>
      </c>
      <c r="J8" s="189">
        <v>0.4335</v>
      </c>
      <c r="K8" s="198">
        <v>1.111E-2</v>
      </c>
      <c r="L8" s="131">
        <v>5.6299999999999996E-3</v>
      </c>
      <c r="M8" s="189">
        <v>5.4299999999999999E-3</v>
      </c>
      <c r="N8" s="888"/>
      <c r="O8" s="198" t="s">
        <v>477</v>
      </c>
      <c r="P8" s="131" t="s">
        <v>477</v>
      </c>
      <c r="Q8" s="189" t="s">
        <v>477</v>
      </c>
      <c r="R8" s="198" t="s">
        <v>477</v>
      </c>
      <c r="S8" s="131" t="s">
        <v>477</v>
      </c>
      <c r="T8" s="189" t="s">
        <v>477</v>
      </c>
      <c r="U8" s="198" t="s">
        <v>477</v>
      </c>
      <c r="V8" s="131" t="s">
        <v>477</v>
      </c>
      <c r="W8" s="189" t="s">
        <v>477</v>
      </c>
      <c r="X8" s="131" t="s">
        <v>477</v>
      </c>
      <c r="Y8" s="131" t="s">
        <v>477</v>
      </c>
      <c r="Z8" s="227" t="s">
        <v>477</v>
      </c>
      <c r="AA8" s="404"/>
    </row>
    <row r="9" spans="1:29" s="21" customFormat="1" ht="12.75" customHeight="1">
      <c r="A9" s="799" t="s">
        <v>63</v>
      </c>
      <c r="B9" s="190">
        <v>209</v>
      </c>
      <c r="C9" s="181">
        <v>834</v>
      </c>
      <c r="D9" s="191">
        <v>2233</v>
      </c>
      <c r="E9" s="181">
        <v>200</v>
      </c>
      <c r="F9" s="181">
        <v>794</v>
      </c>
      <c r="G9" s="191">
        <v>2161</v>
      </c>
      <c r="H9" s="190">
        <v>0</v>
      </c>
      <c r="I9" s="181">
        <v>0</v>
      </c>
      <c r="J9" s="191">
        <v>0</v>
      </c>
      <c r="K9" s="190">
        <v>1</v>
      </c>
      <c r="L9" s="181">
        <v>4</v>
      </c>
      <c r="M9" s="191">
        <v>15</v>
      </c>
      <c r="N9" s="888" t="s">
        <v>63</v>
      </c>
      <c r="O9" s="190">
        <v>8</v>
      </c>
      <c r="P9" s="181">
        <v>36</v>
      </c>
      <c r="Q9" s="191">
        <v>57</v>
      </c>
      <c r="R9" s="190">
        <v>0</v>
      </c>
      <c r="S9" s="181">
        <v>0</v>
      </c>
      <c r="T9" s="191">
        <v>0</v>
      </c>
      <c r="U9" s="190">
        <v>0</v>
      </c>
      <c r="V9" s="181">
        <v>0</v>
      </c>
      <c r="W9" s="191">
        <v>0</v>
      </c>
      <c r="X9" s="181">
        <v>0</v>
      </c>
      <c r="Y9" s="181">
        <v>0</v>
      </c>
      <c r="Z9" s="224">
        <v>0</v>
      </c>
      <c r="AA9" s="404"/>
    </row>
    <row r="10" spans="1:29" s="21" customFormat="1" ht="12.75" customHeight="1">
      <c r="A10" s="799"/>
      <c r="B10" s="340">
        <v>1</v>
      </c>
      <c r="C10" s="341">
        <v>1</v>
      </c>
      <c r="D10" s="342">
        <v>1</v>
      </c>
      <c r="E10" s="131">
        <v>0.95694000000000001</v>
      </c>
      <c r="F10" s="131">
        <v>0.95204</v>
      </c>
      <c r="G10" s="189">
        <v>0.96775999999999995</v>
      </c>
      <c r="H10" s="198" t="s">
        <v>477</v>
      </c>
      <c r="I10" s="131" t="s">
        <v>477</v>
      </c>
      <c r="J10" s="189" t="s">
        <v>477</v>
      </c>
      <c r="K10" s="198">
        <v>4.7800000000000004E-3</v>
      </c>
      <c r="L10" s="131">
        <v>4.7999999999999996E-3</v>
      </c>
      <c r="M10" s="189">
        <v>6.7200000000000003E-3</v>
      </c>
      <c r="N10" s="888"/>
      <c r="O10" s="198">
        <v>3.8280000000000002E-2</v>
      </c>
      <c r="P10" s="131">
        <v>4.317E-2</v>
      </c>
      <c r="Q10" s="189">
        <v>2.5530000000000001E-2</v>
      </c>
      <c r="R10" s="198" t="s">
        <v>477</v>
      </c>
      <c r="S10" s="131" t="s">
        <v>477</v>
      </c>
      <c r="T10" s="189" t="s">
        <v>477</v>
      </c>
      <c r="U10" s="198" t="s">
        <v>477</v>
      </c>
      <c r="V10" s="131" t="s">
        <v>477</v>
      </c>
      <c r="W10" s="189" t="s">
        <v>477</v>
      </c>
      <c r="X10" s="131" t="s">
        <v>477</v>
      </c>
      <c r="Y10" s="131" t="s">
        <v>477</v>
      </c>
      <c r="Z10" s="227" t="s">
        <v>477</v>
      </c>
      <c r="AA10" s="404"/>
    </row>
    <row r="11" spans="1:29" s="21" customFormat="1" ht="12.75" customHeight="1">
      <c r="A11" s="799" t="s">
        <v>64</v>
      </c>
      <c r="B11" s="190">
        <v>38</v>
      </c>
      <c r="C11" s="181">
        <v>235</v>
      </c>
      <c r="D11" s="191">
        <v>628</v>
      </c>
      <c r="E11" s="181">
        <v>35</v>
      </c>
      <c r="F11" s="181">
        <v>216</v>
      </c>
      <c r="G11" s="191">
        <v>591</v>
      </c>
      <c r="H11" s="190">
        <v>1</v>
      </c>
      <c r="I11" s="181">
        <v>3</v>
      </c>
      <c r="J11" s="191">
        <v>5</v>
      </c>
      <c r="K11" s="190">
        <v>0</v>
      </c>
      <c r="L11" s="181">
        <v>0</v>
      </c>
      <c r="M11" s="191">
        <v>0</v>
      </c>
      <c r="N11" s="888" t="s">
        <v>64</v>
      </c>
      <c r="O11" s="190">
        <v>0</v>
      </c>
      <c r="P11" s="181">
        <v>0</v>
      </c>
      <c r="Q11" s="191">
        <v>0</v>
      </c>
      <c r="R11" s="190">
        <v>0</v>
      </c>
      <c r="S11" s="181">
        <v>0</v>
      </c>
      <c r="T11" s="191">
        <v>0</v>
      </c>
      <c r="U11" s="190">
        <v>0</v>
      </c>
      <c r="V11" s="181">
        <v>0</v>
      </c>
      <c r="W11" s="191">
        <v>0</v>
      </c>
      <c r="X11" s="181">
        <v>2</v>
      </c>
      <c r="Y11" s="181">
        <v>16</v>
      </c>
      <c r="Z11" s="224">
        <v>32</v>
      </c>
      <c r="AA11" s="404"/>
    </row>
    <row r="12" spans="1:29" s="21" customFormat="1" ht="12.75" customHeight="1">
      <c r="A12" s="799"/>
      <c r="B12" s="340">
        <v>1</v>
      </c>
      <c r="C12" s="341">
        <v>1</v>
      </c>
      <c r="D12" s="342">
        <v>1</v>
      </c>
      <c r="E12" s="131">
        <v>0.92105000000000004</v>
      </c>
      <c r="F12" s="131">
        <v>0.91915000000000002</v>
      </c>
      <c r="G12" s="189">
        <v>0.94108000000000003</v>
      </c>
      <c r="H12" s="198">
        <v>2.632E-2</v>
      </c>
      <c r="I12" s="131">
        <v>1.277E-2</v>
      </c>
      <c r="J12" s="189">
        <v>7.9600000000000001E-3</v>
      </c>
      <c r="K12" s="198" t="s">
        <v>477</v>
      </c>
      <c r="L12" s="131" t="s">
        <v>477</v>
      </c>
      <c r="M12" s="189" t="s">
        <v>477</v>
      </c>
      <c r="N12" s="888"/>
      <c r="O12" s="198" t="s">
        <v>477</v>
      </c>
      <c r="P12" s="131" t="s">
        <v>477</v>
      </c>
      <c r="Q12" s="189" t="s">
        <v>477</v>
      </c>
      <c r="R12" s="198" t="s">
        <v>477</v>
      </c>
      <c r="S12" s="131" t="s">
        <v>477</v>
      </c>
      <c r="T12" s="189" t="s">
        <v>477</v>
      </c>
      <c r="U12" s="198" t="s">
        <v>477</v>
      </c>
      <c r="V12" s="131" t="s">
        <v>477</v>
      </c>
      <c r="W12" s="189" t="s">
        <v>477</v>
      </c>
      <c r="X12" s="131">
        <v>5.2630000000000003E-2</v>
      </c>
      <c r="Y12" s="131">
        <v>6.8089999999999998E-2</v>
      </c>
      <c r="Z12" s="227">
        <v>5.0959999999999998E-2</v>
      </c>
      <c r="AA12" s="404"/>
    </row>
    <row r="13" spans="1:29" s="21" customFormat="1" ht="12.75" customHeight="1">
      <c r="A13" s="799" t="s">
        <v>65</v>
      </c>
      <c r="B13" s="190">
        <v>24</v>
      </c>
      <c r="C13" s="181">
        <v>83</v>
      </c>
      <c r="D13" s="191">
        <v>233</v>
      </c>
      <c r="E13" s="181">
        <v>19</v>
      </c>
      <c r="F13" s="181">
        <v>57</v>
      </c>
      <c r="G13" s="191">
        <v>182</v>
      </c>
      <c r="H13" s="190">
        <v>3</v>
      </c>
      <c r="I13" s="181">
        <v>18</v>
      </c>
      <c r="J13" s="191">
        <v>31</v>
      </c>
      <c r="K13" s="190">
        <v>2</v>
      </c>
      <c r="L13" s="181">
        <v>8</v>
      </c>
      <c r="M13" s="191">
        <v>20</v>
      </c>
      <c r="N13" s="888" t="s">
        <v>65</v>
      </c>
      <c r="O13" s="190">
        <v>0</v>
      </c>
      <c r="P13" s="181">
        <v>0</v>
      </c>
      <c r="Q13" s="191">
        <v>0</v>
      </c>
      <c r="R13" s="190">
        <v>0</v>
      </c>
      <c r="S13" s="181">
        <v>0</v>
      </c>
      <c r="T13" s="191">
        <v>0</v>
      </c>
      <c r="U13" s="190">
        <v>0</v>
      </c>
      <c r="V13" s="181">
        <v>0</v>
      </c>
      <c r="W13" s="191">
        <v>0</v>
      </c>
      <c r="X13" s="181">
        <v>0</v>
      </c>
      <c r="Y13" s="181">
        <v>0</v>
      </c>
      <c r="Z13" s="224">
        <v>0</v>
      </c>
      <c r="AA13" s="404"/>
    </row>
    <row r="14" spans="1:29" s="21" customFormat="1" ht="12.75" customHeight="1">
      <c r="A14" s="799"/>
      <c r="B14" s="340">
        <v>1</v>
      </c>
      <c r="C14" s="341">
        <v>1</v>
      </c>
      <c r="D14" s="342">
        <v>1</v>
      </c>
      <c r="E14" s="131">
        <v>0.79166999999999998</v>
      </c>
      <c r="F14" s="131">
        <v>0.68674999999999997</v>
      </c>
      <c r="G14" s="189">
        <v>0.78112000000000004</v>
      </c>
      <c r="H14" s="198">
        <v>0.125</v>
      </c>
      <c r="I14" s="131">
        <v>0.21687000000000001</v>
      </c>
      <c r="J14" s="189">
        <v>0.13305</v>
      </c>
      <c r="K14" s="198">
        <v>8.3330000000000001E-2</v>
      </c>
      <c r="L14" s="131">
        <v>9.6390000000000003E-2</v>
      </c>
      <c r="M14" s="189">
        <v>8.584E-2</v>
      </c>
      <c r="N14" s="888"/>
      <c r="O14" s="198" t="s">
        <v>477</v>
      </c>
      <c r="P14" s="131" t="s">
        <v>477</v>
      </c>
      <c r="Q14" s="189" t="s">
        <v>477</v>
      </c>
      <c r="R14" s="198" t="s">
        <v>477</v>
      </c>
      <c r="S14" s="131" t="s">
        <v>477</v>
      </c>
      <c r="T14" s="189" t="s">
        <v>477</v>
      </c>
      <c r="U14" s="198" t="s">
        <v>477</v>
      </c>
      <c r="V14" s="131" t="s">
        <v>477</v>
      </c>
      <c r="W14" s="189" t="s">
        <v>477</v>
      </c>
      <c r="X14" s="131" t="s">
        <v>477</v>
      </c>
      <c r="Y14" s="131" t="s">
        <v>477</v>
      </c>
      <c r="Z14" s="227" t="s">
        <v>477</v>
      </c>
      <c r="AA14" s="404"/>
    </row>
    <row r="15" spans="1:29" s="21" customFormat="1" ht="12.75" customHeight="1">
      <c r="A15" s="799" t="s">
        <v>66</v>
      </c>
      <c r="B15" s="190">
        <v>0</v>
      </c>
      <c r="C15" s="181">
        <v>0</v>
      </c>
      <c r="D15" s="191">
        <v>0</v>
      </c>
      <c r="E15" s="181">
        <v>0</v>
      </c>
      <c r="F15" s="181">
        <v>0</v>
      </c>
      <c r="G15" s="191">
        <v>0</v>
      </c>
      <c r="H15" s="190">
        <v>0</v>
      </c>
      <c r="I15" s="181">
        <v>0</v>
      </c>
      <c r="J15" s="191">
        <v>0</v>
      </c>
      <c r="K15" s="190">
        <v>0</v>
      </c>
      <c r="L15" s="181">
        <v>0</v>
      </c>
      <c r="M15" s="191">
        <v>0</v>
      </c>
      <c r="N15" s="888" t="s">
        <v>66</v>
      </c>
      <c r="O15" s="190">
        <v>0</v>
      </c>
      <c r="P15" s="181">
        <v>0</v>
      </c>
      <c r="Q15" s="191">
        <v>0</v>
      </c>
      <c r="R15" s="190">
        <v>0</v>
      </c>
      <c r="S15" s="181">
        <v>0</v>
      </c>
      <c r="T15" s="191">
        <v>0</v>
      </c>
      <c r="U15" s="190">
        <v>0</v>
      </c>
      <c r="V15" s="181">
        <v>0</v>
      </c>
      <c r="W15" s="191">
        <v>0</v>
      </c>
      <c r="X15" s="181">
        <v>0</v>
      </c>
      <c r="Y15" s="181">
        <v>0</v>
      </c>
      <c r="Z15" s="224">
        <v>0</v>
      </c>
      <c r="AA15" s="404"/>
    </row>
    <row r="16" spans="1:29" s="21" customFormat="1" ht="12.75" customHeight="1">
      <c r="A16" s="799"/>
      <c r="B16" s="340" t="s">
        <v>477</v>
      </c>
      <c r="C16" s="341" t="s">
        <v>477</v>
      </c>
      <c r="D16" s="342" t="s">
        <v>477</v>
      </c>
      <c r="E16" s="131" t="s">
        <v>477</v>
      </c>
      <c r="F16" s="131" t="s">
        <v>477</v>
      </c>
      <c r="G16" s="189" t="s">
        <v>477</v>
      </c>
      <c r="H16" s="198" t="s">
        <v>477</v>
      </c>
      <c r="I16" s="131" t="s">
        <v>477</v>
      </c>
      <c r="J16" s="189" t="s">
        <v>477</v>
      </c>
      <c r="K16" s="198" t="s">
        <v>477</v>
      </c>
      <c r="L16" s="131" t="s">
        <v>477</v>
      </c>
      <c r="M16" s="189" t="s">
        <v>477</v>
      </c>
      <c r="N16" s="888"/>
      <c r="O16" s="198" t="s">
        <v>477</v>
      </c>
      <c r="P16" s="131" t="s">
        <v>477</v>
      </c>
      <c r="Q16" s="189" t="s">
        <v>477</v>
      </c>
      <c r="R16" s="198" t="s">
        <v>477</v>
      </c>
      <c r="S16" s="131" t="s">
        <v>477</v>
      </c>
      <c r="T16" s="189" t="s">
        <v>477</v>
      </c>
      <c r="U16" s="198" t="s">
        <v>477</v>
      </c>
      <c r="V16" s="131" t="s">
        <v>477</v>
      </c>
      <c r="W16" s="189" t="s">
        <v>477</v>
      </c>
      <c r="X16" s="131" t="s">
        <v>477</v>
      </c>
      <c r="Y16" s="131" t="s">
        <v>477</v>
      </c>
      <c r="Z16" s="227" t="s">
        <v>477</v>
      </c>
      <c r="AA16" s="404"/>
    </row>
    <row r="17" spans="1:27" s="21" customFormat="1" ht="12.75" customHeight="1">
      <c r="A17" s="799" t="s">
        <v>67</v>
      </c>
      <c r="B17" s="190">
        <v>322</v>
      </c>
      <c r="C17" s="181">
        <v>1504</v>
      </c>
      <c r="D17" s="191">
        <v>4611</v>
      </c>
      <c r="E17" s="181">
        <v>263</v>
      </c>
      <c r="F17" s="181">
        <v>1165</v>
      </c>
      <c r="G17" s="191">
        <v>3874</v>
      </c>
      <c r="H17" s="190">
        <v>39</v>
      </c>
      <c r="I17" s="181">
        <v>249</v>
      </c>
      <c r="J17" s="191">
        <v>520</v>
      </c>
      <c r="K17" s="190">
        <v>12</v>
      </c>
      <c r="L17" s="181">
        <v>63</v>
      </c>
      <c r="M17" s="191">
        <v>124</v>
      </c>
      <c r="N17" s="888" t="s">
        <v>67</v>
      </c>
      <c r="O17" s="190">
        <v>8</v>
      </c>
      <c r="P17" s="181">
        <v>27</v>
      </c>
      <c r="Q17" s="191">
        <v>93</v>
      </c>
      <c r="R17" s="190">
        <v>0</v>
      </c>
      <c r="S17" s="181">
        <v>0</v>
      </c>
      <c r="T17" s="191">
        <v>0</v>
      </c>
      <c r="U17" s="190">
        <v>0</v>
      </c>
      <c r="V17" s="181">
        <v>0</v>
      </c>
      <c r="W17" s="191">
        <v>0</v>
      </c>
      <c r="X17" s="181">
        <v>0</v>
      </c>
      <c r="Y17" s="181">
        <v>0</v>
      </c>
      <c r="Z17" s="224">
        <v>0</v>
      </c>
      <c r="AA17" s="404"/>
    </row>
    <row r="18" spans="1:27" s="21" customFormat="1" ht="12.75" customHeight="1">
      <c r="A18" s="799"/>
      <c r="B18" s="340">
        <v>1</v>
      </c>
      <c r="C18" s="341">
        <v>1</v>
      </c>
      <c r="D18" s="342">
        <v>1</v>
      </c>
      <c r="E18" s="131">
        <v>0.81677</v>
      </c>
      <c r="F18" s="131">
        <v>0.77459999999999996</v>
      </c>
      <c r="G18" s="189">
        <v>0.84016000000000002</v>
      </c>
      <c r="H18" s="198">
        <v>0.12112000000000001</v>
      </c>
      <c r="I18" s="131">
        <v>0.16556000000000001</v>
      </c>
      <c r="J18" s="189">
        <v>0.11277</v>
      </c>
      <c r="K18" s="198">
        <v>3.7269999999999998E-2</v>
      </c>
      <c r="L18" s="131">
        <v>4.1889999999999997E-2</v>
      </c>
      <c r="M18" s="189">
        <v>2.6890000000000001E-2</v>
      </c>
      <c r="N18" s="888"/>
      <c r="O18" s="198">
        <v>2.4840000000000001E-2</v>
      </c>
      <c r="P18" s="131">
        <v>1.7950000000000001E-2</v>
      </c>
      <c r="Q18" s="189">
        <v>2.017E-2</v>
      </c>
      <c r="R18" s="198" t="s">
        <v>477</v>
      </c>
      <c r="S18" s="131" t="s">
        <v>477</v>
      </c>
      <c r="T18" s="189" t="s">
        <v>477</v>
      </c>
      <c r="U18" s="198" t="s">
        <v>477</v>
      </c>
      <c r="V18" s="131" t="s">
        <v>477</v>
      </c>
      <c r="W18" s="189" t="s">
        <v>477</v>
      </c>
      <c r="X18" s="131" t="s">
        <v>477</v>
      </c>
      <c r="Y18" s="131" t="s">
        <v>477</v>
      </c>
      <c r="Z18" s="227" t="s">
        <v>477</v>
      </c>
      <c r="AA18" s="404"/>
    </row>
    <row r="19" spans="1:27" s="21" customFormat="1" ht="12.75" customHeight="1">
      <c r="A19" s="799" t="s">
        <v>68</v>
      </c>
      <c r="B19" s="190">
        <v>6</v>
      </c>
      <c r="C19" s="181">
        <v>37</v>
      </c>
      <c r="D19" s="191">
        <v>124</v>
      </c>
      <c r="E19" s="181">
        <v>3</v>
      </c>
      <c r="F19" s="181">
        <v>15</v>
      </c>
      <c r="G19" s="191">
        <v>60</v>
      </c>
      <c r="H19" s="190">
        <v>2</v>
      </c>
      <c r="I19" s="181">
        <v>16</v>
      </c>
      <c r="J19" s="191">
        <v>48</v>
      </c>
      <c r="K19" s="190">
        <v>0</v>
      </c>
      <c r="L19" s="181">
        <v>0</v>
      </c>
      <c r="M19" s="191">
        <v>0</v>
      </c>
      <c r="N19" s="888" t="s">
        <v>68</v>
      </c>
      <c r="O19" s="190">
        <v>1</v>
      </c>
      <c r="P19" s="181">
        <v>6</v>
      </c>
      <c r="Q19" s="191">
        <v>16</v>
      </c>
      <c r="R19" s="190">
        <v>0</v>
      </c>
      <c r="S19" s="181">
        <v>0</v>
      </c>
      <c r="T19" s="191">
        <v>0</v>
      </c>
      <c r="U19" s="190">
        <v>0</v>
      </c>
      <c r="V19" s="181">
        <v>0</v>
      </c>
      <c r="W19" s="191">
        <v>0</v>
      </c>
      <c r="X19" s="181">
        <v>0</v>
      </c>
      <c r="Y19" s="181">
        <v>0</v>
      </c>
      <c r="Z19" s="224">
        <v>0</v>
      </c>
      <c r="AA19" s="404"/>
    </row>
    <row r="20" spans="1:27" s="21" customFormat="1" ht="12.75" customHeight="1">
      <c r="A20" s="799"/>
      <c r="B20" s="340">
        <v>1</v>
      </c>
      <c r="C20" s="341">
        <v>1</v>
      </c>
      <c r="D20" s="342">
        <v>1</v>
      </c>
      <c r="E20" s="131">
        <v>0.5</v>
      </c>
      <c r="F20" s="131">
        <v>0.40540999999999999</v>
      </c>
      <c r="G20" s="189">
        <v>0.48387000000000002</v>
      </c>
      <c r="H20" s="198">
        <v>0.33333000000000002</v>
      </c>
      <c r="I20" s="131">
        <v>0.43242999999999998</v>
      </c>
      <c r="J20" s="189">
        <v>0.3871</v>
      </c>
      <c r="K20" s="198" t="s">
        <v>477</v>
      </c>
      <c r="L20" s="131" t="s">
        <v>477</v>
      </c>
      <c r="M20" s="189" t="s">
        <v>477</v>
      </c>
      <c r="N20" s="888"/>
      <c r="O20" s="198">
        <v>0.16667000000000001</v>
      </c>
      <c r="P20" s="131">
        <v>0.16216</v>
      </c>
      <c r="Q20" s="189">
        <v>0.12903000000000001</v>
      </c>
      <c r="R20" s="198" t="s">
        <v>477</v>
      </c>
      <c r="S20" s="131" t="s">
        <v>477</v>
      </c>
      <c r="T20" s="189" t="s">
        <v>477</v>
      </c>
      <c r="U20" s="198" t="s">
        <v>477</v>
      </c>
      <c r="V20" s="131" t="s">
        <v>477</v>
      </c>
      <c r="W20" s="189" t="s">
        <v>477</v>
      </c>
      <c r="X20" s="131" t="s">
        <v>477</v>
      </c>
      <c r="Y20" s="131" t="s">
        <v>477</v>
      </c>
      <c r="Z20" s="227" t="s">
        <v>477</v>
      </c>
      <c r="AA20" s="404"/>
    </row>
    <row r="21" spans="1:27" s="21" customFormat="1" ht="12.75" customHeight="1">
      <c r="A21" s="799" t="s">
        <v>69</v>
      </c>
      <c r="B21" s="190">
        <v>97</v>
      </c>
      <c r="C21" s="181">
        <v>515</v>
      </c>
      <c r="D21" s="191">
        <v>1750</v>
      </c>
      <c r="E21" s="181">
        <v>54</v>
      </c>
      <c r="F21" s="181">
        <v>261</v>
      </c>
      <c r="G21" s="191">
        <v>931</v>
      </c>
      <c r="H21" s="190">
        <v>34</v>
      </c>
      <c r="I21" s="181">
        <v>197</v>
      </c>
      <c r="J21" s="191">
        <v>735</v>
      </c>
      <c r="K21" s="190">
        <v>8</v>
      </c>
      <c r="L21" s="181">
        <v>49</v>
      </c>
      <c r="M21" s="191">
        <v>69</v>
      </c>
      <c r="N21" s="888" t="s">
        <v>69</v>
      </c>
      <c r="O21" s="190">
        <v>0</v>
      </c>
      <c r="P21" s="181">
        <v>0</v>
      </c>
      <c r="Q21" s="191">
        <v>0</v>
      </c>
      <c r="R21" s="190">
        <v>1</v>
      </c>
      <c r="S21" s="181">
        <v>8</v>
      </c>
      <c r="T21" s="191">
        <v>15</v>
      </c>
      <c r="U21" s="190">
        <v>0</v>
      </c>
      <c r="V21" s="181">
        <v>0</v>
      </c>
      <c r="W21" s="191">
        <v>0</v>
      </c>
      <c r="X21" s="181">
        <v>0</v>
      </c>
      <c r="Y21" s="181">
        <v>0</v>
      </c>
      <c r="Z21" s="224">
        <v>0</v>
      </c>
      <c r="AA21" s="404"/>
    </row>
    <row r="22" spans="1:27" s="21" customFormat="1" ht="12.75" customHeight="1">
      <c r="A22" s="799"/>
      <c r="B22" s="340">
        <v>1</v>
      </c>
      <c r="C22" s="341">
        <v>1</v>
      </c>
      <c r="D22" s="342">
        <v>1</v>
      </c>
      <c r="E22" s="131">
        <v>0.55669999999999997</v>
      </c>
      <c r="F22" s="131">
        <v>0.50680000000000003</v>
      </c>
      <c r="G22" s="189">
        <v>0.53200000000000003</v>
      </c>
      <c r="H22" s="198">
        <v>0.35052</v>
      </c>
      <c r="I22" s="131">
        <v>0.38252000000000003</v>
      </c>
      <c r="J22" s="189">
        <v>0.42</v>
      </c>
      <c r="K22" s="198">
        <v>8.2470000000000002E-2</v>
      </c>
      <c r="L22" s="131">
        <v>9.5149999999999998E-2</v>
      </c>
      <c r="M22" s="189">
        <v>3.943E-2</v>
      </c>
      <c r="N22" s="888"/>
      <c r="O22" s="198" t="s">
        <v>477</v>
      </c>
      <c r="P22" s="131" t="s">
        <v>477</v>
      </c>
      <c r="Q22" s="189" t="s">
        <v>477</v>
      </c>
      <c r="R22" s="198">
        <v>1.031E-2</v>
      </c>
      <c r="S22" s="131">
        <v>1.553E-2</v>
      </c>
      <c r="T22" s="189">
        <v>8.5699999999999995E-3</v>
      </c>
      <c r="U22" s="198" t="s">
        <v>477</v>
      </c>
      <c r="V22" s="131" t="s">
        <v>477</v>
      </c>
      <c r="W22" s="189" t="s">
        <v>477</v>
      </c>
      <c r="X22" s="131" t="s">
        <v>477</v>
      </c>
      <c r="Y22" s="131" t="s">
        <v>477</v>
      </c>
      <c r="Z22" s="227" t="s">
        <v>477</v>
      </c>
      <c r="AA22" s="404"/>
    </row>
    <row r="23" spans="1:27" s="21" customFormat="1" ht="12.75" customHeight="1">
      <c r="A23" s="799" t="s">
        <v>70</v>
      </c>
      <c r="B23" s="190">
        <v>961</v>
      </c>
      <c r="C23" s="181">
        <v>4314</v>
      </c>
      <c r="D23" s="191">
        <v>14615</v>
      </c>
      <c r="E23" s="181">
        <v>620</v>
      </c>
      <c r="F23" s="181">
        <v>2514</v>
      </c>
      <c r="G23" s="191">
        <v>8909</v>
      </c>
      <c r="H23" s="190">
        <v>286</v>
      </c>
      <c r="I23" s="181">
        <v>1571</v>
      </c>
      <c r="J23" s="191">
        <v>5030</v>
      </c>
      <c r="K23" s="190">
        <v>36</v>
      </c>
      <c r="L23" s="181">
        <v>162</v>
      </c>
      <c r="M23" s="191">
        <v>430</v>
      </c>
      <c r="N23" s="888" t="s">
        <v>70</v>
      </c>
      <c r="O23" s="190">
        <v>12</v>
      </c>
      <c r="P23" s="181">
        <v>38</v>
      </c>
      <c r="Q23" s="191">
        <v>189</v>
      </c>
      <c r="R23" s="190">
        <v>5</v>
      </c>
      <c r="S23" s="181">
        <v>21</v>
      </c>
      <c r="T23" s="191">
        <v>41</v>
      </c>
      <c r="U23" s="190">
        <v>0</v>
      </c>
      <c r="V23" s="181">
        <v>0</v>
      </c>
      <c r="W23" s="191">
        <v>0</v>
      </c>
      <c r="X23" s="181">
        <v>2</v>
      </c>
      <c r="Y23" s="181">
        <v>8</v>
      </c>
      <c r="Z23" s="224">
        <v>16</v>
      </c>
      <c r="AA23" s="404"/>
    </row>
    <row r="24" spans="1:27" s="21" customFormat="1" ht="12.75" customHeight="1">
      <c r="A24" s="799"/>
      <c r="B24" s="340">
        <v>1</v>
      </c>
      <c r="C24" s="341">
        <v>1</v>
      </c>
      <c r="D24" s="342">
        <v>1</v>
      </c>
      <c r="E24" s="131">
        <v>0.64515999999999996</v>
      </c>
      <c r="F24" s="131">
        <v>0.58274999999999999</v>
      </c>
      <c r="G24" s="189">
        <v>0.60958000000000001</v>
      </c>
      <c r="H24" s="198">
        <v>0.29760999999999999</v>
      </c>
      <c r="I24" s="131">
        <v>0.36415999999999998</v>
      </c>
      <c r="J24" s="189">
        <v>0.34416999999999998</v>
      </c>
      <c r="K24" s="198">
        <v>3.746E-2</v>
      </c>
      <c r="L24" s="131">
        <v>3.755E-2</v>
      </c>
      <c r="M24" s="189">
        <v>2.9420000000000002E-2</v>
      </c>
      <c r="N24" s="888"/>
      <c r="O24" s="198">
        <v>1.2489999999999999E-2</v>
      </c>
      <c r="P24" s="131">
        <v>8.8100000000000001E-3</v>
      </c>
      <c r="Q24" s="189">
        <v>1.2930000000000001E-2</v>
      </c>
      <c r="R24" s="198">
        <v>5.1999999999999998E-3</v>
      </c>
      <c r="S24" s="131">
        <v>4.8700000000000002E-3</v>
      </c>
      <c r="T24" s="189">
        <v>2.81E-3</v>
      </c>
      <c r="U24" s="198" t="s">
        <v>477</v>
      </c>
      <c r="V24" s="131" t="s">
        <v>477</v>
      </c>
      <c r="W24" s="189" t="s">
        <v>477</v>
      </c>
      <c r="X24" s="131">
        <v>2.0799999999999998E-3</v>
      </c>
      <c r="Y24" s="131">
        <v>1.8500000000000001E-3</v>
      </c>
      <c r="Z24" s="227">
        <v>1.09E-3</v>
      </c>
      <c r="AA24" s="404"/>
    </row>
    <row r="25" spans="1:27" s="21" customFormat="1" ht="12.75" customHeight="1">
      <c r="A25" s="799" t="s">
        <v>71</v>
      </c>
      <c r="B25" s="190">
        <v>142</v>
      </c>
      <c r="C25" s="181">
        <v>762</v>
      </c>
      <c r="D25" s="191">
        <v>3081</v>
      </c>
      <c r="E25" s="181">
        <v>99</v>
      </c>
      <c r="F25" s="181">
        <v>526</v>
      </c>
      <c r="G25" s="191">
        <v>1951</v>
      </c>
      <c r="H25" s="190">
        <v>43</v>
      </c>
      <c r="I25" s="181">
        <v>236</v>
      </c>
      <c r="J25" s="191">
        <v>1130</v>
      </c>
      <c r="K25" s="190">
        <v>0</v>
      </c>
      <c r="L25" s="181">
        <v>0</v>
      </c>
      <c r="M25" s="191">
        <v>0</v>
      </c>
      <c r="N25" s="888" t="s">
        <v>71</v>
      </c>
      <c r="O25" s="190">
        <v>0</v>
      </c>
      <c r="P25" s="181">
        <v>0</v>
      </c>
      <c r="Q25" s="191">
        <v>0</v>
      </c>
      <c r="R25" s="190">
        <v>0</v>
      </c>
      <c r="S25" s="181">
        <v>0</v>
      </c>
      <c r="T25" s="191">
        <v>0</v>
      </c>
      <c r="U25" s="190">
        <v>0</v>
      </c>
      <c r="V25" s="181">
        <v>0</v>
      </c>
      <c r="W25" s="191">
        <v>0</v>
      </c>
      <c r="X25" s="181">
        <v>0</v>
      </c>
      <c r="Y25" s="181">
        <v>0</v>
      </c>
      <c r="Z25" s="224">
        <v>0</v>
      </c>
      <c r="AA25" s="404"/>
    </row>
    <row r="26" spans="1:27" s="21" customFormat="1" ht="12.75" customHeight="1">
      <c r="A26" s="799"/>
      <c r="B26" s="340">
        <v>1</v>
      </c>
      <c r="C26" s="341">
        <v>1</v>
      </c>
      <c r="D26" s="342">
        <v>1</v>
      </c>
      <c r="E26" s="131">
        <v>0.69718000000000002</v>
      </c>
      <c r="F26" s="131">
        <v>0.69028999999999996</v>
      </c>
      <c r="G26" s="189">
        <v>0.63324000000000003</v>
      </c>
      <c r="H26" s="198">
        <v>0.30281999999999998</v>
      </c>
      <c r="I26" s="131">
        <v>0.30970999999999999</v>
      </c>
      <c r="J26" s="189">
        <v>0.36675999999999997</v>
      </c>
      <c r="K26" s="198" t="s">
        <v>477</v>
      </c>
      <c r="L26" s="131" t="s">
        <v>477</v>
      </c>
      <c r="M26" s="189" t="s">
        <v>477</v>
      </c>
      <c r="N26" s="888"/>
      <c r="O26" s="198" t="s">
        <v>477</v>
      </c>
      <c r="P26" s="131" t="s">
        <v>477</v>
      </c>
      <c r="Q26" s="189" t="s">
        <v>477</v>
      </c>
      <c r="R26" s="198" t="s">
        <v>477</v>
      </c>
      <c r="S26" s="131" t="s">
        <v>477</v>
      </c>
      <c r="T26" s="189" t="s">
        <v>477</v>
      </c>
      <c r="U26" s="198" t="s">
        <v>477</v>
      </c>
      <c r="V26" s="131" t="s">
        <v>477</v>
      </c>
      <c r="W26" s="189" t="s">
        <v>477</v>
      </c>
      <c r="X26" s="131" t="s">
        <v>477</v>
      </c>
      <c r="Y26" s="131" t="s">
        <v>477</v>
      </c>
      <c r="Z26" s="227" t="s">
        <v>477</v>
      </c>
      <c r="AA26" s="404"/>
    </row>
    <row r="27" spans="1:27" s="21" customFormat="1" ht="12.75" customHeight="1">
      <c r="A27" s="799" t="s">
        <v>72</v>
      </c>
      <c r="B27" s="190">
        <v>348</v>
      </c>
      <c r="C27" s="181">
        <v>2042</v>
      </c>
      <c r="D27" s="191">
        <v>6411</v>
      </c>
      <c r="E27" s="181">
        <v>317</v>
      </c>
      <c r="F27" s="181">
        <v>1840</v>
      </c>
      <c r="G27" s="191">
        <v>5851</v>
      </c>
      <c r="H27" s="190">
        <v>20</v>
      </c>
      <c r="I27" s="181">
        <v>130</v>
      </c>
      <c r="J27" s="191">
        <v>476</v>
      </c>
      <c r="K27" s="190">
        <v>11</v>
      </c>
      <c r="L27" s="181">
        <v>72</v>
      </c>
      <c r="M27" s="191">
        <v>84</v>
      </c>
      <c r="N27" s="888" t="s">
        <v>72</v>
      </c>
      <c r="O27" s="190">
        <v>0</v>
      </c>
      <c r="P27" s="181">
        <v>0</v>
      </c>
      <c r="Q27" s="191">
        <v>0</v>
      </c>
      <c r="R27" s="190">
        <v>0</v>
      </c>
      <c r="S27" s="181">
        <v>0</v>
      </c>
      <c r="T27" s="191">
        <v>0</v>
      </c>
      <c r="U27" s="190">
        <v>0</v>
      </c>
      <c r="V27" s="181">
        <v>0</v>
      </c>
      <c r="W27" s="191">
        <v>0</v>
      </c>
      <c r="X27" s="181">
        <v>0</v>
      </c>
      <c r="Y27" s="181">
        <v>0</v>
      </c>
      <c r="Z27" s="224">
        <v>0</v>
      </c>
      <c r="AA27" s="404"/>
    </row>
    <row r="28" spans="1:27" s="21" customFormat="1" ht="12.75" customHeight="1">
      <c r="A28" s="799"/>
      <c r="B28" s="340">
        <v>1</v>
      </c>
      <c r="C28" s="341">
        <v>1</v>
      </c>
      <c r="D28" s="342">
        <v>1</v>
      </c>
      <c r="E28" s="131">
        <v>0.91091999999999995</v>
      </c>
      <c r="F28" s="131">
        <v>0.90107999999999999</v>
      </c>
      <c r="G28" s="189">
        <v>0.91264999999999996</v>
      </c>
      <c r="H28" s="198">
        <v>5.747E-2</v>
      </c>
      <c r="I28" s="131">
        <v>6.3659999999999994E-2</v>
      </c>
      <c r="J28" s="189">
        <v>7.4249999999999997E-2</v>
      </c>
      <c r="K28" s="198">
        <v>3.1609999999999999E-2</v>
      </c>
      <c r="L28" s="131">
        <v>3.526E-2</v>
      </c>
      <c r="M28" s="189">
        <v>1.3100000000000001E-2</v>
      </c>
      <c r="N28" s="888"/>
      <c r="O28" s="198" t="s">
        <v>477</v>
      </c>
      <c r="P28" s="131" t="s">
        <v>477</v>
      </c>
      <c r="Q28" s="189" t="s">
        <v>477</v>
      </c>
      <c r="R28" s="198" t="s">
        <v>477</v>
      </c>
      <c r="S28" s="131" t="s">
        <v>477</v>
      </c>
      <c r="T28" s="189" t="s">
        <v>477</v>
      </c>
      <c r="U28" s="198" t="s">
        <v>477</v>
      </c>
      <c r="V28" s="131" t="s">
        <v>477</v>
      </c>
      <c r="W28" s="189" t="s">
        <v>477</v>
      </c>
      <c r="X28" s="131" t="s">
        <v>477</v>
      </c>
      <c r="Y28" s="131" t="s">
        <v>477</v>
      </c>
      <c r="Z28" s="227" t="s">
        <v>477</v>
      </c>
      <c r="AA28" s="404"/>
    </row>
    <row r="29" spans="1:27" s="21" customFormat="1" ht="12.75" customHeight="1">
      <c r="A29" s="799" t="s">
        <v>73</v>
      </c>
      <c r="B29" s="190">
        <v>23</v>
      </c>
      <c r="C29" s="181">
        <v>177</v>
      </c>
      <c r="D29" s="191">
        <v>563</v>
      </c>
      <c r="E29" s="181">
        <v>6</v>
      </c>
      <c r="F29" s="181">
        <v>47</v>
      </c>
      <c r="G29" s="191">
        <v>136</v>
      </c>
      <c r="H29" s="190">
        <v>17</v>
      </c>
      <c r="I29" s="181">
        <v>130</v>
      </c>
      <c r="J29" s="191">
        <v>427</v>
      </c>
      <c r="K29" s="190">
        <v>0</v>
      </c>
      <c r="L29" s="181">
        <v>0</v>
      </c>
      <c r="M29" s="191">
        <v>0</v>
      </c>
      <c r="N29" s="888" t="s">
        <v>73</v>
      </c>
      <c r="O29" s="190">
        <v>0</v>
      </c>
      <c r="P29" s="181">
        <v>0</v>
      </c>
      <c r="Q29" s="191">
        <v>0</v>
      </c>
      <c r="R29" s="190">
        <v>0</v>
      </c>
      <c r="S29" s="181">
        <v>0</v>
      </c>
      <c r="T29" s="191">
        <v>0</v>
      </c>
      <c r="U29" s="190">
        <v>0</v>
      </c>
      <c r="V29" s="181">
        <v>0</v>
      </c>
      <c r="W29" s="191">
        <v>0</v>
      </c>
      <c r="X29" s="181">
        <v>0</v>
      </c>
      <c r="Y29" s="181">
        <v>0</v>
      </c>
      <c r="Z29" s="224">
        <v>0</v>
      </c>
      <c r="AA29" s="404"/>
    </row>
    <row r="30" spans="1:27" s="21" customFormat="1" ht="12.75" customHeight="1">
      <c r="A30" s="799"/>
      <c r="B30" s="340">
        <v>1</v>
      </c>
      <c r="C30" s="341">
        <v>1</v>
      </c>
      <c r="D30" s="342">
        <v>1</v>
      </c>
      <c r="E30" s="131">
        <v>0.26086999999999999</v>
      </c>
      <c r="F30" s="131">
        <v>0.26554</v>
      </c>
      <c r="G30" s="189">
        <v>0.24156</v>
      </c>
      <c r="H30" s="198">
        <v>0.73912999999999995</v>
      </c>
      <c r="I30" s="131">
        <v>0.73446</v>
      </c>
      <c r="J30" s="189">
        <v>0.75844</v>
      </c>
      <c r="K30" s="198" t="s">
        <v>477</v>
      </c>
      <c r="L30" s="131" t="s">
        <v>477</v>
      </c>
      <c r="M30" s="189" t="s">
        <v>477</v>
      </c>
      <c r="N30" s="888"/>
      <c r="O30" s="198" t="s">
        <v>477</v>
      </c>
      <c r="P30" s="131" t="s">
        <v>477</v>
      </c>
      <c r="Q30" s="189" t="s">
        <v>477</v>
      </c>
      <c r="R30" s="198" t="s">
        <v>477</v>
      </c>
      <c r="S30" s="131" t="s">
        <v>477</v>
      </c>
      <c r="T30" s="189" t="s">
        <v>477</v>
      </c>
      <c r="U30" s="198" t="s">
        <v>477</v>
      </c>
      <c r="V30" s="131" t="s">
        <v>477</v>
      </c>
      <c r="W30" s="189" t="s">
        <v>477</v>
      </c>
      <c r="X30" s="131" t="s">
        <v>477</v>
      </c>
      <c r="Y30" s="131" t="s">
        <v>477</v>
      </c>
      <c r="Z30" s="227" t="s">
        <v>477</v>
      </c>
      <c r="AA30" s="404"/>
    </row>
    <row r="31" spans="1:27" s="21" customFormat="1" ht="12.75" customHeight="1">
      <c r="A31" s="799" t="s">
        <v>74</v>
      </c>
      <c r="B31" s="190">
        <v>12</v>
      </c>
      <c r="C31" s="181">
        <v>56</v>
      </c>
      <c r="D31" s="191">
        <v>129</v>
      </c>
      <c r="E31" s="181">
        <v>4</v>
      </c>
      <c r="F31" s="181">
        <v>21</v>
      </c>
      <c r="G31" s="191">
        <v>59</v>
      </c>
      <c r="H31" s="190">
        <v>4</v>
      </c>
      <c r="I31" s="181">
        <v>23</v>
      </c>
      <c r="J31" s="191">
        <v>36</v>
      </c>
      <c r="K31" s="190">
        <v>4</v>
      </c>
      <c r="L31" s="181">
        <v>12</v>
      </c>
      <c r="M31" s="191">
        <v>34</v>
      </c>
      <c r="N31" s="888" t="s">
        <v>74</v>
      </c>
      <c r="O31" s="190">
        <v>0</v>
      </c>
      <c r="P31" s="181">
        <v>0</v>
      </c>
      <c r="Q31" s="191">
        <v>0</v>
      </c>
      <c r="R31" s="190">
        <v>0</v>
      </c>
      <c r="S31" s="181">
        <v>0</v>
      </c>
      <c r="T31" s="191">
        <v>0</v>
      </c>
      <c r="U31" s="190">
        <v>0</v>
      </c>
      <c r="V31" s="181">
        <v>0</v>
      </c>
      <c r="W31" s="191">
        <v>0</v>
      </c>
      <c r="X31" s="181">
        <v>0</v>
      </c>
      <c r="Y31" s="181">
        <v>0</v>
      </c>
      <c r="Z31" s="224">
        <v>0</v>
      </c>
      <c r="AA31" s="404"/>
    </row>
    <row r="32" spans="1:27" s="21" customFormat="1" ht="12.75" customHeight="1">
      <c r="A32" s="799"/>
      <c r="B32" s="340">
        <v>1</v>
      </c>
      <c r="C32" s="341">
        <v>1</v>
      </c>
      <c r="D32" s="342">
        <v>1</v>
      </c>
      <c r="E32" s="131">
        <v>0.33333000000000002</v>
      </c>
      <c r="F32" s="131">
        <v>0.375</v>
      </c>
      <c r="G32" s="189">
        <v>0.45735999999999999</v>
      </c>
      <c r="H32" s="198">
        <v>0.33333000000000002</v>
      </c>
      <c r="I32" s="131">
        <v>0.41071000000000002</v>
      </c>
      <c r="J32" s="189">
        <v>0.27906999999999998</v>
      </c>
      <c r="K32" s="198">
        <v>0.33333000000000002</v>
      </c>
      <c r="L32" s="131">
        <v>0.21429000000000001</v>
      </c>
      <c r="M32" s="189">
        <v>0.26357000000000003</v>
      </c>
      <c r="N32" s="888"/>
      <c r="O32" s="198" t="s">
        <v>477</v>
      </c>
      <c r="P32" s="131" t="s">
        <v>477</v>
      </c>
      <c r="Q32" s="189" t="s">
        <v>477</v>
      </c>
      <c r="R32" s="198" t="s">
        <v>477</v>
      </c>
      <c r="S32" s="131" t="s">
        <v>477</v>
      </c>
      <c r="T32" s="189" t="s">
        <v>477</v>
      </c>
      <c r="U32" s="198" t="s">
        <v>477</v>
      </c>
      <c r="V32" s="131" t="s">
        <v>477</v>
      </c>
      <c r="W32" s="189" t="s">
        <v>477</v>
      </c>
      <c r="X32" s="131" t="s">
        <v>477</v>
      </c>
      <c r="Y32" s="131" t="s">
        <v>477</v>
      </c>
      <c r="Z32" s="227" t="s">
        <v>477</v>
      </c>
      <c r="AA32" s="404"/>
    </row>
    <row r="33" spans="1:29" s="21" customFormat="1" ht="12.75" customHeight="1">
      <c r="A33" s="799" t="s">
        <v>75</v>
      </c>
      <c r="B33" s="190">
        <v>152</v>
      </c>
      <c r="C33" s="181">
        <v>614</v>
      </c>
      <c r="D33" s="191">
        <v>2139</v>
      </c>
      <c r="E33" s="181">
        <v>117</v>
      </c>
      <c r="F33" s="181">
        <v>441</v>
      </c>
      <c r="G33" s="191">
        <v>1306</v>
      </c>
      <c r="H33" s="190">
        <v>23</v>
      </c>
      <c r="I33" s="181">
        <v>119</v>
      </c>
      <c r="J33" s="191">
        <v>746</v>
      </c>
      <c r="K33" s="190">
        <v>2</v>
      </c>
      <c r="L33" s="181">
        <v>8</v>
      </c>
      <c r="M33" s="191">
        <v>12</v>
      </c>
      <c r="N33" s="888" t="s">
        <v>75</v>
      </c>
      <c r="O33" s="190">
        <v>7</v>
      </c>
      <c r="P33" s="181">
        <v>22</v>
      </c>
      <c r="Q33" s="191">
        <v>38</v>
      </c>
      <c r="R33" s="190">
        <v>1</v>
      </c>
      <c r="S33" s="181">
        <v>8</v>
      </c>
      <c r="T33" s="191">
        <v>11</v>
      </c>
      <c r="U33" s="190">
        <v>2</v>
      </c>
      <c r="V33" s="181">
        <v>16</v>
      </c>
      <c r="W33" s="191">
        <v>26</v>
      </c>
      <c r="X33" s="181">
        <v>0</v>
      </c>
      <c r="Y33" s="181">
        <v>0</v>
      </c>
      <c r="Z33" s="224">
        <v>0</v>
      </c>
      <c r="AA33" s="404"/>
    </row>
    <row r="34" spans="1:29" s="21" customFormat="1" ht="12.75" customHeight="1">
      <c r="A34" s="799"/>
      <c r="B34" s="340">
        <v>1</v>
      </c>
      <c r="C34" s="341">
        <v>1</v>
      </c>
      <c r="D34" s="342">
        <v>1</v>
      </c>
      <c r="E34" s="131">
        <v>0.76973999999999998</v>
      </c>
      <c r="F34" s="131">
        <v>0.71823999999999999</v>
      </c>
      <c r="G34" s="189">
        <v>0.61056999999999995</v>
      </c>
      <c r="H34" s="198">
        <v>0.15132000000000001</v>
      </c>
      <c r="I34" s="131">
        <v>0.19381000000000001</v>
      </c>
      <c r="J34" s="189">
        <v>0.34876000000000001</v>
      </c>
      <c r="K34" s="198">
        <v>1.316E-2</v>
      </c>
      <c r="L34" s="131">
        <v>1.303E-2</v>
      </c>
      <c r="M34" s="189">
        <v>5.6100000000000004E-3</v>
      </c>
      <c r="N34" s="888"/>
      <c r="O34" s="198">
        <v>4.6050000000000001E-2</v>
      </c>
      <c r="P34" s="131">
        <v>3.5830000000000001E-2</v>
      </c>
      <c r="Q34" s="189">
        <v>1.7770000000000001E-2</v>
      </c>
      <c r="R34" s="198">
        <v>6.5799999999999999E-3</v>
      </c>
      <c r="S34" s="131">
        <v>1.303E-2</v>
      </c>
      <c r="T34" s="189">
        <v>5.1399999999999996E-3</v>
      </c>
      <c r="U34" s="198">
        <v>1.316E-2</v>
      </c>
      <c r="V34" s="131">
        <v>2.606E-2</v>
      </c>
      <c r="W34" s="189">
        <v>1.2160000000000001E-2</v>
      </c>
      <c r="X34" s="131" t="s">
        <v>477</v>
      </c>
      <c r="Y34" s="131" t="s">
        <v>477</v>
      </c>
      <c r="Z34" s="227" t="s">
        <v>477</v>
      </c>
      <c r="AA34" s="404"/>
    </row>
    <row r="35" spans="1:29" s="21" customFormat="1" ht="12.75" customHeight="1">
      <c r="A35" s="819" t="s">
        <v>76</v>
      </c>
      <c r="B35" s="190">
        <v>24</v>
      </c>
      <c r="C35" s="181">
        <v>164</v>
      </c>
      <c r="D35" s="191">
        <v>569</v>
      </c>
      <c r="E35" s="181">
        <v>23</v>
      </c>
      <c r="F35" s="181">
        <v>162</v>
      </c>
      <c r="G35" s="191">
        <v>546</v>
      </c>
      <c r="H35" s="190">
        <v>0</v>
      </c>
      <c r="I35" s="181">
        <v>0</v>
      </c>
      <c r="J35" s="191">
        <v>0</v>
      </c>
      <c r="K35" s="190">
        <v>1</v>
      </c>
      <c r="L35" s="181">
        <v>2</v>
      </c>
      <c r="M35" s="191">
        <v>23</v>
      </c>
      <c r="N35" s="1052" t="s">
        <v>76</v>
      </c>
      <c r="O35" s="190">
        <v>0</v>
      </c>
      <c r="P35" s="181">
        <v>0</v>
      </c>
      <c r="Q35" s="191">
        <v>0</v>
      </c>
      <c r="R35" s="190">
        <v>0</v>
      </c>
      <c r="S35" s="181">
        <v>0</v>
      </c>
      <c r="T35" s="191">
        <v>0</v>
      </c>
      <c r="U35" s="190">
        <v>0</v>
      </c>
      <c r="V35" s="181">
        <v>0</v>
      </c>
      <c r="W35" s="191">
        <v>0</v>
      </c>
      <c r="X35" s="181">
        <v>0</v>
      </c>
      <c r="Y35" s="181">
        <v>0</v>
      </c>
      <c r="Z35" s="224">
        <v>0</v>
      </c>
      <c r="AA35" s="404"/>
    </row>
    <row r="36" spans="1:29" s="21" customFormat="1" ht="12.75" customHeight="1">
      <c r="A36" s="818"/>
      <c r="B36" s="343">
        <v>1</v>
      </c>
      <c r="C36" s="344">
        <v>1</v>
      </c>
      <c r="D36" s="345">
        <v>1</v>
      </c>
      <c r="E36" s="138">
        <v>0.95833000000000002</v>
      </c>
      <c r="F36" s="138">
        <v>0.98780000000000001</v>
      </c>
      <c r="G36" s="193">
        <v>0.95957999999999999</v>
      </c>
      <c r="H36" s="137" t="s">
        <v>477</v>
      </c>
      <c r="I36" s="138" t="s">
        <v>477</v>
      </c>
      <c r="J36" s="193" t="s">
        <v>477</v>
      </c>
      <c r="K36" s="137">
        <v>4.1669999999999999E-2</v>
      </c>
      <c r="L36" s="138">
        <v>1.2200000000000001E-2</v>
      </c>
      <c r="M36" s="193">
        <v>4.0419999999999998E-2</v>
      </c>
      <c r="N36" s="891"/>
      <c r="O36" s="137" t="s">
        <v>477</v>
      </c>
      <c r="P36" s="138" t="s">
        <v>477</v>
      </c>
      <c r="Q36" s="138" t="s">
        <v>477</v>
      </c>
      <c r="R36" s="137" t="s">
        <v>477</v>
      </c>
      <c r="S36" s="138" t="s">
        <v>477</v>
      </c>
      <c r="T36" s="193" t="s">
        <v>477</v>
      </c>
      <c r="U36" s="137" t="s">
        <v>477</v>
      </c>
      <c r="V36" s="138" t="s">
        <v>477</v>
      </c>
      <c r="W36" s="193" t="s">
        <v>477</v>
      </c>
      <c r="X36" s="138" t="s">
        <v>477</v>
      </c>
      <c r="Y36" s="138" t="s">
        <v>477</v>
      </c>
      <c r="Z36" s="346" t="s">
        <v>477</v>
      </c>
      <c r="AA36" s="404"/>
    </row>
    <row r="37" spans="1:29" s="21" customFormat="1" ht="12.75" customHeight="1">
      <c r="A37" s="857" t="s">
        <v>85</v>
      </c>
      <c r="B37" s="183">
        <v>4355</v>
      </c>
      <c r="C37" s="184">
        <v>20953</v>
      </c>
      <c r="D37" s="194">
        <v>71324</v>
      </c>
      <c r="E37" s="184">
        <v>3134</v>
      </c>
      <c r="F37" s="184">
        <v>14720</v>
      </c>
      <c r="G37" s="194">
        <v>49698</v>
      </c>
      <c r="H37" s="184">
        <v>964</v>
      </c>
      <c r="I37" s="184">
        <v>5111</v>
      </c>
      <c r="J37" s="194">
        <v>18729</v>
      </c>
      <c r="K37" s="184">
        <v>195</v>
      </c>
      <c r="L37" s="184">
        <v>863</v>
      </c>
      <c r="M37" s="194">
        <v>2136</v>
      </c>
      <c r="N37" s="899" t="s">
        <v>85</v>
      </c>
      <c r="O37" s="183">
        <v>46</v>
      </c>
      <c r="P37" s="184">
        <v>168</v>
      </c>
      <c r="Q37" s="194">
        <v>550</v>
      </c>
      <c r="R37" s="184">
        <v>8</v>
      </c>
      <c r="S37" s="184">
        <v>39</v>
      </c>
      <c r="T37" s="194">
        <v>73</v>
      </c>
      <c r="U37" s="184">
        <v>4</v>
      </c>
      <c r="V37" s="184">
        <v>28</v>
      </c>
      <c r="W37" s="184">
        <v>90</v>
      </c>
      <c r="X37" s="183">
        <v>4</v>
      </c>
      <c r="Y37" s="184">
        <v>24</v>
      </c>
      <c r="Z37" s="230">
        <v>48</v>
      </c>
      <c r="AA37" s="404"/>
    </row>
    <row r="38" spans="1:29" ht="12.75" customHeight="1" thickBot="1">
      <c r="A38" s="858"/>
      <c r="B38" s="347">
        <v>1</v>
      </c>
      <c r="C38" s="348">
        <v>1</v>
      </c>
      <c r="D38" s="349">
        <v>1</v>
      </c>
      <c r="E38" s="350">
        <v>0.71962999999999999</v>
      </c>
      <c r="F38" s="350">
        <v>0.70252000000000003</v>
      </c>
      <c r="G38" s="351">
        <v>0.69679000000000002</v>
      </c>
      <c r="H38" s="352">
        <v>0.22134999999999999</v>
      </c>
      <c r="I38" s="350">
        <v>0.24393000000000001</v>
      </c>
      <c r="J38" s="351">
        <v>0.26258999999999999</v>
      </c>
      <c r="K38" s="352">
        <v>4.478E-2</v>
      </c>
      <c r="L38" s="350">
        <v>4.1189999999999997E-2</v>
      </c>
      <c r="M38" s="351">
        <v>2.9950000000000001E-2</v>
      </c>
      <c r="N38" s="893"/>
      <c r="O38" s="352">
        <v>1.056E-2</v>
      </c>
      <c r="P38" s="350">
        <v>8.0199999999999994E-3</v>
      </c>
      <c r="Q38" s="351">
        <v>7.7099999999999998E-3</v>
      </c>
      <c r="R38" s="352">
        <v>1.8400000000000001E-3</v>
      </c>
      <c r="S38" s="350">
        <v>1.8600000000000001E-3</v>
      </c>
      <c r="T38" s="351">
        <v>1.0200000000000001E-3</v>
      </c>
      <c r="U38" s="352">
        <v>9.2000000000000003E-4</v>
      </c>
      <c r="V38" s="350">
        <v>1.34E-3</v>
      </c>
      <c r="W38" s="350">
        <v>1.2600000000000001E-3</v>
      </c>
      <c r="X38" s="352">
        <v>9.2000000000000003E-4</v>
      </c>
      <c r="Y38" s="350">
        <v>1.15E-3</v>
      </c>
      <c r="Z38" s="353">
        <v>6.7000000000000002E-4</v>
      </c>
    </row>
    <row r="39" spans="1:29" s="402" customFormat="1">
      <c r="AA39" s="403"/>
      <c r="AB39" s="403"/>
      <c r="AC39" s="403"/>
    </row>
    <row r="40" spans="1:29" s="550" customFormat="1" ht="11.25">
      <c r="A40" s="550" t="str">
        <f>"Anmerkungen. Datengrundlage: Volkshochschul-Statistik "&amp;Hilfswerte!B1&amp;"; Basis: "&amp;Tabelle1!$C$36&amp;" vhs."</f>
        <v>Anmerkungen. Datengrundlage: Volkshochschul-Statistik 2022; Basis: 828 vhs.</v>
      </c>
      <c r="N40" s="550" t="str">
        <f>"Anmerkungen. Datengrundlage: Volkshochschul-Statistik "&amp;Hilfswerte!O1&amp;"; Basis: "&amp;Tabelle1!$C$36&amp;" vhs."</f>
        <v>Anmerkungen. Datengrundlage: Volkshochschul-Statistik ; Basis: 828 vhs.</v>
      </c>
      <c r="AA40" s="658"/>
      <c r="AB40" s="658"/>
      <c r="AC40" s="658"/>
    </row>
    <row r="41" spans="1:29" s="402" customFormat="1">
      <c r="AA41" s="403"/>
      <c r="AB41" s="403"/>
      <c r="AC41" s="403"/>
    </row>
    <row r="42" spans="1:29" s="402" customFormat="1">
      <c r="A42" s="558" t="str">
        <f>Tabelle1!$A$41</f>
        <v>Datengrundlage: Deutsches Institut für Erwachsenenbildung DIE (2025). „Basisdaten Volkshochschul-Statistik (seit 2018)“</v>
      </c>
      <c r="B42" s="560"/>
      <c r="C42" s="560"/>
      <c r="D42" s="560"/>
      <c r="N42" s="558" t="str">
        <f>Tabelle1!$A$41</f>
        <v>Datengrundlage: Deutsches Institut für Erwachsenenbildung DIE (2025). „Basisdaten Volkshochschul-Statistik (seit 2018)“</v>
      </c>
      <c r="O42" s="560"/>
      <c r="P42" s="560"/>
      <c r="Q42" s="560"/>
      <c r="AA42" s="403"/>
      <c r="AB42" s="403"/>
      <c r="AC42" s="403"/>
    </row>
    <row r="43" spans="1:29" s="402" customFormat="1">
      <c r="A43" s="558" t="str">
        <f>Tabelle1!$A$42</f>
        <v xml:space="preserve">(ZA6276; Version 2.0.0) [Data set]. GESIS, Köln. </v>
      </c>
      <c r="B43" s="556"/>
      <c r="C43" s="556"/>
      <c r="F43" s="796" t="s">
        <v>494</v>
      </c>
      <c r="G43" s="796"/>
      <c r="H43" s="796"/>
      <c r="N43" s="558" t="str">
        <f>Tabelle1!$A$42</f>
        <v xml:space="preserve">(ZA6276; Version 2.0.0) [Data set]. GESIS, Köln. </v>
      </c>
      <c r="O43" s="556"/>
      <c r="P43" s="556"/>
      <c r="S43" s="796" t="s">
        <v>494</v>
      </c>
      <c r="T43" s="796"/>
      <c r="U43" s="796"/>
      <c r="AA43" s="403"/>
      <c r="AB43" s="403"/>
      <c r="AC43" s="403"/>
    </row>
    <row r="44" spans="1:29" s="402" customFormat="1">
      <c r="A44" s="560"/>
      <c r="B44" s="560"/>
      <c r="C44" s="560"/>
      <c r="D44" s="560"/>
      <c r="N44" s="560"/>
      <c r="O44" s="560"/>
      <c r="P44" s="560"/>
      <c r="Q44" s="560"/>
      <c r="AA44" s="403"/>
      <c r="AB44" s="403"/>
      <c r="AC44" s="403"/>
    </row>
    <row r="45" spans="1:29" s="402" customFormat="1">
      <c r="A45" s="694" t="str">
        <f>Tabelle1!$A$44</f>
        <v>Die Tabellen stehen unter der Lizenz CC BY-SA DEED 4.0.</v>
      </c>
      <c r="B45" s="560"/>
      <c r="C45" s="560"/>
      <c r="D45" s="560"/>
      <c r="N45" s="694" t="str">
        <f>Tabelle1!$A$44</f>
        <v>Die Tabellen stehen unter der Lizenz CC BY-SA DEED 4.0.</v>
      </c>
      <c r="O45" s="560"/>
      <c r="P45" s="560"/>
      <c r="Q45" s="560"/>
      <c r="AA45" s="403"/>
      <c r="AB45" s="403"/>
      <c r="AC45" s="403"/>
    </row>
  </sheetData>
  <mergeCells count="50">
    <mergeCell ref="F43:H43"/>
    <mergeCell ref="S43:U43"/>
    <mergeCell ref="N2:N4"/>
    <mergeCell ref="O2:Z2"/>
    <mergeCell ref="E3:G3"/>
    <mergeCell ref="H3:J3"/>
    <mergeCell ref="K3:M3"/>
    <mergeCell ref="X3:Z3"/>
    <mergeCell ref="A1:M1"/>
    <mergeCell ref="N1:Z1"/>
    <mergeCell ref="A2:A4"/>
    <mergeCell ref="B2:D3"/>
    <mergeCell ref="E2:M2"/>
    <mergeCell ref="A5:A6"/>
    <mergeCell ref="N5:N6"/>
    <mergeCell ref="O3:Q3"/>
    <mergeCell ref="R3:T3"/>
    <mergeCell ref="U3:W3"/>
    <mergeCell ref="A7:A8"/>
    <mergeCell ref="N7:N8"/>
    <mergeCell ref="A9:A10"/>
    <mergeCell ref="N9:N10"/>
    <mergeCell ref="A11:A12"/>
    <mergeCell ref="N11:N12"/>
    <mergeCell ref="A13:A14"/>
    <mergeCell ref="N13:N14"/>
    <mergeCell ref="A15:A16"/>
    <mergeCell ref="N15:N16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29:A30"/>
    <mergeCell ref="N29:N30"/>
    <mergeCell ref="A37:A38"/>
    <mergeCell ref="N37:N38"/>
    <mergeCell ref="A31:A32"/>
    <mergeCell ref="N31:N32"/>
    <mergeCell ref="A33:A34"/>
    <mergeCell ref="N33:N34"/>
    <mergeCell ref="A35:A36"/>
    <mergeCell ref="N35:N36"/>
  </mergeCells>
  <conditionalFormatting sqref="A6 A8 A10 A12 A14 A16 A18 A20 A22 A24 A26 A28 A30 A32 A34 A36">
    <cfRule type="cellIs" dxfId="208" priority="4" stopIfTrue="1" operator="equal">
      <formula>1</formula>
    </cfRule>
  </conditionalFormatting>
  <conditionalFormatting sqref="A6:M6 A8:M8 A10:M10 A12:M12 A14:M14 A16:M16 A18:M18 A20:M20 A22:M22 A24:M24 A26:M26 A28:M28 A30:M30 A32:M32 A34:M34 A36:M36">
    <cfRule type="cellIs" dxfId="207" priority="5" stopIfTrue="1" operator="lessThan">
      <formula>0.0005</formula>
    </cfRule>
  </conditionalFormatting>
  <conditionalFormatting sqref="A5:Z5 A9:Z9 A11:Z11 A13:Z13 A15:Z15 A17:Z17 A19:Z19 A21:Z21 A23:Z23 A25:Z25 A27:Z27 A29:Z29 A31:Z31 A33:Z33 A35:Z35">
    <cfRule type="cellIs" dxfId="206" priority="3" stopIfTrue="1" operator="equal">
      <formula>0</formula>
    </cfRule>
  </conditionalFormatting>
  <conditionalFormatting sqref="A38:Z38">
    <cfRule type="cellIs" dxfId="205" priority="7" stopIfTrue="1" operator="lessThan">
      <formula>0.0005</formula>
    </cfRule>
  </conditionalFormatting>
  <conditionalFormatting sqref="B7:M7 O7:Z7 A37:Z37">
    <cfRule type="cellIs" dxfId="204" priority="8" stopIfTrue="1" operator="equal">
      <formula>0</formula>
    </cfRule>
  </conditionalFormatting>
  <conditionalFormatting sqref="N6 N8 N10 N12 N14 N16 N18 N20 N22 N24 N26 N28 N30 N32 N34 N36">
    <cfRule type="cellIs" dxfId="203" priority="1" stopIfTrue="1" operator="equal">
      <formula>1</formula>
    </cfRule>
  </conditionalFormatting>
  <conditionalFormatting sqref="N6:Z6 N8:Z8 N10:Z10 N12:Z12 N14:Z14 N16:Z16 N18:Z18 N20:Z20 N22:Z22 N24:Z24 N26:Z26 N28:Z28 N30:Z30 N32:Z32 N34:Z34 N36:Z36">
    <cfRule type="cellIs" dxfId="202" priority="2" stopIfTrue="1" operator="lessThan">
      <formula>0.0005</formula>
    </cfRule>
  </conditionalFormatting>
  <conditionalFormatting sqref="AD5:IV5 AD7:IV7 AD9:IV9 AD11:IV11 AD13:IV13 AD15:IV15 AD17:IV17 AD19:IV19 AD21:IV21 AD23:IV23 AD25:IV25 AD27:IV27 AD29:IV29 AD31:IV31 AD33:IV33 AD35:IV35 AD37:IV37">
    <cfRule type="cellIs" dxfId="201" priority="16" stopIfTrue="1" operator="equal">
      <formula>0</formula>
    </cfRule>
  </conditionalFormatting>
  <conditionalFormatting sqref="AD6:IV6 AD8:IV8 AD10:IV10 AD12:IV12 AD14:IV14 AD16:IV16 AD18:IV18 AD20:IV20 AD22:IV22 AD24:IV24 AD26:IV26 AD28:IV28 AD30:IV30 AD32:IV32 AD34:IV34 AD36:IV36 AD38:IV38">
    <cfRule type="cellIs" dxfId="200" priority="15" stopIfTrue="1" operator="lessThan">
      <formula>0.0005</formula>
    </cfRule>
  </conditionalFormatting>
  <hyperlinks>
    <hyperlink ref="A45" r:id="rId1" display="Publikation und Tabellen stehen unter der Lizenz CC BY-SA DEED 4.0." xr:uid="{EA07C912-7925-470C-A019-EB8028E32FFB}"/>
    <hyperlink ref="N45" r:id="rId2" display="Publikation und Tabellen stehen unter der Lizenz CC BY-SA DEED 4.0." xr:uid="{3B64F381-CA40-444F-A80F-1C4013012E6E}"/>
    <hyperlink ref="F43" r:id="rId3" xr:uid="{01428383-ECDA-44B4-95AF-171FCB553F0D}"/>
    <hyperlink ref="S43" r:id="rId4" xr:uid="{0D134822-E646-43FD-902A-089E5529C30D}"/>
  </hyperlinks>
  <pageMargins left="0.78740157480314965" right="0.78740157480314965" top="0.98425196850393704" bottom="0.98425196850393704" header="0.51181102362204722" footer="0.51181102362204722"/>
  <pageSetup paperSize="9" scale="69" orientation="portrait" r:id="rId5"/>
  <headerFooter scaleWithDoc="0" alignWithMargins="0"/>
  <colBreaks count="1" manualBreakCount="1">
    <brk id="13" max="44" man="1"/>
  </colBreaks>
  <legacyDrawingHF r:id="rId6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34FFC-1A46-4F4E-BB64-BC9CF3E330A3}">
  <dimension ref="A1:AL45"/>
  <sheetViews>
    <sheetView view="pageBreakPreview" zoomScaleNormal="100" zoomScaleSheetLayoutView="100" workbookViewId="0">
      <selection sqref="A1:Q1"/>
    </sheetView>
  </sheetViews>
  <sheetFormatPr baseColWidth="10" defaultRowHeight="12.75"/>
  <cols>
    <col min="1" max="1" width="16.85546875" style="20" customWidth="1"/>
    <col min="2" max="17" width="7.85546875" style="20" customWidth="1"/>
    <col min="18" max="18" width="17.85546875" style="20" customWidth="1"/>
    <col min="19" max="34" width="7.85546875" style="20" customWidth="1"/>
    <col min="35" max="35" width="2.7109375" style="403" customWidth="1"/>
    <col min="36" max="36" width="8.5703125" style="27" customWidth="1"/>
    <col min="37" max="37" width="8" style="27" customWidth="1"/>
    <col min="38" max="38" width="8.140625" style="27" customWidth="1"/>
    <col min="39" max="16384" width="11.42578125" style="20"/>
  </cols>
  <sheetData>
    <row r="1" spans="1:38" s="19" customFormat="1" ht="39.950000000000003" customHeight="1" thickBot="1">
      <c r="A1" s="801" t="str">
        <f>"Tabelle 19: Studienreisen, Unterrichtsstunden, Tage und Teilnehmende nach Ländern und Programmbereichen " &amp;Hilfswerte!B1</f>
        <v>Tabelle 19: Studienreisen, Unterrichtsstunden, Tage und Teilnehmende nach Ländern und Programmbereichen 2022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801" t="str">
        <f>"noch Tabelle 19: Studienreisen, Unterrichtsstunden, Tage und Teilnehmende nach Ländern und Programmbereichen " &amp;Hilfswerte!B1</f>
        <v>noch Tabelle 19: Studienreisen, Unterrichtsstunden, Tage und Teilnehmende nach Ländern und Programmbereichen 2022</v>
      </c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801"/>
      <c r="AE1" s="801"/>
      <c r="AF1" s="801"/>
      <c r="AG1" s="801"/>
      <c r="AH1" s="801"/>
      <c r="AI1" s="569"/>
      <c r="AJ1" s="34"/>
      <c r="AK1" s="34"/>
      <c r="AL1" s="34"/>
    </row>
    <row r="2" spans="1:38" s="19" customFormat="1" ht="25.5" customHeight="1">
      <c r="A2" s="1060" t="s">
        <v>12</v>
      </c>
      <c r="B2" s="1057" t="s">
        <v>24</v>
      </c>
      <c r="C2" s="812"/>
      <c r="D2" s="812"/>
      <c r="E2" s="894"/>
      <c r="F2" s="809" t="s">
        <v>54</v>
      </c>
      <c r="G2" s="809"/>
      <c r="H2" s="809"/>
      <c r="I2" s="809"/>
      <c r="J2" s="809"/>
      <c r="K2" s="809"/>
      <c r="L2" s="809"/>
      <c r="M2" s="809"/>
      <c r="N2" s="809"/>
      <c r="O2" s="809"/>
      <c r="P2" s="809"/>
      <c r="Q2" s="810"/>
      <c r="R2" s="820" t="s">
        <v>12</v>
      </c>
      <c r="S2" s="811" t="s">
        <v>54</v>
      </c>
      <c r="T2" s="812"/>
      <c r="U2" s="812"/>
      <c r="V2" s="812"/>
      <c r="W2" s="812"/>
      <c r="X2" s="812"/>
      <c r="Y2" s="812"/>
      <c r="Z2" s="812"/>
      <c r="AA2" s="812"/>
      <c r="AB2" s="812"/>
      <c r="AC2" s="812"/>
      <c r="AD2" s="812"/>
      <c r="AE2" s="812"/>
      <c r="AF2" s="812"/>
      <c r="AG2" s="812"/>
      <c r="AH2" s="884"/>
      <c r="AI2" s="561"/>
    </row>
    <row r="3" spans="1:38" s="40" customFormat="1" ht="43.5" customHeight="1">
      <c r="A3" s="1061"/>
      <c r="B3" s="1058"/>
      <c r="C3" s="879"/>
      <c r="D3" s="879"/>
      <c r="E3" s="895"/>
      <c r="F3" s="876" t="s">
        <v>276</v>
      </c>
      <c r="G3" s="876"/>
      <c r="H3" s="876"/>
      <c r="I3" s="1059"/>
      <c r="J3" s="885" t="s">
        <v>277</v>
      </c>
      <c r="K3" s="876"/>
      <c r="L3" s="876"/>
      <c r="M3" s="1059"/>
      <c r="N3" s="885" t="s">
        <v>19</v>
      </c>
      <c r="O3" s="806"/>
      <c r="P3" s="806"/>
      <c r="Q3" s="808"/>
      <c r="R3" s="821"/>
      <c r="S3" s="885" t="s">
        <v>20</v>
      </c>
      <c r="T3" s="806"/>
      <c r="U3" s="806"/>
      <c r="V3" s="807"/>
      <c r="W3" s="885" t="s">
        <v>355</v>
      </c>
      <c r="X3" s="806"/>
      <c r="Y3" s="806"/>
      <c r="Z3" s="807"/>
      <c r="AA3" s="885" t="s">
        <v>38</v>
      </c>
      <c r="AB3" s="806"/>
      <c r="AC3" s="806"/>
      <c r="AD3" s="807"/>
      <c r="AE3" s="885" t="s">
        <v>39</v>
      </c>
      <c r="AF3" s="806"/>
      <c r="AG3" s="806"/>
      <c r="AH3" s="808"/>
      <c r="AI3" s="573"/>
    </row>
    <row r="4" spans="1:38" ht="33.75">
      <c r="A4" s="1062"/>
      <c r="B4" s="660" t="s">
        <v>6</v>
      </c>
      <c r="C4" s="661" t="s">
        <v>17</v>
      </c>
      <c r="D4" s="661" t="s">
        <v>298</v>
      </c>
      <c r="E4" s="591" t="s">
        <v>297</v>
      </c>
      <c r="F4" s="659" t="s">
        <v>6</v>
      </c>
      <c r="G4" s="661" t="s">
        <v>17</v>
      </c>
      <c r="H4" s="661" t="s">
        <v>298</v>
      </c>
      <c r="I4" s="599" t="s">
        <v>297</v>
      </c>
      <c r="J4" s="661" t="s">
        <v>6</v>
      </c>
      <c r="K4" s="661" t="s">
        <v>17</v>
      </c>
      <c r="L4" s="661" t="s">
        <v>298</v>
      </c>
      <c r="M4" s="599" t="s">
        <v>297</v>
      </c>
      <c r="N4" s="661" t="s">
        <v>6</v>
      </c>
      <c r="O4" s="661" t="s">
        <v>17</v>
      </c>
      <c r="P4" s="661" t="s">
        <v>298</v>
      </c>
      <c r="Q4" s="662" t="s">
        <v>297</v>
      </c>
      <c r="R4" s="822"/>
      <c r="S4" s="661" t="s">
        <v>6</v>
      </c>
      <c r="T4" s="661" t="s">
        <v>17</v>
      </c>
      <c r="U4" s="661" t="s">
        <v>298</v>
      </c>
      <c r="V4" s="599" t="s">
        <v>297</v>
      </c>
      <c r="W4" s="593" t="s">
        <v>6</v>
      </c>
      <c r="X4" s="593" t="s">
        <v>17</v>
      </c>
      <c r="Y4" s="593" t="s">
        <v>298</v>
      </c>
      <c r="Z4" s="591" t="s">
        <v>297</v>
      </c>
      <c r="AA4" s="593" t="s">
        <v>6</v>
      </c>
      <c r="AB4" s="593" t="s">
        <v>17</v>
      </c>
      <c r="AC4" s="591" t="s">
        <v>298</v>
      </c>
      <c r="AD4" s="591" t="s">
        <v>297</v>
      </c>
      <c r="AE4" s="593" t="s">
        <v>6</v>
      </c>
      <c r="AF4" s="593" t="s">
        <v>17</v>
      </c>
      <c r="AG4" s="591" t="s">
        <v>298</v>
      </c>
      <c r="AH4" s="595" t="s">
        <v>297</v>
      </c>
      <c r="AI4" s="402"/>
      <c r="AJ4" s="20"/>
      <c r="AK4" s="20"/>
      <c r="AL4" s="20"/>
    </row>
    <row r="5" spans="1:38" s="21" customFormat="1" ht="12.75" customHeight="1">
      <c r="A5" s="800" t="s">
        <v>61</v>
      </c>
      <c r="B5" s="361">
        <v>57</v>
      </c>
      <c r="C5" s="337">
        <v>2238</v>
      </c>
      <c r="D5" s="337">
        <v>307</v>
      </c>
      <c r="E5" s="231">
        <v>869</v>
      </c>
      <c r="F5" s="337">
        <v>36</v>
      </c>
      <c r="G5" s="337">
        <v>1616</v>
      </c>
      <c r="H5" s="337">
        <v>213</v>
      </c>
      <c r="I5" s="231">
        <v>637</v>
      </c>
      <c r="J5" s="338">
        <v>15</v>
      </c>
      <c r="K5" s="337">
        <v>455</v>
      </c>
      <c r="L5" s="337">
        <v>71</v>
      </c>
      <c r="M5" s="231">
        <v>168</v>
      </c>
      <c r="N5" s="337">
        <v>6</v>
      </c>
      <c r="O5" s="337">
        <v>167</v>
      </c>
      <c r="P5" s="337">
        <v>23</v>
      </c>
      <c r="Q5" s="339">
        <v>64</v>
      </c>
      <c r="R5" s="800" t="s">
        <v>61</v>
      </c>
      <c r="S5" s="337">
        <v>0</v>
      </c>
      <c r="T5" s="337">
        <v>0</v>
      </c>
      <c r="U5" s="337">
        <v>0</v>
      </c>
      <c r="V5" s="231">
        <v>0</v>
      </c>
      <c r="W5" s="338">
        <v>0</v>
      </c>
      <c r="X5" s="337">
        <v>0</v>
      </c>
      <c r="Y5" s="337">
        <v>0</v>
      </c>
      <c r="Z5" s="231">
        <v>0</v>
      </c>
      <c r="AA5" s="337">
        <v>0</v>
      </c>
      <c r="AB5" s="337">
        <v>0</v>
      </c>
      <c r="AC5" s="337">
        <v>0</v>
      </c>
      <c r="AD5" s="231">
        <v>0</v>
      </c>
      <c r="AE5" s="337">
        <v>0</v>
      </c>
      <c r="AF5" s="337">
        <v>0</v>
      </c>
      <c r="AG5" s="337">
        <v>0</v>
      </c>
      <c r="AH5" s="339">
        <v>0</v>
      </c>
      <c r="AI5" s="404"/>
    </row>
    <row r="6" spans="1:38" s="21" customFormat="1" ht="12.75" customHeight="1">
      <c r="A6" s="799"/>
      <c r="B6" s="355">
        <v>1</v>
      </c>
      <c r="C6" s="341">
        <v>1</v>
      </c>
      <c r="D6" s="341">
        <v>1</v>
      </c>
      <c r="E6" s="342">
        <v>1</v>
      </c>
      <c r="F6" s="131">
        <v>0.63158000000000003</v>
      </c>
      <c r="G6" s="131">
        <v>0.72206999999999999</v>
      </c>
      <c r="H6" s="131">
        <v>0.69381000000000004</v>
      </c>
      <c r="I6" s="189">
        <v>0.73302999999999996</v>
      </c>
      <c r="J6" s="198">
        <v>0.26316000000000001</v>
      </c>
      <c r="K6" s="131">
        <v>0.20330999999999999</v>
      </c>
      <c r="L6" s="131">
        <v>0.23127</v>
      </c>
      <c r="M6" s="189">
        <v>0.19333</v>
      </c>
      <c r="N6" s="131">
        <v>0.10526000000000001</v>
      </c>
      <c r="O6" s="131">
        <v>7.4620000000000006E-2</v>
      </c>
      <c r="P6" s="131">
        <v>7.492E-2</v>
      </c>
      <c r="Q6" s="227">
        <v>7.3649999999999993E-2</v>
      </c>
      <c r="R6" s="799"/>
      <c r="S6" s="131" t="s">
        <v>477</v>
      </c>
      <c r="T6" s="131" t="s">
        <v>477</v>
      </c>
      <c r="U6" s="131" t="s">
        <v>477</v>
      </c>
      <c r="V6" s="189" t="s">
        <v>477</v>
      </c>
      <c r="W6" s="198" t="s">
        <v>477</v>
      </c>
      <c r="X6" s="131" t="s">
        <v>477</v>
      </c>
      <c r="Y6" s="131" t="s">
        <v>477</v>
      </c>
      <c r="Z6" s="189" t="s">
        <v>477</v>
      </c>
      <c r="AA6" s="131" t="s">
        <v>477</v>
      </c>
      <c r="AB6" s="131" t="s">
        <v>477</v>
      </c>
      <c r="AC6" s="131" t="s">
        <v>477</v>
      </c>
      <c r="AD6" s="189" t="s">
        <v>477</v>
      </c>
      <c r="AE6" s="131" t="s">
        <v>477</v>
      </c>
      <c r="AF6" s="131" t="s">
        <v>477</v>
      </c>
      <c r="AG6" s="131" t="s">
        <v>477</v>
      </c>
      <c r="AH6" s="227" t="s">
        <v>477</v>
      </c>
      <c r="AI6" s="404"/>
    </row>
    <row r="7" spans="1:38" s="21" customFormat="1" ht="12.75" customHeight="1">
      <c r="A7" s="799" t="s">
        <v>62</v>
      </c>
      <c r="B7" s="362">
        <v>125</v>
      </c>
      <c r="C7" s="181">
        <v>3918</v>
      </c>
      <c r="D7" s="181">
        <v>675</v>
      </c>
      <c r="E7" s="191">
        <v>3153</v>
      </c>
      <c r="F7" s="181">
        <v>89</v>
      </c>
      <c r="G7" s="181">
        <v>2648</v>
      </c>
      <c r="H7" s="181">
        <v>456</v>
      </c>
      <c r="I7" s="191">
        <v>2172</v>
      </c>
      <c r="J7" s="190">
        <v>35</v>
      </c>
      <c r="K7" s="181">
        <v>1254</v>
      </c>
      <c r="L7" s="181">
        <v>211</v>
      </c>
      <c r="M7" s="191">
        <v>955</v>
      </c>
      <c r="N7" s="181">
        <v>1</v>
      </c>
      <c r="O7" s="181">
        <v>16</v>
      </c>
      <c r="P7" s="181">
        <v>8</v>
      </c>
      <c r="Q7" s="224">
        <v>26</v>
      </c>
      <c r="R7" s="799" t="s">
        <v>62</v>
      </c>
      <c r="S7" s="181">
        <v>0</v>
      </c>
      <c r="T7" s="181">
        <v>0</v>
      </c>
      <c r="U7" s="181">
        <v>0</v>
      </c>
      <c r="V7" s="191">
        <v>0</v>
      </c>
      <c r="W7" s="190">
        <v>0</v>
      </c>
      <c r="X7" s="181">
        <v>0</v>
      </c>
      <c r="Y7" s="181">
        <v>0</v>
      </c>
      <c r="Z7" s="191">
        <v>0</v>
      </c>
      <c r="AA7" s="181">
        <v>0</v>
      </c>
      <c r="AB7" s="181">
        <v>0</v>
      </c>
      <c r="AC7" s="181">
        <v>0</v>
      </c>
      <c r="AD7" s="191">
        <v>0</v>
      </c>
      <c r="AE7" s="181">
        <v>0</v>
      </c>
      <c r="AF7" s="181">
        <v>0</v>
      </c>
      <c r="AG7" s="181">
        <v>0</v>
      </c>
      <c r="AH7" s="224">
        <v>0</v>
      </c>
      <c r="AI7" s="404"/>
    </row>
    <row r="8" spans="1:38" s="21" customFormat="1" ht="12.75" customHeight="1">
      <c r="A8" s="799"/>
      <c r="B8" s="355">
        <v>1</v>
      </c>
      <c r="C8" s="341">
        <v>1</v>
      </c>
      <c r="D8" s="341">
        <v>1</v>
      </c>
      <c r="E8" s="342">
        <v>1</v>
      </c>
      <c r="F8" s="131">
        <v>0.71199999999999997</v>
      </c>
      <c r="G8" s="131">
        <v>0.67586000000000002</v>
      </c>
      <c r="H8" s="131">
        <v>0.67556000000000005</v>
      </c>
      <c r="I8" s="189">
        <v>0.68886999999999998</v>
      </c>
      <c r="J8" s="198">
        <v>0.28000000000000003</v>
      </c>
      <c r="K8" s="131">
        <v>0.32006000000000001</v>
      </c>
      <c r="L8" s="131">
        <v>0.31258999999999998</v>
      </c>
      <c r="M8" s="189">
        <v>0.30288999999999999</v>
      </c>
      <c r="N8" s="131">
        <v>8.0000000000000002E-3</v>
      </c>
      <c r="O8" s="131">
        <v>4.0800000000000003E-3</v>
      </c>
      <c r="P8" s="131">
        <v>1.1849999999999999E-2</v>
      </c>
      <c r="Q8" s="227">
        <v>8.2500000000000004E-3</v>
      </c>
      <c r="R8" s="799"/>
      <c r="S8" s="131" t="s">
        <v>477</v>
      </c>
      <c r="T8" s="131" t="s">
        <v>477</v>
      </c>
      <c r="U8" s="131" t="s">
        <v>477</v>
      </c>
      <c r="V8" s="189" t="s">
        <v>477</v>
      </c>
      <c r="W8" s="198" t="s">
        <v>477</v>
      </c>
      <c r="X8" s="131" t="s">
        <v>477</v>
      </c>
      <c r="Y8" s="131" t="s">
        <v>477</v>
      </c>
      <c r="Z8" s="189" t="s">
        <v>477</v>
      </c>
      <c r="AA8" s="131" t="s">
        <v>477</v>
      </c>
      <c r="AB8" s="131" t="s">
        <v>477</v>
      </c>
      <c r="AC8" s="131" t="s">
        <v>477</v>
      </c>
      <c r="AD8" s="189" t="s">
        <v>477</v>
      </c>
      <c r="AE8" s="131" t="s">
        <v>477</v>
      </c>
      <c r="AF8" s="131" t="s">
        <v>477</v>
      </c>
      <c r="AG8" s="131" t="s">
        <v>477</v>
      </c>
      <c r="AH8" s="227" t="s">
        <v>477</v>
      </c>
      <c r="AI8" s="404"/>
    </row>
    <row r="9" spans="1:38" s="21" customFormat="1" ht="12.75" customHeight="1">
      <c r="A9" s="799" t="s">
        <v>63</v>
      </c>
      <c r="B9" s="362">
        <v>15</v>
      </c>
      <c r="C9" s="181">
        <v>453</v>
      </c>
      <c r="D9" s="181">
        <v>77</v>
      </c>
      <c r="E9" s="191">
        <v>145</v>
      </c>
      <c r="F9" s="181">
        <v>3</v>
      </c>
      <c r="G9" s="181">
        <v>22</v>
      </c>
      <c r="H9" s="181">
        <v>3</v>
      </c>
      <c r="I9" s="191">
        <v>40</v>
      </c>
      <c r="J9" s="190">
        <v>6</v>
      </c>
      <c r="K9" s="181">
        <v>230</v>
      </c>
      <c r="L9" s="181">
        <v>31</v>
      </c>
      <c r="M9" s="191">
        <v>46</v>
      </c>
      <c r="N9" s="181">
        <v>4</v>
      </c>
      <c r="O9" s="181">
        <v>163</v>
      </c>
      <c r="P9" s="181">
        <v>30</v>
      </c>
      <c r="Q9" s="224">
        <v>33</v>
      </c>
      <c r="R9" s="799" t="s">
        <v>63</v>
      </c>
      <c r="S9" s="181">
        <v>2</v>
      </c>
      <c r="T9" s="181">
        <v>38</v>
      </c>
      <c r="U9" s="181">
        <v>13</v>
      </c>
      <c r="V9" s="191">
        <v>26</v>
      </c>
      <c r="W9" s="190">
        <v>0</v>
      </c>
      <c r="X9" s="181">
        <v>0</v>
      </c>
      <c r="Y9" s="181">
        <v>0</v>
      </c>
      <c r="Z9" s="191">
        <v>0</v>
      </c>
      <c r="AA9" s="181">
        <v>0</v>
      </c>
      <c r="AB9" s="181">
        <v>0</v>
      </c>
      <c r="AC9" s="181">
        <v>0</v>
      </c>
      <c r="AD9" s="191">
        <v>0</v>
      </c>
      <c r="AE9" s="181">
        <v>0</v>
      </c>
      <c r="AF9" s="181">
        <v>0</v>
      </c>
      <c r="AG9" s="181">
        <v>0</v>
      </c>
      <c r="AH9" s="224">
        <v>0</v>
      </c>
      <c r="AI9" s="404"/>
    </row>
    <row r="10" spans="1:38" s="21" customFormat="1" ht="12.75" customHeight="1">
      <c r="A10" s="799"/>
      <c r="B10" s="355">
        <v>1</v>
      </c>
      <c r="C10" s="341">
        <v>1</v>
      </c>
      <c r="D10" s="341">
        <v>1</v>
      </c>
      <c r="E10" s="342">
        <v>1</v>
      </c>
      <c r="F10" s="131">
        <v>0.2</v>
      </c>
      <c r="G10" s="131">
        <v>4.8570000000000002E-2</v>
      </c>
      <c r="H10" s="131">
        <v>3.8960000000000002E-2</v>
      </c>
      <c r="I10" s="189">
        <v>0.27585999999999999</v>
      </c>
      <c r="J10" s="198">
        <v>0.4</v>
      </c>
      <c r="K10" s="131">
        <v>0.50773000000000001</v>
      </c>
      <c r="L10" s="131">
        <v>0.40260000000000001</v>
      </c>
      <c r="M10" s="189">
        <v>0.31724000000000002</v>
      </c>
      <c r="N10" s="131">
        <v>0.26667000000000002</v>
      </c>
      <c r="O10" s="131">
        <v>0.35981999999999997</v>
      </c>
      <c r="P10" s="131">
        <v>0.38961000000000001</v>
      </c>
      <c r="Q10" s="227">
        <v>0.22758999999999999</v>
      </c>
      <c r="R10" s="799"/>
      <c r="S10" s="131">
        <v>0.13333</v>
      </c>
      <c r="T10" s="131">
        <v>8.3890000000000006E-2</v>
      </c>
      <c r="U10" s="131">
        <v>0.16883000000000001</v>
      </c>
      <c r="V10" s="189">
        <v>0.17931</v>
      </c>
      <c r="W10" s="198" t="s">
        <v>477</v>
      </c>
      <c r="X10" s="131" t="s">
        <v>477</v>
      </c>
      <c r="Y10" s="131" t="s">
        <v>477</v>
      </c>
      <c r="Z10" s="189" t="s">
        <v>477</v>
      </c>
      <c r="AA10" s="131" t="s">
        <v>477</v>
      </c>
      <c r="AB10" s="131" t="s">
        <v>477</v>
      </c>
      <c r="AC10" s="131" t="s">
        <v>477</v>
      </c>
      <c r="AD10" s="189" t="s">
        <v>477</v>
      </c>
      <c r="AE10" s="131" t="s">
        <v>477</v>
      </c>
      <c r="AF10" s="131" t="s">
        <v>477</v>
      </c>
      <c r="AG10" s="131" t="s">
        <v>477</v>
      </c>
      <c r="AH10" s="227" t="s">
        <v>477</v>
      </c>
      <c r="AI10" s="404"/>
    </row>
    <row r="11" spans="1:38" s="21" customFormat="1" ht="12.75" customHeight="1">
      <c r="A11" s="799" t="s">
        <v>64</v>
      </c>
      <c r="B11" s="362">
        <v>1</v>
      </c>
      <c r="C11" s="181">
        <v>40</v>
      </c>
      <c r="D11" s="181">
        <v>5</v>
      </c>
      <c r="E11" s="191">
        <v>31</v>
      </c>
      <c r="F11" s="181">
        <v>1</v>
      </c>
      <c r="G11" s="181">
        <v>40</v>
      </c>
      <c r="H11" s="181">
        <v>5</v>
      </c>
      <c r="I11" s="191">
        <v>31</v>
      </c>
      <c r="J11" s="190">
        <v>0</v>
      </c>
      <c r="K11" s="181">
        <v>0</v>
      </c>
      <c r="L11" s="181">
        <v>0</v>
      </c>
      <c r="M11" s="191">
        <v>0</v>
      </c>
      <c r="N11" s="181">
        <v>0</v>
      </c>
      <c r="O11" s="181">
        <v>0</v>
      </c>
      <c r="P11" s="181">
        <v>0</v>
      </c>
      <c r="Q11" s="224">
        <v>0</v>
      </c>
      <c r="R11" s="799" t="s">
        <v>64</v>
      </c>
      <c r="S11" s="181">
        <v>0</v>
      </c>
      <c r="T11" s="181">
        <v>0</v>
      </c>
      <c r="U11" s="181">
        <v>0</v>
      </c>
      <c r="V11" s="191">
        <v>0</v>
      </c>
      <c r="W11" s="190">
        <v>0</v>
      </c>
      <c r="X11" s="181">
        <v>0</v>
      </c>
      <c r="Y11" s="181">
        <v>0</v>
      </c>
      <c r="Z11" s="191">
        <v>0</v>
      </c>
      <c r="AA11" s="181">
        <v>0</v>
      </c>
      <c r="AB11" s="181">
        <v>0</v>
      </c>
      <c r="AC11" s="181">
        <v>0</v>
      </c>
      <c r="AD11" s="191">
        <v>0</v>
      </c>
      <c r="AE11" s="181">
        <v>0</v>
      </c>
      <c r="AF11" s="181">
        <v>0</v>
      </c>
      <c r="AG11" s="181">
        <v>0</v>
      </c>
      <c r="AH11" s="224">
        <v>0</v>
      </c>
      <c r="AI11" s="404"/>
    </row>
    <row r="12" spans="1:38" s="21" customFormat="1" ht="12.75" customHeight="1">
      <c r="A12" s="799"/>
      <c r="B12" s="355">
        <v>1</v>
      </c>
      <c r="C12" s="341">
        <v>1</v>
      </c>
      <c r="D12" s="341">
        <v>1</v>
      </c>
      <c r="E12" s="342">
        <v>1</v>
      </c>
      <c r="F12" s="131">
        <v>1</v>
      </c>
      <c r="G12" s="131">
        <v>1</v>
      </c>
      <c r="H12" s="131">
        <v>1</v>
      </c>
      <c r="I12" s="189">
        <v>1</v>
      </c>
      <c r="J12" s="198" t="s">
        <v>477</v>
      </c>
      <c r="K12" s="131" t="s">
        <v>477</v>
      </c>
      <c r="L12" s="131" t="s">
        <v>477</v>
      </c>
      <c r="M12" s="189" t="s">
        <v>477</v>
      </c>
      <c r="N12" s="131" t="s">
        <v>477</v>
      </c>
      <c r="O12" s="131" t="s">
        <v>477</v>
      </c>
      <c r="P12" s="131" t="s">
        <v>477</v>
      </c>
      <c r="Q12" s="227" t="s">
        <v>477</v>
      </c>
      <c r="R12" s="799"/>
      <c r="S12" s="131" t="s">
        <v>477</v>
      </c>
      <c r="T12" s="131" t="s">
        <v>477</v>
      </c>
      <c r="U12" s="131" t="s">
        <v>477</v>
      </c>
      <c r="V12" s="189" t="s">
        <v>477</v>
      </c>
      <c r="W12" s="198" t="s">
        <v>477</v>
      </c>
      <c r="X12" s="131" t="s">
        <v>477</v>
      </c>
      <c r="Y12" s="131" t="s">
        <v>477</v>
      </c>
      <c r="Z12" s="189" t="s">
        <v>477</v>
      </c>
      <c r="AA12" s="131" t="s">
        <v>477</v>
      </c>
      <c r="AB12" s="131" t="s">
        <v>477</v>
      </c>
      <c r="AC12" s="131" t="s">
        <v>477</v>
      </c>
      <c r="AD12" s="189" t="s">
        <v>477</v>
      </c>
      <c r="AE12" s="131" t="s">
        <v>477</v>
      </c>
      <c r="AF12" s="131" t="s">
        <v>477</v>
      </c>
      <c r="AG12" s="131" t="s">
        <v>477</v>
      </c>
      <c r="AH12" s="227" t="s">
        <v>477</v>
      </c>
      <c r="AI12" s="404"/>
    </row>
    <row r="13" spans="1:38" s="21" customFormat="1" ht="12.75" customHeight="1">
      <c r="A13" s="799" t="s">
        <v>65</v>
      </c>
      <c r="B13" s="362">
        <v>0</v>
      </c>
      <c r="C13" s="181">
        <v>0</v>
      </c>
      <c r="D13" s="181">
        <v>0</v>
      </c>
      <c r="E13" s="191">
        <v>0</v>
      </c>
      <c r="F13" s="181">
        <v>0</v>
      </c>
      <c r="G13" s="181">
        <v>0</v>
      </c>
      <c r="H13" s="181">
        <v>0</v>
      </c>
      <c r="I13" s="191">
        <v>0</v>
      </c>
      <c r="J13" s="190">
        <v>0</v>
      </c>
      <c r="K13" s="181">
        <v>0</v>
      </c>
      <c r="L13" s="181">
        <v>0</v>
      </c>
      <c r="M13" s="191">
        <v>0</v>
      </c>
      <c r="N13" s="181">
        <v>0</v>
      </c>
      <c r="O13" s="181">
        <v>0</v>
      </c>
      <c r="P13" s="181">
        <v>0</v>
      </c>
      <c r="Q13" s="224">
        <v>0</v>
      </c>
      <c r="R13" s="799" t="s">
        <v>65</v>
      </c>
      <c r="S13" s="181">
        <v>0</v>
      </c>
      <c r="T13" s="181">
        <v>0</v>
      </c>
      <c r="U13" s="181">
        <v>0</v>
      </c>
      <c r="V13" s="191">
        <v>0</v>
      </c>
      <c r="W13" s="190">
        <v>0</v>
      </c>
      <c r="X13" s="181">
        <v>0</v>
      </c>
      <c r="Y13" s="181">
        <v>0</v>
      </c>
      <c r="Z13" s="191">
        <v>0</v>
      </c>
      <c r="AA13" s="181">
        <v>0</v>
      </c>
      <c r="AB13" s="181">
        <v>0</v>
      </c>
      <c r="AC13" s="181">
        <v>0</v>
      </c>
      <c r="AD13" s="191">
        <v>0</v>
      </c>
      <c r="AE13" s="181">
        <v>0</v>
      </c>
      <c r="AF13" s="181">
        <v>0</v>
      </c>
      <c r="AG13" s="181">
        <v>0</v>
      </c>
      <c r="AH13" s="224">
        <v>0</v>
      </c>
      <c r="AI13" s="404"/>
    </row>
    <row r="14" spans="1:38" s="21" customFormat="1" ht="12.75" customHeight="1">
      <c r="A14" s="799"/>
      <c r="B14" s="355" t="s">
        <v>477</v>
      </c>
      <c r="C14" s="341" t="s">
        <v>477</v>
      </c>
      <c r="D14" s="341" t="s">
        <v>477</v>
      </c>
      <c r="E14" s="342" t="s">
        <v>477</v>
      </c>
      <c r="F14" s="131" t="s">
        <v>477</v>
      </c>
      <c r="G14" s="131" t="s">
        <v>477</v>
      </c>
      <c r="H14" s="131" t="s">
        <v>477</v>
      </c>
      <c r="I14" s="189" t="s">
        <v>477</v>
      </c>
      <c r="J14" s="198" t="s">
        <v>477</v>
      </c>
      <c r="K14" s="131" t="s">
        <v>477</v>
      </c>
      <c r="L14" s="131" t="s">
        <v>477</v>
      </c>
      <c r="M14" s="189" t="s">
        <v>477</v>
      </c>
      <c r="N14" s="131" t="s">
        <v>477</v>
      </c>
      <c r="O14" s="131" t="s">
        <v>477</v>
      </c>
      <c r="P14" s="131" t="s">
        <v>477</v>
      </c>
      <c r="Q14" s="227" t="s">
        <v>477</v>
      </c>
      <c r="R14" s="799"/>
      <c r="S14" s="131" t="s">
        <v>477</v>
      </c>
      <c r="T14" s="131" t="s">
        <v>477</v>
      </c>
      <c r="U14" s="131" t="s">
        <v>477</v>
      </c>
      <c r="V14" s="189" t="s">
        <v>477</v>
      </c>
      <c r="W14" s="198" t="s">
        <v>477</v>
      </c>
      <c r="X14" s="131" t="s">
        <v>477</v>
      </c>
      <c r="Y14" s="131" t="s">
        <v>477</v>
      </c>
      <c r="Z14" s="189" t="s">
        <v>477</v>
      </c>
      <c r="AA14" s="131" t="s">
        <v>477</v>
      </c>
      <c r="AB14" s="131" t="s">
        <v>477</v>
      </c>
      <c r="AC14" s="131" t="s">
        <v>477</v>
      </c>
      <c r="AD14" s="189" t="s">
        <v>477</v>
      </c>
      <c r="AE14" s="131" t="s">
        <v>477</v>
      </c>
      <c r="AF14" s="131" t="s">
        <v>477</v>
      </c>
      <c r="AG14" s="131" t="s">
        <v>477</v>
      </c>
      <c r="AH14" s="227" t="s">
        <v>477</v>
      </c>
      <c r="AI14" s="404"/>
    </row>
    <row r="15" spans="1:38" s="21" customFormat="1" ht="12.75" customHeight="1">
      <c r="A15" s="799" t="s">
        <v>66</v>
      </c>
      <c r="B15" s="362">
        <v>0</v>
      </c>
      <c r="C15" s="181">
        <v>0</v>
      </c>
      <c r="D15" s="181">
        <v>0</v>
      </c>
      <c r="E15" s="191">
        <v>0</v>
      </c>
      <c r="F15" s="181">
        <v>0</v>
      </c>
      <c r="G15" s="181">
        <v>0</v>
      </c>
      <c r="H15" s="181">
        <v>0</v>
      </c>
      <c r="I15" s="191">
        <v>0</v>
      </c>
      <c r="J15" s="190">
        <v>0</v>
      </c>
      <c r="K15" s="181">
        <v>0</v>
      </c>
      <c r="L15" s="181">
        <v>0</v>
      </c>
      <c r="M15" s="191">
        <v>0</v>
      </c>
      <c r="N15" s="181">
        <v>0</v>
      </c>
      <c r="O15" s="181">
        <v>0</v>
      </c>
      <c r="P15" s="181">
        <v>0</v>
      </c>
      <c r="Q15" s="224">
        <v>0</v>
      </c>
      <c r="R15" s="799" t="s">
        <v>66</v>
      </c>
      <c r="S15" s="181">
        <v>0</v>
      </c>
      <c r="T15" s="181">
        <v>0</v>
      </c>
      <c r="U15" s="181">
        <v>0</v>
      </c>
      <c r="V15" s="191">
        <v>0</v>
      </c>
      <c r="W15" s="190">
        <v>0</v>
      </c>
      <c r="X15" s="181">
        <v>0</v>
      </c>
      <c r="Y15" s="181">
        <v>0</v>
      </c>
      <c r="Z15" s="191">
        <v>0</v>
      </c>
      <c r="AA15" s="181">
        <v>0</v>
      </c>
      <c r="AB15" s="181">
        <v>0</v>
      </c>
      <c r="AC15" s="181">
        <v>0</v>
      </c>
      <c r="AD15" s="191">
        <v>0</v>
      </c>
      <c r="AE15" s="181">
        <v>0</v>
      </c>
      <c r="AF15" s="181">
        <v>0</v>
      </c>
      <c r="AG15" s="181">
        <v>0</v>
      </c>
      <c r="AH15" s="224">
        <v>0</v>
      </c>
      <c r="AI15" s="404"/>
    </row>
    <row r="16" spans="1:38" s="21" customFormat="1" ht="12.75" customHeight="1">
      <c r="A16" s="799"/>
      <c r="B16" s="355" t="s">
        <v>477</v>
      </c>
      <c r="C16" s="341" t="s">
        <v>477</v>
      </c>
      <c r="D16" s="341" t="s">
        <v>477</v>
      </c>
      <c r="E16" s="342" t="s">
        <v>477</v>
      </c>
      <c r="F16" s="131" t="s">
        <v>477</v>
      </c>
      <c r="G16" s="131" t="s">
        <v>477</v>
      </c>
      <c r="H16" s="131" t="s">
        <v>477</v>
      </c>
      <c r="I16" s="189" t="s">
        <v>477</v>
      </c>
      <c r="J16" s="198" t="s">
        <v>477</v>
      </c>
      <c r="K16" s="131" t="s">
        <v>477</v>
      </c>
      <c r="L16" s="131" t="s">
        <v>477</v>
      </c>
      <c r="M16" s="189" t="s">
        <v>477</v>
      </c>
      <c r="N16" s="131" t="s">
        <v>477</v>
      </c>
      <c r="O16" s="131" t="s">
        <v>477</v>
      </c>
      <c r="P16" s="131" t="s">
        <v>477</v>
      </c>
      <c r="Q16" s="227" t="s">
        <v>477</v>
      </c>
      <c r="R16" s="799"/>
      <c r="S16" s="131" t="s">
        <v>477</v>
      </c>
      <c r="T16" s="131" t="s">
        <v>477</v>
      </c>
      <c r="U16" s="131" t="s">
        <v>477</v>
      </c>
      <c r="V16" s="189" t="s">
        <v>477</v>
      </c>
      <c r="W16" s="198" t="s">
        <v>477</v>
      </c>
      <c r="X16" s="131" t="s">
        <v>477</v>
      </c>
      <c r="Y16" s="131" t="s">
        <v>477</v>
      </c>
      <c r="Z16" s="189" t="s">
        <v>477</v>
      </c>
      <c r="AA16" s="131" t="s">
        <v>477</v>
      </c>
      <c r="AB16" s="131" t="s">
        <v>477</v>
      </c>
      <c r="AC16" s="131" t="s">
        <v>477</v>
      </c>
      <c r="AD16" s="189" t="s">
        <v>477</v>
      </c>
      <c r="AE16" s="131" t="s">
        <v>477</v>
      </c>
      <c r="AF16" s="131" t="s">
        <v>477</v>
      </c>
      <c r="AG16" s="131" t="s">
        <v>477</v>
      </c>
      <c r="AH16" s="227" t="s">
        <v>477</v>
      </c>
      <c r="AI16" s="404"/>
    </row>
    <row r="17" spans="1:35" s="21" customFormat="1" ht="12.75" customHeight="1">
      <c r="A17" s="799" t="s">
        <v>67</v>
      </c>
      <c r="B17" s="362">
        <v>39</v>
      </c>
      <c r="C17" s="181">
        <v>1685</v>
      </c>
      <c r="D17" s="181">
        <v>236</v>
      </c>
      <c r="E17" s="191">
        <v>750</v>
      </c>
      <c r="F17" s="181">
        <v>23</v>
      </c>
      <c r="G17" s="181">
        <v>1162</v>
      </c>
      <c r="H17" s="181">
        <v>159</v>
      </c>
      <c r="I17" s="191">
        <v>533</v>
      </c>
      <c r="J17" s="190">
        <v>3</v>
      </c>
      <c r="K17" s="181">
        <v>160</v>
      </c>
      <c r="L17" s="181">
        <v>22</v>
      </c>
      <c r="M17" s="191">
        <v>83</v>
      </c>
      <c r="N17" s="181">
        <v>12</v>
      </c>
      <c r="O17" s="181">
        <v>315</v>
      </c>
      <c r="P17" s="181">
        <v>48</v>
      </c>
      <c r="Q17" s="224">
        <v>120</v>
      </c>
      <c r="R17" s="799" t="s">
        <v>67</v>
      </c>
      <c r="S17" s="181">
        <v>0</v>
      </c>
      <c r="T17" s="181">
        <v>0</v>
      </c>
      <c r="U17" s="181">
        <v>0</v>
      </c>
      <c r="V17" s="191">
        <v>0</v>
      </c>
      <c r="W17" s="190">
        <v>1</v>
      </c>
      <c r="X17" s="181">
        <v>48</v>
      </c>
      <c r="Y17" s="181">
        <v>7</v>
      </c>
      <c r="Z17" s="191">
        <v>14</v>
      </c>
      <c r="AA17" s="181">
        <v>0</v>
      </c>
      <c r="AB17" s="181">
        <v>0</v>
      </c>
      <c r="AC17" s="181">
        <v>0</v>
      </c>
      <c r="AD17" s="191">
        <v>0</v>
      </c>
      <c r="AE17" s="181">
        <v>0</v>
      </c>
      <c r="AF17" s="181">
        <v>0</v>
      </c>
      <c r="AG17" s="181">
        <v>0</v>
      </c>
      <c r="AH17" s="224">
        <v>0</v>
      </c>
      <c r="AI17" s="404"/>
    </row>
    <row r="18" spans="1:35" s="21" customFormat="1" ht="12.75" customHeight="1">
      <c r="A18" s="799"/>
      <c r="B18" s="355">
        <v>1</v>
      </c>
      <c r="C18" s="341">
        <v>1</v>
      </c>
      <c r="D18" s="341">
        <v>1</v>
      </c>
      <c r="E18" s="342">
        <v>1</v>
      </c>
      <c r="F18" s="131">
        <v>0.58974000000000004</v>
      </c>
      <c r="G18" s="131">
        <v>0.68960999999999995</v>
      </c>
      <c r="H18" s="131">
        <v>0.67373000000000005</v>
      </c>
      <c r="I18" s="189">
        <v>0.71067000000000002</v>
      </c>
      <c r="J18" s="198">
        <v>7.6920000000000002E-2</v>
      </c>
      <c r="K18" s="131">
        <v>9.4960000000000003E-2</v>
      </c>
      <c r="L18" s="131">
        <v>9.3219999999999997E-2</v>
      </c>
      <c r="M18" s="189">
        <v>0.11067</v>
      </c>
      <c r="N18" s="131">
        <v>0.30769000000000002</v>
      </c>
      <c r="O18" s="131">
        <v>0.18694</v>
      </c>
      <c r="P18" s="131">
        <v>0.20338999999999999</v>
      </c>
      <c r="Q18" s="227">
        <v>0.16</v>
      </c>
      <c r="R18" s="799"/>
      <c r="S18" s="131" t="s">
        <v>477</v>
      </c>
      <c r="T18" s="131" t="s">
        <v>477</v>
      </c>
      <c r="U18" s="131" t="s">
        <v>477</v>
      </c>
      <c r="V18" s="189" t="s">
        <v>477</v>
      </c>
      <c r="W18" s="198">
        <v>2.564E-2</v>
      </c>
      <c r="X18" s="131">
        <v>2.8490000000000001E-2</v>
      </c>
      <c r="Y18" s="131">
        <v>2.9659999999999999E-2</v>
      </c>
      <c r="Z18" s="189">
        <v>1.8669999999999999E-2</v>
      </c>
      <c r="AA18" s="131" t="s">
        <v>477</v>
      </c>
      <c r="AB18" s="131" t="s">
        <v>477</v>
      </c>
      <c r="AC18" s="131" t="s">
        <v>477</v>
      </c>
      <c r="AD18" s="189" t="s">
        <v>477</v>
      </c>
      <c r="AE18" s="131" t="s">
        <v>477</v>
      </c>
      <c r="AF18" s="131" t="s">
        <v>477</v>
      </c>
      <c r="AG18" s="131" t="s">
        <v>477</v>
      </c>
      <c r="AH18" s="227" t="s">
        <v>477</v>
      </c>
      <c r="AI18" s="404"/>
    </row>
    <row r="19" spans="1:35" s="21" customFormat="1" ht="12.75" customHeight="1">
      <c r="A19" s="799" t="s">
        <v>68</v>
      </c>
      <c r="B19" s="362">
        <v>3</v>
      </c>
      <c r="C19" s="181">
        <v>80</v>
      </c>
      <c r="D19" s="181">
        <v>11</v>
      </c>
      <c r="E19" s="191">
        <v>82</v>
      </c>
      <c r="F19" s="181">
        <v>1</v>
      </c>
      <c r="G19" s="181">
        <v>24</v>
      </c>
      <c r="H19" s="181">
        <v>3</v>
      </c>
      <c r="I19" s="191">
        <v>21</v>
      </c>
      <c r="J19" s="190">
        <v>2</v>
      </c>
      <c r="K19" s="181">
        <v>56</v>
      </c>
      <c r="L19" s="181">
        <v>8</v>
      </c>
      <c r="M19" s="191">
        <v>61</v>
      </c>
      <c r="N19" s="181">
        <v>0</v>
      </c>
      <c r="O19" s="181">
        <v>0</v>
      </c>
      <c r="P19" s="181">
        <v>0</v>
      </c>
      <c r="Q19" s="224">
        <v>0</v>
      </c>
      <c r="R19" s="799" t="s">
        <v>68</v>
      </c>
      <c r="S19" s="181">
        <v>0</v>
      </c>
      <c r="T19" s="181">
        <v>0</v>
      </c>
      <c r="U19" s="181">
        <v>0</v>
      </c>
      <c r="V19" s="191">
        <v>0</v>
      </c>
      <c r="W19" s="190">
        <v>0</v>
      </c>
      <c r="X19" s="181">
        <v>0</v>
      </c>
      <c r="Y19" s="181">
        <v>0</v>
      </c>
      <c r="Z19" s="191">
        <v>0</v>
      </c>
      <c r="AA19" s="181">
        <v>0</v>
      </c>
      <c r="AB19" s="181">
        <v>0</v>
      </c>
      <c r="AC19" s="181">
        <v>0</v>
      </c>
      <c r="AD19" s="191">
        <v>0</v>
      </c>
      <c r="AE19" s="181">
        <v>0</v>
      </c>
      <c r="AF19" s="181">
        <v>0</v>
      </c>
      <c r="AG19" s="181">
        <v>0</v>
      </c>
      <c r="AH19" s="224">
        <v>0</v>
      </c>
      <c r="AI19" s="404"/>
    </row>
    <row r="20" spans="1:35" s="21" customFormat="1" ht="12.75" customHeight="1">
      <c r="A20" s="799"/>
      <c r="B20" s="355">
        <v>1</v>
      </c>
      <c r="C20" s="341">
        <v>1</v>
      </c>
      <c r="D20" s="341">
        <v>1</v>
      </c>
      <c r="E20" s="342">
        <v>1</v>
      </c>
      <c r="F20" s="131">
        <v>0.33333000000000002</v>
      </c>
      <c r="G20" s="131">
        <v>0.3</v>
      </c>
      <c r="H20" s="131">
        <v>0.27272999999999997</v>
      </c>
      <c r="I20" s="189">
        <v>0.25609999999999999</v>
      </c>
      <c r="J20" s="198">
        <v>0.66666999999999998</v>
      </c>
      <c r="K20" s="131">
        <v>0.7</v>
      </c>
      <c r="L20" s="131">
        <v>0.72726999999999997</v>
      </c>
      <c r="M20" s="189">
        <v>0.74390000000000001</v>
      </c>
      <c r="N20" s="131" t="s">
        <v>477</v>
      </c>
      <c r="O20" s="131" t="s">
        <v>477</v>
      </c>
      <c r="P20" s="131" t="s">
        <v>477</v>
      </c>
      <c r="Q20" s="227" t="s">
        <v>477</v>
      </c>
      <c r="R20" s="799"/>
      <c r="S20" s="131" t="s">
        <v>477</v>
      </c>
      <c r="T20" s="131" t="s">
        <v>477</v>
      </c>
      <c r="U20" s="131" t="s">
        <v>477</v>
      </c>
      <c r="V20" s="189" t="s">
        <v>477</v>
      </c>
      <c r="W20" s="198" t="s">
        <v>477</v>
      </c>
      <c r="X20" s="131" t="s">
        <v>477</v>
      </c>
      <c r="Y20" s="131" t="s">
        <v>477</v>
      </c>
      <c r="Z20" s="189" t="s">
        <v>477</v>
      </c>
      <c r="AA20" s="131" t="s">
        <v>477</v>
      </c>
      <c r="AB20" s="131" t="s">
        <v>477</v>
      </c>
      <c r="AC20" s="131" t="s">
        <v>477</v>
      </c>
      <c r="AD20" s="189" t="s">
        <v>477</v>
      </c>
      <c r="AE20" s="131" t="s">
        <v>477</v>
      </c>
      <c r="AF20" s="131" t="s">
        <v>477</v>
      </c>
      <c r="AG20" s="131" t="s">
        <v>477</v>
      </c>
      <c r="AH20" s="227" t="s">
        <v>477</v>
      </c>
      <c r="AI20" s="404"/>
    </row>
    <row r="21" spans="1:35" s="21" customFormat="1" ht="12.75" customHeight="1">
      <c r="A21" s="799" t="s">
        <v>69</v>
      </c>
      <c r="B21" s="362">
        <v>32</v>
      </c>
      <c r="C21" s="181">
        <v>748</v>
      </c>
      <c r="D21" s="181">
        <v>141</v>
      </c>
      <c r="E21" s="191">
        <v>503</v>
      </c>
      <c r="F21" s="181">
        <v>17</v>
      </c>
      <c r="G21" s="181">
        <v>494</v>
      </c>
      <c r="H21" s="181">
        <v>87</v>
      </c>
      <c r="I21" s="191">
        <v>323</v>
      </c>
      <c r="J21" s="190">
        <v>5</v>
      </c>
      <c r="K21" s="181">
        <v>120</v>
      </c>
      <c r="L21" s="181">
        <v>16</v>
      </c>
      <c r="M21" s="191">
        <v>45</v>
      </c>
      <c r="N21" s="181">
        <v>2</v>
      </c>
      <c r="O21" s="181">
        <v>64</v>
      </c>
      <c r="P21" s="181">
        <v>10</v>
      </c>
      <c r="Q21" s="224">
        <v>25</v>
      </c>
      <c r="R21" s="799" t="s">
        <v>69</v>
      </c>
      <c r="S21" s="181">
        <v>8</v>
      </c>
      <c r="T21" s="181">
        <v>70</v>
      </c>
      <c r="U21" s="181">
        <v>28</v>
      </c>
      <c r="V21" s="191">
        <v>110</v>
      </c>
      <c r="W21" s="190">
        <v>0</v>
      </c>
      <c r="X21" s="181">
        <v>0</v>
      </c>
      <c r="Y21" s="181">
        <v>0</v>
      </c>
      <c r="Z21" s="191">
        <v>0</v>
      </c>
      <c r="AA21" s="181">
        <v>0</v>
      </c>
      <c r="AB21" s="181">
        <v>0</v>
      </c>
      <c r="AC21" s="181">
        <v>0</v>
      </c>
      <c r="AD21" s="191">
        <v>0</v>
      </c>
      <c r="AE21" s="181">
        <v>0</v>
      </c>
      <c r="AF21" s="181">
        <v>0</v>
      </c>
      <c r="AG21" s="181">
        <v>0</v>
      </c>
      <c r="AH21" s="224">
        <v>0</v>
      </c>
      <c r="AI21" s="404"/>
    </row>
    <row r="22" spans="1:35" s="21" customFormat="1" ht="12.75" customHeight="1">
      <c r="A22" s="799"/>
      <c r="B22" s="355">
        <v>1</v>
      </c>
      <c r="C22" s="341">
        <v>1</v>
      </c>
      <c r="D22" s="341">
        <v>1</v>
      </c>
      <c r="E22" s="342">
        <v>1</v>
      </c>
      <c r="F22" s="131">
        <v>0.53125</v>
      </c>
      <c r="G22" s="131">
        <v>0.66042999999999996</v>
      </c>
      <c r="H22" s="131">
        <v>0.61702000000000001</v>
      </c>
      <c r="I22" s="189">
        <v>0.64215</v>
      </c>
      <c r="J22" s="198">
        <v>0.15625</v>
      </c>
      <c r="K22" s="131">
        <v>0.16042999999999999</v>
      </c>
      <c r="L22" s="131">
        <v>0.11348</v>
      </c>
      <c r="M22" s="189">
        <v>8.9459999999999998E-2</v>
      </c>
      <c r="N22" s="131">
        <v>6.25E-2</v>
      </c>
      <c r="O22" s="131">
        <v>8.5559999999999997E-2</v>
      </c>
      <c r="P22" s="131">
        <v>7.0919999999999997E-2</v>
      </c>
      <c r="Q22" s="227">
        <v>4.9700000000000001E-2</v>
      </c>
      <c r="R22" s="799"/>
      <c r="S22" s="131">
        <v>0.25</v>
      </c>
      <c r="T22" s="131">
        <v>9.3579999999999997E-2</v>
      </c>
      <c r="U22" s="131">
        <v>0.19858000000000001</v>
      </c>
      <c r="V22" s="189">
        <v>0.21869</v>
      </c>
      <c r="W22" s="198" t="s">
        <v>477</v>
      </c>
      <c r="X22" s="131" t="s">
        <v>477</v>
      </c>
      <c r="Y22" s="131" t="s">
        <v>477</v>
      </c>
      <c r="Z22" s="189" t="s">
        <v>477</v>
      </c>
      <c r="AA22" s="131" t="s">
        <v>477</v>
      </c>
      <c r="AB22" s="131" t="s">
        <v>477</v>
      </c>
      <c r="AC22" s="131" t="s">
        <v>477</v>
      </c>
      <c r="AD22" s="189" t="s">
        <v>477</v>
      </c>
      <c r="AE22" s="131" t="s">
        <v>477</v>
      </c>
      <c r="AF22" s="131" t="s">
        <v>477</v>
      </c>
      <c r="AG22" s="131" t="s">
        <v>477</v>
      </c>
      <c r="AH22" s="227" t="s">
        <v>477</v>
      </c>
      <c r="AI22" s="404"/>
    </row>
    <row r="23" spans="1:35" s="21" customFormat="1" ht="12.75" customHeight="1">
      <c r="A23" s="799" t="s">
        <v>70</v>
      </c>
      <c r="B23" s="362">
        <v>83</v>
      </c>
      <c r="C23" s="181">
        <v>2448</v>
      </c>
      <c r="D23" s="181">
        <v>386</v>
      </c>
      <c r="E23" s="191">
        <v>1291</v>
      </c>
      <c r="F23" s="181">
        <v>43</v>
      </c>
      <c r="G23" s="181">
        <v>1141</v>
      </c>
      <c r="H23" s="181">
        <v>196</v>
      </c>
      <c r="I23" s="191">
        <v>791</v>
      </c>
      <c r="J23" s="190">
        <v>14</v>
      </c>
      <c r="K23" s="181">
        <v>378</v>
      </c>
      <c r="L23" s="181">
        <v>48</v>
      </c>
      <c r="M23" s="191">
        <v>184</v>
      </c>
      <c r="N23" s="181">
        <v>24</v>
      </c>
      <c r="O23" s="181">
        <v>913</v>
      </c>
      <c r="P23" s="181">
        <v>138</v>
      </c>
      <c r="Q23" s="224">
        <v>265</v>
      </c>
      <c r="R23" s="799" t="s">
        <v>70</v>
      </c>
      <c r="S23" s="181">
        <v>2</v>
      </c>
      <c r="T23" s="181">
        <v>16</v>
      </c>
      <c r="U23" s="181">
        <v>4</v>
      </c>
      <c r="V23" s="191">
        <v>51</v>
      </c>
      <c r="W23" s="190">
        <v>0</v>
      </c>
      <c r="X23" s="181">
        <v>0</v>
      </c>
      <c r="Y23" s="181">
        <v>0</v>
      </c>
      <c r="Z23" s="191">
        <v>0</v>
      </c>
      <c r="AA23" s="181">
        <v>0</v>
      </c>
      <c r="AB23" s="181">
        <v>0</v>
      </c>
      <c r="AC23" s="181">
        <v>0</v>
      </c>
      <c r="AD23" s="191">
        <v>0</v>
      </c>
      <c r="AE23" s="181">
        <v>0</v>
      </c>
      <c r="AF23" s="181">
        <v>0</v>
      </c>
      <c r="AG23" s="181">
        <v>0</v>
      </c>
      <c r="AH23" s="224">
        <v>0</v>
      </c>
      <c r="AI23" s="404"/>
    </row>
    <row r="24" spans="1:35" s="21" customFormat="1" ht="12.75" customHeight="1">
      <c r="A24" s="799"/>
      <c r="B24" s="355">
        <v>1</v>
      </c>
      <c r="C24" s="341">
        <v>1</v>
      </c>
      <c r="D24" s="341">
        <v>1</v>
      </c>
      <c r="E24" s="342">
        <v>1</v>
      </c>
      <c r="F24" s="131">
        <v>0.51807000000000003</v>
      </c>
      <c r="G24" s="131">
        <v>0.46609</v>
      </c>
      <c r="H24" s="131">
        <v>0.50777000000000005</v>
      </c>
      <c r="I24" s="189">
        <v>0.61270000000000002</v>
      </c>
      <c r="J24" s="198">
        <v>0.16866999999999999</v>
      </c>
      <c r="K24" s="131">
        <v>0.15440999999999999</v>
      </c>
      <c r="L24" s="131">
        <v>0.12435</v>
      </c>
      <c r="M24" s="189">
        <v>0.14252999999999999</v>
      </c>
      <c r="N24" s="131">
        <v>0.28915999999999997</v>
      </c>
      <c r="O24" s="131">
        <v>0.37296000000000001</v>
      </c>
      <c r="P24" s="131">
        <v>0.35750999999999999</v>
      </c>
      <c r="Q24" s="227">
        <v>0.20527000000000001</v>
      </c>
      <c r="R24" s="799"/>
      <c r="S24" s="131">
        <v>2.41E-2</v>
      </c>
      <c r="T24" s="131">
        <v>6.5399999999999998E-3</v>
      </c>
      <c r="U24" s="131">
        <v>1.0359999999999999E-2</v>
      </c>
      <c r="V24" s="189">
        <v>3.95E-2</v>
      </c>
      <c r="W24" s="198" t="s">
        <v>477</v>
      </c>
      <c r="X24" s="131" t="s">
        <v>477</v>
      </c>
      <c r="Y24" s="131" t="s">
        <v>477</v>
      </c>
      <c r="Z24" s="189" t="s">
        <v>477</v>
      </c>
      <c r="AA24" s="131" t="s">
        <v>477</v>
      </c>
      <c r="AB24" s="131" t="s">
        <v>477</v>
      </c>
      <c r="AC24" s="131" t="s">
        <v>477</v>
      </c>
      <c r="AD24" s="189" t="s">
        <v>477</v>
      </c>
      <c r="AE24" s="131" t="s">
        <v>477</v>
      </c>
      <c r="AF24" s="131" t="s">
        <v>477</v>
      </c>
      <c r="AG24" s="131" t="s">
        <v>477</v>
      </c>
      <c r="AH24" s="227" t="s">
        <v>477</v>
      </c>
      <c r="AI24" s="404"/>
    </row>
    <row r="25" spans="1:35" s="21" customFormat="1" ht="12.75" customHeight="1">
      <c r="A25" s="799" t="s">
        <v>71</v>
      </c>
      <c r="B25" s="362">
        <v>16</v>
      </c>
      <c r="C25" s="181">
        <v>521</v>
      </c>
      <c r="D25" s="181">
        <v>105</v>
      </c>
      <c r="E25" s="191">
        <v>368</v>
      </c>
      <c r="F25" s="181">
        <v>11</v>
      </c>
      <c r="G25" s="181">
        <v>378</v>
      </c>
      <c r="H25" s="181">
        <v>76</v>
      </c>
      <c r="I25" s="191">
        <v>305</v>
      </c>
      <c r="J25" s="190">
        <v>3</v>
      </c>
      <c r="K25" s="181">
        <v>73</v>
      </c>
      <c r="L25" s="181">
        <v>16</v>
      </c>
      <c r="M25" s="191">
        <v>43</v>
      </c>
      <c r="N25" s="181">
        <v>0</v>
      </c>
      <c r="O25" s="181">
        <v>0</v>
      </c>
      <c r="P25" s="181">
        <v>0</v>
      </c>
      <c r="Q25" s="224">
        <v>0</v>
      </c>
      <c r="R25" s="799" t="s">
        <v>71</v>
      </c>
      <c r="S25" s="181">
        <v>2</v>
      </c>
      <c r="T25" s="181">
        <v>70</v>
      </c>
      <c r="U25" s="181">
        <v>13</v>
      </c>
      <c r="V25" s="191">
        <v>20</v>
      </c>
      <c r="W25" s="190">
        <v>0</v>
      </c>
      <c r="X25" s="181">
        <v>0</v>
      </c>
      <c r="Y25" s="181">
        <v>0</v>
      </c>
      <c r="Z25" s="191">
        <v>0</v>
      </c>
      <c r="AA25" s="181">
        <v>0</v>
      </c>
      <c r="AB25" s="181">
        <v>0</v>
      </c>
      <c r="AC25" s="181">
        <v>0</v>
      </c>
      <c r="AD25" s="191">
        <v>0</v>
      </c>
      <c r="AE25" s="181">
        <v>0</v>
      </c>
      <c r="AF25" s="181">
        <v>0</v>
      </c>
      <c r="AG25" s="181">
        <v>0</v>
      </c>
      <c r="AH25" s="224">
        <v>0</v>
      </c>
      <c r="AI25" s="404"/>
    </row>
    <row r="26" spans="1:35" s="21" customFormat="1" ht="12.75" customHeight="1">
      <c r="A26" s="799"/>
      <c r="B26" s="355">
        <v>1</v>
      </c>
      <c r="C26" s="341">
        <v>1</v>
      </c>
      <c r="D26" s="341">
        <v>1</v>
      </c>
      <c r="E26" s="342">
        <v>1</v>
      </c>
      <c r="F26" s="131">
        <v>0.6875</v>
      </c>
      <c r="G26" s="131">
        <v>0.72553000000000001</v>
      </c>
      <c r="H26" s="131">
        <v>0.72380999999999995</v>
      </c>
      <c r="I26" s="189">
        <v>0.82879999999999998</v>
      </c>
      <c r="J26" s="198">
        <v>0.1875</v>
      </c>
      <c r="K26" s="131">
        <v>0.14011999999999999</v>
      </c>
      <c r="L26" s="131">
        <v>0.15237999999999999</v>
      </c>
      <c r="M26" s="189">
        <v>0.11685</v>
      </c>
      <c r="N26" s="131" t="s">
        <v>477</v>
      </c>
      <c r="O26" s="131" t="s">
        <v>477</v>
      </c>
      <c r="P26" s="131" t="s">
        <v>477</v>
      </c>
      <c r="Q26" s="227" t="s">
        <v>477</v>
      </c>
      <c r="R26" s="799"/>
      <c r="S26" s="131">
        <v>0.125</v>
      </c>
      <c r="T26" s="131">
        <v>0.13436000000000001</v>
      </c>
      <c r="U26" s="131">
        <v>0.12381</v>
      </c>
      <c r="V26" s="189">
        <v>5.4350000000000002E-2</v>
      </c>
      <c r="W26" s="198" t="s">
        <v>477</v>
      </c>
      <c r="X26" s="131" t="s">
        <v>477</v>
      </c>
      <c r="Y26" s="131" t="s">
        <v>477</v>
      </c>
      <c r="Z26" s="189" t="s">
        <v>477</v>
      </c>
      <c r="AA26" s="131" t="s">
        <v>477</v>
      </c>
      <c r="AB26" s="131" t="s">
        <v>477</v>
      </c>
      <c r="AC26" s="131" t="s">
        <v>477</v>
      </c>
      <c r="AD26" s="189" t="s">
        <v>477</v>
      </c>
      <c r="AE26" s="131" t="s">
        <v>477</v>
      </c>
      <c r="AF26" s="131" t="s">
        <v>477</v>
      </c>
      <c r="AG26" s="131" t="s">
        <v>477</v>
      </c>
      <c r="AH26" s="227" t="s">
        <v>477</v>
      </c>
      <c r="AI26" s="404"/>
    </row>
    <row r="27" spans="1:35" s="21" customFormat="1" ht="12.75" customHeight="1">
      <c r="A27" s="799" t="s">
        <v>72</v>
      </c>
      <c r="B27" s="362">
        <v>3</v>
      </c>
      <c r="C27" s="181">
        <v>176</v>
      </c>
      <c r="D27" s="181">
        <v>22</v>
      </c>
      <c r="E27" s="191">
        <v>30</v>
      </c>
      <c r="F27" s="181">
        <v>2</v>
      </c>
      <c r="G27" s="181">
        <v>160</v>
      </c>
      <c r="H27" s="181">
        <v>20</v>
      </c>
      <c r="I27" s="191">
        <v>2</v>
      </c>
      <c r="J27" s="190">
        <v>1</v>
      </c>
      <c r="K27" s="181">
        <v>16</v>
      </c>
      <c r="L27" s="181">
        <v>2</v>
      </c>
      <c r="M27" s="191">
        <v>28</v>
      </c>
      <c r="N27" s="181">
        <v>0</v>
      </c>
      <c r="O27" s="181">
        <v>0</v>
      </c>
      <c r="P27" s="181">
        <v>0</v>
      </c>
      <c r="Q27" s="224">
        <v>0</v>
      </c>
      <c r="R27" s="799" t="s">
        <v>72</v>
      </c>
      <c r="S27" s="181">
        <v>0</v>
      </c>
      <c r="T27" s="181">
        <v>0</v>
      </c>
      <c r="U27" s="181">
        <v>0</v>
      </c>
      <c r="V27" s="191">
        <v>0</v>
      </c>
      <c r="W27" s="190">
        <v>0</v>
      </c>
      <c r="X27" s="181">
        <v>0</v>
      </c>
      <c r="Y27" s="181">
        <v>0</v>
      </c>
      <c r="Z27" s="191">
        <v>0</v>
      </c>
      <c r="AA27" s="181">
        <v>0</v>
      </c>
      <c r="AB27" s="181">
        <v>0</v>
      </c>
      <c r="AC27" s="181">
        <v>0</v>
      </c>
      <c r="AD27" s="191">
        <v>0</v>
      </c>
      <c r="AE27" s="181">
        <v>0</v>
      </c>
      <c r="AF27" s="181">
        <v>0</v>
      </c>
      <c r="AG27" s="181">
        <v>0</v>
      </c>
      <c r="AH27" s="224">
        <v>0</v>
      </c>
      <c r="AI27" s="404"/>
    </row>
    <row r="28" spans="1:35" s="21" customFormat="1" ht="12.75" customHeight="1">
      <c r="A28" s="799"/>
      <c r="B28" s="355">
        <v>1</v>
      </c>
      <c r="C28" s="341">
        <v>1</v>
      </c>
      <c r="D28" s="341">
        <v>1</v>
      </c>
      <c r="E28" s="342">
        <v>1</v>
      </c>
      <c r="F28" s="131">
        <v>0.66666999999999998</v>
      </c>
      <c r="G28" s="131">
        <v>0.90908999999999995</v>
      </c>
      <c r="H28" s="131">
        <v>0.90908999999999995</v>
      </c>
      <c r="I28" s="189">
        <v>6.6669999999999993E-2</v>
      </c>
      <c r="J28" s="198">
        <v>0.33333000000000002</v>
      </c>
      <c r="K28" s="131">
        <v>9.0910000000000005E-2</v>
      </c>
      <c r="L28" s="131">
        <v>9.0910000000000005E-2</v>
      </c>
      <c r="M28" s="189">
        <v>0.93332999999999999</v>
      </c>
      <c r="N28" s="131" t="s">
        <v>477</v>
      </c>
      <c r="O28" s="131" t="s">
        <v>477</v>
      </c>
      <c r="P28" s="131" t="s">
        <v>477</v>
      </c>
      <c r="Q28" s="227" t="s">
        <v>477</v>
      </c>
      <c r="R28" s="799"/>
      <c r="S28" s="131" t="s">
        <v>477</v>
      </c>
      <c r="T28" s="131" t="s">
        <v>477</v>
      </c>
      <c r="U28" s="131" t="s">
        <v>477</v>
      </c>
      <c r="V28" s="189" t="s">
        <v>477</v>
      </c>
      <c r="W28" s="198" t="s">
        <v>477</v>
      </c>
      <c r="X28" s="131" t="s">
        <v>477</v>
      </c>
      <c r="Y28" s="131" t="s">
        <v>477</v>
      </c>
      <c r="Z28" s="189" t="s">
        <v>477</v>
      </c>
      <c r="AA28" s="131" t="s">
        <v>477</v>
      </c>
      <c r="AB28" s="131" t="s">
        <v>477</v>
      </c>
      <c r="AC28" s="131" t="s">
        <v>477</v>
      </c>
      <c r="AD28" s="189" t="s">
        <v>477</v>
      </c>
      <c r="AE28" s="131" t="s">
        <v>477</v>
      </c>
      <c r="AF28" s="131" t="s">
        <v>477</v>
      </c>
      <c r="AG28" s="131" t="s">
        <v>477</v>
      </c>
      <c r="AH28" s="227" t="s">
        <v>477</v>
      </c>
      <c r="AI28" s="404"/>
    </row>
    <row r="29" spans="1:35" s="21" customFormat="1" ht="12.75" customHeight="1">
      <c r="A29" s="799" t="s">
        <v>73</v>
      </c>
      <c r="B29" s="362">
        <v>1</v>
      </c>
      <c r="C29" s="181">
        <v>24</v>
      </c>
      <c r="D29" s="181">
        <v>3</v>
      </c>
      <c r="E29" s="191">
        <v>8</v>
      </c>
      <c r="F29" s="181">
        <v>1</v>
      </c>
      <c r="G29" s="181">
        <v>24</v>
      </c>
      <c r="H29" s="181">
        <v>3</v>
      </c>
      <c r="I29" s="191">
        <v>8</v>
      </c>
      <c r="J29" s="190">
        <v>0</v>
      </c>
      <c r="K29" s="181">
        <v>0</v>
      </c>
      <c r="L29" s="181">
        <v>0</v>
      </c>
      <c r="M29" s="191">
        <v>0</v>
      </c>
      <c r="N29" s="181">
        <v>0</v>
      </c>
      <c r="O29" s="181">
        <v>0</v>
      </c>
      <c r="P29" s="181">
        <v>0</v>
      </c>
      <c r="Q29" s="224">
        <v>0</v>
      </c>
      <c r="R29" s="799" t="s">
        <v>73</v>
      </c>
      <c r="S29" s="181">
        <v>0</v>
      </c>
      <c r="T29" s="181">
        <v>0</v>
      </c>
      <c r="U29" s="181">
        <v>0</v>
      </c>
      <c r="V29" s="191">
        <v>0</v>
      </c>
      <c r="W29" s="190">
        <v>0</v>
      </c>
      <c r="X29" s="181">
        <v>0</v>
      </c>
      <c r="Y29" s="181">
        <v>0</v>
      </c>
      <c r="Z29" s="191">
        <v>0</v>
      </c>
      <c r="AA29" s="181">
        <v>0</v>
      </c>
      <c r="AB29" s="181">
        <v>0</v>
      </c>
      <c r="AC29" s="181">
        <v>0</v>
      </c>
      <c r="AD29" s="191">
        <v>0</v>
      </c>
      <c r="AE29" s="181">
        <v>0</v>
      </c>
      <c r="AF29" s="181">
        <v>0</v>
      </c>
      <c r="AG29" s="181">
        <v>0</v>
      </c>
      <c r="AH29" s="224">
        <v>0</v>
      </c>
      <c r="AI29" s="404"/>
    </row>
    <row r="30" spans="1:35" s="21" customFormat="1" ht="12.75" customHeight="1">
      <c r="A30" s="799"/>
      <c r="B30" s="355">
        <v>1</v>
      </c>
      <c r="C30" s="341">
        <v>1</v>
      </c>
      <c r="D30" s="341">
        <v>1</v>
      </c>
      <c r="E30" s="342">
        <v>1</v>
      </c>
      <c r="F30" s="131">
        <v>1</v>
      </c>
      <c r="G30" s="131">
        <v>1</v>
      </c>
      <c r="H30" s="131">
        <v>1</v>
      </c>
      <c r="I30" s="189">
        <v>1</v>
      </c>
      <c r="J30" s="198" t="s">
        <v>477</v>
      </c>
      <c r="K30" s="131" t="s">
        <v>477</v>
      </c>
      <c r="L30" s="131" t="s">
        <v>477</v>
      </c>
      <c r="M30" s="189" t="s">
        <v>477</v>
      </c>
      <c r="N30" s="131" t="s">
        <v>477</v>
      </c>
      <c r="O30" s="131" t="s">
        <v>477</v>
      </c>
      <c r="P30" s="131" t="s">
        <v>477</v>
      </c>
      <c r="Q30" s="227" t="s">
        <v>477</v>
      </c>
      <c r="R30" s="799"/>
      <c r="S30" s="131" t="s">
        <v>477</v>
      </c>
      <c r="T30" s="131" t="s">
        <v>477</v>
      </c>
      <c r="U30" s="131" t="s">
        <v>477</v>
      </c>
      <c r="V30" s="189" t="s">
        <v>477</v>
      </c>
      <c r="W30" s="198" t="s">
        <v>477</v>
      </c>
      <c r="X30" s="131" t="s">
        <v>477</v>
      </c>
      <c r="Y30" s="131" t="s">
        <v>477</v>
      </c>
      <c r="Z30" s="189" t="s">
        <v>477</v>
      </c>
      <c r="AA30" s="131" t="s">
        <v>477</v>
      </c>
      <c r="AB30" s="131" t="s">
        <v>477</v>
      </c>
      <c r="AC30" s="131" t="s">
        <v>477</v>
      </c>
      <c r="AD30" s="189" t="s">
        <v>477</v>
      </c>
      <c r="AE30" s="131" t="s">
        <v>477</v>
      </c>
      <c r="AF30" s="131" t="s">
        <v>477</v>
      </c>
      <c r="AG30" s="131" t="s">
        <v>477</v>
      </c>
      <c r="AH30" s="227" t="s">
        <v>477</v>
      </c>
      <c r="AI30" s="404"/>
    </row>
    <row r="31" spans="1:35" s="21" customFormat="1" ht="12.75" customHeight="1">
      <c r="A31" s="799" t="s">
        <v>74</v>
      </c>
      <c r="B31" s="362">
        <v>2</v>
      </c>
      <c r="C31" s="181">
        <v>48</v>
      </c>
      <c r="D31" s="181">
        <v>10</v>
      </c>
      <c r="E31" s="191">
        <v>16</v>
      </c>
      <c r="F31" s="181">
        <v>0</v>
      </c>
      <c r="G31" s="181">
        <v>0</v>
      </c>
      <c r="H31" s="181">
        <v>0</v>
      </c>
      <c r="I31" s="191">
        <v>0</v>
      </c>
      <c r="J31" s="190">
        <v>2</v>
      </c>
      <c r="K31" s="181">
        <v>48</v>
      </c>
      <c r="L31" s="181">
        <v>10</v>
      </c>
      <c r="M31" s="191">
        <v>16</v>
      </c>
      <c r="N31" s="181">
        <v>0</v>
      </c>
      <c r="O31" s="181">
        <v>0</v>
      </c>
      <c r="P31" s="181">
        <v>0</v>
      </c>
      <c r="Q31" s="224">
        <v>0</v>
      </c>
      <c r="R31" s="799" t="s">
        <v>74</v>
      </c>
      <c r="S31" s="181">
        <v>0</v>
      </c>
      <c r="T31" s="181">
        <v>0</v>
      </c>
      <c r="U31" s="181">
        <v>0</v>
      </c>
      <c r="V31" s="191">
        <v>0</v>
      </c>
      <c r="W31" s="190">
        <v>0</v>
      </c>
      <c r="X31" s="181">
        <v>0</v>
      </c>
      <c r="Y31" s="181">
        <v>0</v>
      </c>
      <c r="Z31" s="191">
        <v>0</v>
      </c>
      <c r="AA31" s="181">
        <v>0</v>
      </c>
      <c r="AB31" s="181">
        <v>0</v>
      </c>
      <c r="AC31" s="181">
        <v>0</v>
      </c>
      <c r="AD31" s="191">
        <v>0</v>
      </c>
      <c r="AE31" s="181">
        <v>0</v>
      </c>
      <c r="AF31" s="181">
        <v>0</v>
      </c>
      <c r="AG31" s="181">
        <v>0</v>
      </c>
      <c r="AH31" s="224">
        <v>0</v>
      </c>
      <c r="AI31" s="404"/>
    </row>
    <row r="32" spans="1:35" s="21" customFormat="1" ht="12.75" customHeight="1">
      <c r="A32" s="799"/>
      <c r="B32" s="355">
        <v>1</v>
      </c>
      <c r="C32" s="341">
        <v>1</v>
      </c>
      <c r="D32" s="341">
        <v>1</v>
      </c>
      <c r="E32" s="342">
        <v>1</v>
      </c>
      <c r="F32" s="131" t="s">
        <v>477</v>
      </c>
      <c r="G32" s="131" t="s">
        <v>477</v>
      </c>
      <c r="H32" s="131" t="s">
        <v>477</v>
      </c>
      <c r="I32" s="189" t="s">
        <v>477</v>
      </c>
      <c r="J32" s="198">
        <v>1</v>
      </c>
      <c r="K32" s="131">
        <v>1</v>
      </c>
      <c r="L32" s="131">
        <v>1</v>
      </c>
      <c r="M32" s="189">
        <v>1</v>
      </c>
      <c r="N32" s="131" t="s">
        <v>477</v>
      </c>
      <c r="O32" s="131" t="s">
        <v>477</v>
      </c>
      <c r="P32" s="131" t="s">
        <v>477</v>
      </c>
      <c r="Q32" s="227" t="s">
        <v>477</v>
      </c>
      <c r="R32" s="799"/>
      <c r="S32" s="131" t="s">
        <v>477</v>
      </c>
      <c r="T32" s="131" t="s">
        <v>477</v>
      </c>
      <c r="U32" s="131" t="s">
        <v>477</v>
      </c>
      <c r="V32" s="189" t="s">
        <v>477</v>
      </c>
      <c r="W32" s="198" t="s">
        <v>477</v>
      </c>
      <c r="X32" s="131" t="s">
        <v>477</v>
      </c>
      <c r="Y32" s="131" t="s">
        <v>477</v>
      </c>
      <c r="Z32" s="189" t="s">
        <v>477</v>
      </c>
      <c r="AA32" s="131" t="s">
        <v>477</v>
      </c>
      <c r="AB32" s="131" t="s">
        <v>477</v>
      </c>
      <c r="AC32" s="131" t="s">
        <v>477</v>
      </c>
      <c r="AD32" s="189" t="s">
        <v>477</v>
      </c>
      <c r="AE32" s="131" t="s">
        <v>477</v>
      </c>
      <c r="AF32" s="131" t="s">
        <v>477</v>
      </c>
      <c r="AG32" s="131" t="s">
        <v>477</v>
      </c>
      <c r="AH32" s="227" t="s">
        <v>477</v>
      </c>
      <c r="AI32" s="404"/>
    </row>
    <row r="33" spans="1:38" s="21" customFormat="1" ht="12.75" customHeight="1">
      <c r="A33" s="799" t="s">
        <v>75</v>
      </c>
      <c r="B33" s="362">
        <v>8</v>
      </c>
      <c r="C33" s="181">
        <v>322</v>
      </c>
      <c r="D33" s="181">
        <v>51</v>
      </c>
      <c r="E33" s="191">
        <v>187</v>
      </c>
      <c r="F33" s="181">
        <v>2</v>
      </c>
      <c r="G33" s="181">
        <v>128</v>
      </c>
      <c r="H33" s="181">
        <v>17</v>
      </c>
      <c r="I33" s="191">
        <v>75</v>
      </c>
      <c r="J33" s="190">
        <v>5</v>
      </c>
      <c r="K33" s="181">
        <v>186</v>
      </c>
      <c r="L33" s="181">
        <v>31</v>
      </c>
      <c r="M33" s="191">
        <v>101</v>
      </c>
      <c r="N33" s="181">
        <v>1</v>
      </c>
      <c r="O33" s="181">
        <v>8</v>
      </c>
      <c r="P33" s="181">
        <v>3</v>
      </c>
      <c r="Q33" s="224">
        <v>11</v>
      </c>
      <c r="R33" s="799" t="s">
        <v>75</v>
      </c>
      <c r="S33" s="181">
        <v>0</v>
      </c>
      <c r="T33" s="181">
        <v>0</v>
      </c>
      <c r="U33" s="181">
        <v>0</v>
      </c>
      <c r="V33" s="191">
        <v>0</v>
      </c>
      <c r="W33" s="190">
        <v>0</v>
      </c>
      <c r="X33" s="181">
        <v>0</v>
      </c>
      <c r="Y33" s="181">
        <v>0</v>
      </c>
      <c r="Z33" s="191">
        <v>0</v>
      </c>
      <c r="AA33" s="181">
        <v>0</v>
      </c>
      <c r="AB33" s="181">
        <v>0</v>
      </c>
      <c r="AC33" s="181">
        <v>0</v>
      </c>
      <c r="AD33" s="191">
        <v>0</v>
      </c>
      <c r="AE33" s="181">
        <v>0</v>
      </c>
      <c r="AF33" s="181">
        <v>0</v>
      </c>
      <c r="AG33" s="181">
        <v>0</v>
      </c>
      <c r="AH33" s="224">
        <v>0</v>
      </c>
      <c r="AI33" s="404"/>
    </row>
    <row r="34" spans="1:38" s="21" customFormat="1" ht="12.75" customHeight="1">
      <c r="A34" s="799"/>
      <c r="B34" s="355">
        <v>1</v>
      </c>
      <c r="C34" s="341">
        <v>1</v>
      </c>
      <c r="D34" s="341">
        <v>1</v>
      </c>
      <c r="E34" s="342">
        <v>1</v>
      </c>
      <c r="F34" s="131">
        <v>0.25</v>
      </c>
      <c r="G34" s="131">
        <v>0.39751999999999998</v>
      </c>
      <c r="H34" s="131">
        <v>0.33333000000000002</v>
      </c>
      <c r="I34" s="189">
        <v>0.40106999999999998</v>
      </c>
      <c r="J34" s="198">
        <v>0.625</v>
      </c>
      <c r="K34" s="131">
        <v>0.57764000000000004</v>
      </c>
      <c r="L34" s="131">
        <v>0.60784000000000005</v>
      </c>
      <c r="M34" s="189">
        <v>0.54010999999999998</v>
      </c>
      <c r="N34" s="131">
        <v>0.125</v>
      </c>
      <c r="O34" s="131">
        <v>2.4840000000000001E-2</v>
      </c>
      <c r="P34" s="131">
        <v>5.8819999999999997E-2</v>
      </c>
      <c r="Q34" s="227">
        <v>5.8819999999999997E-2</v>
      </c>
      <c r="R34" s="799"/>
      <c r="S34" s="131" t="s">
        <v>477</v>
      </c>
      <c r="T34" s="131" t="s">
        <v>477</v>
      </c>
      <c r="U34" s="131" t="s">
        <v>477</v>
      </c>
      <c r="V34" s="189" t="s">
        <v>477</v>
      </c>
      <c r="W34" s="198" t="s">
        <v>477</v>
      </c>
      <c r="X34" s="131" t="s">
        <v>477</v>
      </c>
      <c r="Y34" s="131" t="s">
        <v>477</v>
      </c>
      <c r="Z34" s="189" t="s">
        <v>477</v>
      </c>
      <c r="AA34" s="131" t="s">
        <v>477</v>
      </c>
      <c r="AB34" s="131" t="s">
        <v>477</v>
      </c>
      <c r="AC34" s="131" t="s">
        <v>477</v>
      </c>
      <c r="AD34" s="189" t="s">
        <v>477</v>
      </c>
      <c r="AE34" s="131" t="s">
        <v>477</v>
      </c>
      <c r="AF34" s="131" t="s">
        <v>477</v>
      </c>
      <c r="AG34" s="131" t="s">
        <v>477</v>
      </c>
      <c r="AH34" s="227" t="s">
        <v>477</v>
      </c>
      <c r="AI34" s="404"/>
    </row>
    <row r="35" spans="1:38" s="21" customFormat="1" ht="12.75" customHeight="1">
      <c r="A35" s="819" t="s">
        <v>76</v>
      </c>
      <c r="B35" s="362">
        <v>2</v>
      </c>
      <c r="C35" s="181">
        <v>72</v>
      </c>
      <c r="D35" s="181">
        <v>11</v>
      </c>
      <c r="E35" s="191">
        <v>69</v>
      </c>
      <c r="F35" s="181">
        <v>1</v>
      </c>
      <c r="G35" s="181">
        <v>40</v>
      </c>
      <c r="H35" s="181">
        <v>5</v>
      </c>
      <c r="I35" s="191">
        <v>32</v>
      </c>
      <c r="J35" s="190">
        <v>1</v>
      </c>
      <c r="K35" s="181">
        <v>32</v>
      </c>
      <c r="L35" s="181">
        <v>6</v>
      </c>
      <c r="M35" s="191">
        <v>37</v>
      </c>
      <c r="N35" s="181">
        <v>0</v>
      </c>
      <c r="O35" s="181">
        <v>0</v>
      </c>
      <c r="P35" s="181">
        <v>0</v>
      </c>
      <c r="Q35" s="224">
        <v>0</v>
      </c>
      <c r="R35" s="817" t="s">
        <v>76</v>
      </c>
      <c r="S35" s="181">
        <v>0</v>
      </c>
      <c r="T35" s="181">
        <v>0</v>
      </c>
      <c r="U35" s="181">
        <v>0</v>
      </c>
      <c r="V35" s="191">
        <v>0</v>
      </c>
      <c r="W35" s="190">
        <v>0</v>
      </c>
      <c r="X35" s="181">
        <v>0</v>
      </c>
      <c r="Y35" s="181">
        <v>0</v>
      </c>
      <c r="Z35" s="191">
        <v>0</v>
      </c>
      <c r="AA35" s="181">
        <v>0</v>
      </c>
      <c r="AB35" s="181">
        <v>0</v>
      </c>
      <c r="AC35" s="181">
        <v>0</v>
      </c>
      <c r="AD35" s="191">
        <v>0</v>
      </c>
      <c r="AE35" s="181">
        <v>0</v>
      </c>
      <c r="AF35" s="181">
        <v>0</v>
      </c>
      <c r="AG35" s="181">
        <v>0</v>
      </c>
      <c r="AH35" s="224">
        <v>0</v>
      </c>
      <c r="AI35" s="404"/>
    </row>
    <row r="36" spans="1:38" s="21" customFormat="1" ht="12.75" customHeight="1">
      <c r="A36" s="818"/>
      <c r="B36" s="356">
        <v>1</v>
      </c>
      <c r="C36" s="357">
        <v>1</v>
      </c>
      <c r="D36" s="344">
        <v>1</v>
      </c>
      <c r="E36" s="345">
        <v>1</v>
      </c>
      <c r="F36" s="138">
        <v>0.5</v>
      </c>
      <c r="G36" s="146">
        <v>0.55556000000000005</v>
      </c>
      <c r="H36" s="138">
        <v>0.45455000000000001</v>
      </c>
      <c r="I36" s="193">
        <v>0.46377000000000002</v>
      </c>
      <c r="J36" s="137">
        <v>0.5</v>
      </c>
      <c r="K36" s="138">
        <v>0.44444</v>
      </c>
      <c r="L36" s="138">
        <v>0.54544999999999999</v>
      </c>
      <c r="M36" s="193">
        <v>0.53622999999999998</v>
      </c>
      <c r="N36" s="341" t="s">
        <v>477</v>
      </c>
      <c r="O36" s="341" t="s">
        <v>477</v>
      </c>
      <c r="P36" s="341" t="s">
        <v>477</v>
      </c>
      <c r="Q36" s="358" t="s">
        <v>477</v>
      </c>
      <c r="R36" s="818"/>
      <c r="S36" s="138" t="s">
        <v>477</v>
      </c>
      <c r="T36" s="146" t="s">
        <v>477</v>
      </c>
      <c r="U36" s="138" t="s">
        <v>477</v>
      </c>
      <c r="V36" s="193" t="s">
        <v>477</v>
      </c>
      <c r="W36" s="137" t="s">
        <v>477</v>
      </c>
      <c r="X36" s="138" t="s">
        <v>477</v>
      </c>
      <c r="Y36" s="138" t="s">
        <v>477</v>
      </c>
      <c r="Z36" s="193" t="s">
        <v>477</v>
      </c>
      <c r="AA36" s="341" t="s">
        <v>477</v>
      </c>
      <c r="AB36" s="341" t="s">
        <v>477</v>
      </c>
      <c r="AC36" s="341" t="s">
        <v>477</v>
      </c>
      <c r="AD36" s="342" t="s">
        <v>477</v>
      </c>
      <c r="AE36" s="341" t="s">
        <v>477</v>
      </c>
      <c r="AF36" s="341" t="s">
        <v>477</v>
      </c>
      <c r="AG36" s="341" t="s">
        <v>477</v>
      </c>
      <c r="AH36" s="358" t="s">
        <v>477</v>
      </c>
      <c r="AI36" s="404"/>
    </row>
    <row r="37" spans="1:38" s="21" customFormat="1" ht="12.75" customHeight="1">
      <c r="A37" s="1055" t="s">
        <v>85</v>
      </c>
      <c r="B37" s="359">
        <v>387</v>
      </c>
      <c r="C37" s="184">
        <v>12773</v>
      </c>
      <c r="D37" s="184">
        <v>2040</v>
      </c>
      <c r="E37" s="194">
        <v>7502</v>
      </c>
      <c r="F37" s="184">
        <v>230</v>
      </c>
      <c r="G37" s="184">
        <v>7877</v>
      </c>
      <c r="H37" s="184">
        <v>1243</v>
      </c>
      <c r="I37" s="194">
        <v>4970</v>
      </c>
      <c r="J37" s="184">
        <v>92</v>
      </c>
      <c r="K37" s="184">
        <v>3008</v>
      </c>
      <c r="L37" s="184">
        <v>472</v>
      </c>
      <c r="M37" s="194">
        <v>1767</v>
      </c>
      <c r="N37" s="184">
        <v>50</v>
      </c>
      <c r="O37" s="184">
        <v>1646</v>
      </c>
      <c r="P37" s="184">
        <v>260</v>
      </c>
      <c r="Q37" s="230">
        <v>544</v>
      </c>
      <c r="R37" s="857" t="s">
        <v>85</v>
      </c>
      <c r="S37" s="184">
        <v>14</v>
      </c>
      <c r="T37" s="184">
        <v>194</v>
      </c>
      <c r="U37" s="184">
        <v>58</v>
      </c>
      <c r="V37" s="194">
        <v>207</v>
      </c>
      <c r="W37" s="184">
        <v>1</v>
      </c>
      <c r="X37" s="184">
        <v>48</v>
      </c>
      <c r="Y37" s="184">
        <v>7</v>
      </c>
      <c r="Z37" s="194">
        <v>14</v>
      </c>
      <c r="AA37" s="184">
        <v>0</v>
      </c>
      <c r="AB37" s="184">
        <v>0</v>
      </c>
      <c r="AC37" s="184">
        <v>0</v>
      </c>
      <c r="AD37" s="194">
        <v>0</v>
      </c>
      <c r="AE37" s="184">
        <v>0</v>
      </c>
      <c r="AF37" s="184">
        <v>0</v>
      </c>
      <c r="AG37" s="184">
        <v>0</v>
      </c>
      <c r="AH37" s="230">
        <v>0</v>
      </c>
      <c r="AI37" s="404"/>
    </row>
    <row r="38" spans="1:38" ht="12.75" customHeight="1" thickBot="1">
      <c r="A38" s="1056"/>
      <c r="B38" s="360">
        <v>1</v>
      </c>
      <c r="C38" s="348">
        <v>1</v>
      </c>
      <c r="D38" s="348">
        <v>1</v>
      </c>
      <c r="E38" s="349">
        <v>1</v>
      </c>
      <c r="F38" s="350">
        <v>0.59431999999999996</v>
      </c>
      <c r="G38" s="350">
        <v>0.61668999999999996</v>
      </c>
      <c r="H38" s="350">
        <v>0.60931000000000002</v>
      </c>
      <c r="I38" s="351">
        <v>0.66249000000000002</v>
      </c>
      <c r="J38" s="352">
        <v>0.23773</v>
      </c>
      <c r="K38" s="350">
        <v>0.23549999999999999</v>
      </c>
      <c r="L38" s="350">
        <v>0.23136999999999999</v>
      </c>
      <c r="M38" s="351">
        <v>0.23554</v>
      </c>
      <c r="N38" s="350">
        <v>0.12920000000000001</v>
      </c>
      <c r="O38" s="350">
        <v>0.12887000000000001</v>
      </c>
      <c r="P38" s="350">
        <v>0.12745000000000001</v>
      </c>
      <c r="Q38" s="353">
        <v>7.2510000000000005E-2</v>
      </c>
      <c r="R38" s="858"/>
      <c r="S38" s="350">
        <v>3.6179999999999997E-2</v>
      </c>
      <c r="T38" s="350">
        <v>1.519E-2</v>
      </c>
      <c r="U38" s="350">
        <v>2.843E-2</v>
      </c>
      <c r="V38" s="351">
        <v>2.759E-2</v>
      </c>
      <c r="W38" s="352">
        <v>2.5799999999999998E-3</v>
      </c>
      <c r="X38" s="350">
        <v>3.7599999999999999E-3</v>
      </c>
      <c r="Y38" s="350">
        <v>3.4299999999999999E-3</v>
      </c>
      <c r="Z38" s="351">
        <v>1.8699999999999999E-3</v>
      </c>
      <c r="AA38" s="350" t="s">
        <v>477</v>
      </c>
      <c r="AB38" s="350" t="s">
        <v>477</v>
      </c>
      <c r="AC38" s="350" t="s">
        <v>477</v>
      </c>
      <c r="AD38" s="351" t="s">
        <v>477</v>
      </c>
      <c r="AE38" s="350" t="s">
        <v>477</v>
      </c>
      <c r="AF38" s="350" t="s">
        <v>477</v>
      </c>
      <c r="AG38" s="350" t="s">
        <v>477</v>
      </c>
      <c r="AH38" s="353" t="s">
        <v>477</v>
      </c>
    </row>
    <row r="39" spans="1:38" s="402" customFormat="1">
      <c r="AI39" s="403"/>
      <c r="AJ39" s="403"/>
      <c r="AK39" s="403"/>
      <c r="AL39" s="403"/>
    </row>
    <row r="40" spans="1:38" s="550" customFormat="1" ht="11.25">
      <c r="A40" s="550" t="str">
        <f>"Anmerkungen. Datengrundlage: Volkshochschul-Statistik "&amp;Hilfswerte!B1&amp;"; Basis: "&amp;Tabelle1!$C$36&amp;" vhs."</f>
        <v>Anmerkungen. Datengrundlage: Volkshochschul-Statistik 2022; Basis: 828 vhs.</v>
      </c>
      <c r="R40" s="550" t="str">
        <f>"Anmerkungen. Datengrundlage: Volkshochschul-Statistik "&amp;Hilfswerte!B1&amp;"; Basis: "&amp;Tabelle1!$C$36&amp;" vhs."</f>
        <v>Anmerkungen. Datengrundlage: Volkshochschul-Statistik 2022; Basis: 828 vhs.</v>
      </c>
      <c r="AI40" s="658"/>
      <c r="AJ40" s="658"/>
      <c r="AK40" s="658"/>
      <c r="AL40" s="658"/>
    </row>
    <row r="41" spans="1:38" s="402" customFormat="1">
      <c r="AI41" s="403"/>
      <c r="AJ41" s="403"/>
      <c r="AK41" s="403"/>
      <c r="AL41" s="403"/>
    </row>
    <row r="42" spans="1:38" s="402" customFormat="1">
      <c r="A42" s="558" t="str">
        <f>Tabelle1!$A$41</f>
        <v>Datengrundlage: Deutsches Institut für Erwachsenenbildung DIE (2025). „Basisdaten Volkshochschul-Statistik (seit 2018)“</v>
      </c>
      <c r="B42" s="560"/>
      <c r="C42" s="560"/>
      <c r="D42" s="560"/>
      <c r="R42" s="558" t="str">
        <f>Tabelle1!$A$41</f>
        <v>Datengrundlage: Deutsches Institut für Erwachsenenbildung DIE (2025). „Basisdaten Volkshochschul-Statistik (seit 2018)“</v>
      </c>
      <c r="S42" s="560"/>
      <c r="T42" s="560"/>
      <c r="U42" s="560"/>
      <c r="AI42" s="403"/>
      <c r="AJ42" s="403"/>
      <c r="AK42" s="403"/>
      <c r="AL42" s="403"/>
    </row>
    <row r="43" spans="1:38" s="402" customFormat="1">
      <c r="A43" s="558" t="str">
        <f>Tabelle1!$A$42</f>
        <v xml:space="preserve">(ZA6276; Version 2.0.0) [Data set]. GESIS, Köln. </v>
      </c>
      <c r="B43" s="556"/>
      <c r="C43" s="556"/>
      <c r="F43" s="796" t="s">
        <v>494</v>
      </c>
      <c r="G43" s="796"/>
      <c r="H43" s="796"/>
      <c r="R43" s="558" t="str">
        <f>Tabelle1!$A$42</f>
        <v xml:space="preserve">(ZA6276; Version 2.0.0) [Data set]. GESIS, Köln. </v>
      </c>
      <c r="S43" s="556"/>
      <c r="T43" s="556"/>
      <c r="W43" s="796" t="s">
        <v>494</v>
      </c>
      <c r="X43" s="796"/>
      <c r="Y43" s="796"/>
      <c r="AI43" s="403"/>
      <c r="AJ43" s="403"/>
      <c r="AK43" s="403"/>
      <c r="AL43" s="403"/>
    </row>
    <row r="44" spans="1:38" s="402" customFormat="1">
      <c r="A44" s="560"/>
      <c r="B44" s="560"/>
      <c r="C44" s="560"/>
      <c r="D44" s="560"/>
      <c r="R44" s="560"/>
      <c r="S44" s="560"/>
      <c r="T44" s="560"/>
      <c r="U44" s="560"/>
      <c r="AI44" s="403"/>
      <c r="AJ44" s="403"/>
      <c r="AK44" s="403"/>
      <c r="AL44" s="403"/>
    </row>
    <row r="45" spans="1:38" s="402" customFormat="1">
      <c r="A45" s="694" t="str">
        <f>Tabelle1!$A$44</f>
        <v>Die Tabellen stehen unter der Lizenz CC BY-SA DEED 4.0.</v>
      </c>
      <c r="B45" s="560"/>
      <c r="C45" s="560"/>
      <c r="D45" s="560"/>
      <c r="R45" s="694" t="str">
        <f>Tabelle1!$A$44</f>
        <v>Die Tabellen stehen unter der Lizenz CC BY-SA DEED 4.0.</v>
      </c>
      <c r="S45" s="560"/>
      <c r="T45" s="560"/>
      <c r="U45" s="560"/>
      <c r="AI45" s="403"/>
      <c r="AJ45" s="403"/>
      <c r="AK45" s="403"/>
      <c r="AL45" s="403"/>
    </row>
  </sheetData>
  <mergeCells count="50">
    <mergeCell ref="F43:H43"/>
    <mergeCell ref="W43:Y43"/>
    <mergeCell ref="AA3:AD3"/>
    <mergeCell ref="AE3:AH3"/>
    <mergeCell ref="A2:A4"/>
    <mergeCell ref="R2:R4"/>
    <mergeCell ref="A5:A6"/>
    <mergeCell ref="R5:R6"/>
    <mergeCell ref="A7:A8"/>
    <mergeCell ref="R7:R8"/>
    <mergeCell ref="A9:A10"/>
    <mergeCell ref="R9:R10"/>
    <mergeCell ref="A11:A12"/>
    <mergeCell ref="R11:R12"/>
    <mergeCell ref="A13:A14"/>
    <mergeCell ref="R13:R14"/>
    <mergeCell ref="A1:Q1"/>
    <mergeCell ref="R1:AH1"/>
    <mergeCell ref="B2:E3"/>
    <mergeCell ref="F2:Q2"/>
    <mergeCell ref="S2:AH2"/>
    <mergeCell ref="F3:I3"/>
    <mergeCell ref="J3:M3"/>
    <mergeCell ref="N3:Q3"/>
    <mergeCell ref="S3:V3"/>
    <mergeCell ref="W3:Z3"/>
    <mergeCell ref="A15:A16"/>
    <mergeCell ref="R15:R16"/>
    <mergeCell ref="A17:A18"/>
    <mergeCell ref="R17:R18"/>
    <mergeCell ref="A19:A20"/>
    <mergeCell ref="R19:R20"/>
    <mergeCell ref="A21:A22"/>
    <mergeCell ref="R21:R22"/>
    <mergeCell ref="A23:A24"/>
    <mergeCell ref="R23:R24"/>
    <mergeCell ref="A25:A26"/>
    <mergeCell ref="R25:R26"/>
    <mergeCell ref="A27:A28"/>
    <mergeCell ref="R27:R28"/>
    <mergeCell ref="A35:A36"/>
    <mergeCell ref="R35:R36"/>
    <mergeCell ref="A37:A38"/>
    <mergeCell ref="R37:R38"/>
    <mergeCell ref="A29:A30"/>
    <mergeCell ref="R29:R30"/>
    <mergeCell ref="A31:A32"/>
    <mergeCell ref="R31:R32"/>
    <mergeCell ref="A33:A34"/>
    <mergeCell ref="R33:R34"/>
  </mergeCells>
  <conditionalFormatting sqref="A6 A8 A10 A12 A14 A16 A18 A20 A22 A24 A26 A28 A30 A32 A34 A36">
    <cfRule type="cellIs" dxfId="199" priority="8" stopIfTrue="1" operator="equal">
      <formula>1</formula>
    </cfRule>
  </conditionalFormatting>
  <conditionalFormatting sqref="A6:Q6 A8:Q8 A10:Q10 A12:Q12 A14:Q14 A16:Q16 A18:Q18 A20:Q20 A22:Q22 A24:Q24 A26:Q26 A28:Q28 A30:Q30 A32:Q32 A34:Q34 A36:Q36">
    <cfRule type="cellIs" dxfId="198" priority="9" stopIfTrue="1" operator="lessThan">
      <formula>0.0005</formula>
    </cfRule>
  </conditionalFormatting>
  <conditionalFormatting sqref="A5:AH5 S7:AH7 A9:AH9 A11:AH11 A13:AH13 A15:AH15 A17:AH17 A19:AH19 A21:AH21 A23:AH23 A25:AH25 A27:AH27 A29:AH29 A31:AH31 A33:AH33 A35:AH35 A37:AH37">
    <cfRule type="cellIs" dxfId="197" priority="2" stopIfTrue="1" operator="equal">
      <formula>0</formula>
    </cfRule>
  </conditionalFormatting>
  <conditionalFormatting sqref="R6 R8 R10 R12 R14 R16 R18 R20 R22 R24 R26 R28 R30 R32 R34 R36">
    <cfRule type="cellIs" dxfId="196" priority="5" stopIfTrue="1" operator="equal">
      <formula>1</formula>
    </cfRule>
    <cfRule type="cellIs" dxfId="195" priority="6" stopIfTrue="1" operator="lessThan">
      <formula>0.0005</formula>
    </cfRule>
  </conditionalFormatting>
  <conditionalFormatting sqref="S6:AH6 S8:AH8 S10:AH10 S12:AH12 S14:AH14 S16:AH16 S18:AH18 S20:AH20 S22:AH22 S24:AH24 S26:AH26 S28:AH28 S30:AH30 S32:AH32 S34:AH34 S36:AH36 A38:AH38">
    <cfRule type="cellIs" dxfId="194" priority="1" stopIfTrue="1" operator="lessThan">
      <formula>0.0005</formula>
    </cfRule>
  </conditionalFormatting>
  <conditionalFormatting sqref="AM5:IV5 B7:Q7 AM7:IV7 AM9:IV9 AM11:IV11 AM13:IV13 AM15:IV15 AM17:IV17 AM19:IV19 AM21:IV21 AM23:IV23 AM25:IV25 AM27:IV27 AM29:IV29 AM31:IV31 AM33:IV33 AM35:IV35 AM37:IV37">
    <cfRule type="cellIs" dxfId="193" priority="12" stopIfTrue="1" operator="equal">
      <formula>0</formula>
    </cfRule>
  </conditionalFormatting>
  <conditionalFormatting sqref="AM6:IV6 AM8:IV8 AM10:IV10 AM12:IV12 AM14:IV14 AM16:IV16 AM18:IV18 AM20:IV20 AM22:IV22 AM24:IV24 AM26:IV26 AM28:IV28 AM30:IV30 AM32:IV32 AM34:IV34 AM36:IV36 AM38:IV38">
    <cfRule type="cellIs" dxfId="192" priority="11" stopIfTrue="1" operator="lessThan">
      <formula>0.0005</formula>
    </cfRule>
  </conditionalFormatting>
  <hyperlinks>
    <hyperlink ref="A45" r:id="rId1" display="Publikation und Tabellen stehen unter der Lizenz CC BY-SA DEED 4.0." xr:uid="{1D8669A6-305B-421B-AEB5-ADB87E49B3ED}"/>
    <hyperlink ref="R45" r:id="rId2" display="Publikation und Tabellen stehen unter der Lizenz CC BY-SA DEED 4.0." xr:uid="{28098CE8-3171-4F7F-BCB2-D566402A1126}"/>
    <hyperlink ref="F43" r:id="rId3" xr:uid="{BBE9BB83-1D62-44CA-9C84-B1CD43437B56}"/>
    <hyperlink ref="W43" r:id="rId4" xr:uid="{20D128AF-1C0B-4A4F-8CF2-D6372F93AEC9}"/>
  </hyperlinks>
  <pageMargins left="0.78740157480314965" right="0.78740157480314965" top="0.98425196850393704" bottom="0.98425196850393704" header="0.51181102362204722" footer="0.51181102362204722"/>
  <pageSetup paperSize="9" scale="68" fitToWidth="2" fitToHeight="2" orientation="landscape" r:id="rId5"/>
  <headerFooter scaleWithDoc="0" alignWithMargins="0"/>
  <colBreaks count="1" manualBreakCount="1">
    <brk id="17" max="1048575" man="1"/>
  </colBreaks>
  <legacyDrawingHF r:id="rId6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29B5F-BC8D-4798-9836-0DBA6D781F7E}">
  <dimension ref="A1:AD45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6.140625" style="20" customWidth="1"/>
    <col min="2" max="13" width="9.140625" style="20" customWidth="1"/>
    <col min="14" max="14" width="16" style="20" customWidth="1"/>
    <col min="15" max="26" width="9.140625" style="20" customWidth="1"/>
    <col min="27" max="27" width="2.7109375" style="403" customWidth="1"/>
    <col min="28" max="28" width="7.5703125" style="27" customWidth="1"/>
    <col min="29" max="29" width="8" style="27" customWidth="1"/>
    <col min="30" max="16384" width="11.42578125" style="20"/>
  </cols>
  <sheetData>
    <row r="1" spans="1:30" s="19" customFormat="1" ht="37.5" customHeight="1" thickBot="1">
      <c r="A1" s="1064" t="str">
        <f>"Tabelle 20: Selbstveranstaltete Ausstellungen nach Ländern und Programmbereichen " &amp;Hilfswerte!B1</f>
        <v>Tabelle 20: Selbstveranstaltete Ausstellungen nach Ländern und Programmbereichen 2022</v>
      </c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066"/>
      <c r="N1" s="1064" t="str">
        <f>"noch Tabelle 20: Selbstveranstaltete Ausstellungen nach Ländern und Programmbereichen " &amp;Hilfswerte!B1</f>
        <v>noch Tabelle 20: Selbstveranstaltete Ausstellungen nach Ländern und Programmbereichen 2022</v>
      </c>
      <c r="O1" s="1065"/>
      <c r="P1" s="1065"/>
      <c r="Q1" s="1065"/>
      <c r="R1" s="1065"/>
      <c r="S1" s="1065"/>
      <c r="T1" s="1065"/>
      <c r="U1" s="1065"/>
      <c r="V1" s="1065"/>
      <c r="W1" s="1065"/>
      <c r="X1" s="1065"/>
      <c r="Y1" s="1065"/>
      <c r="Z1" s="1066"/>
      <c r="AA1" s="569"/>
      <c r="AB1" s="34"/>
      <c r="AC1" s="34"/>
    </row>
    <row r="2" spans="1:30" s="19" customFormat="1" ht="25.5" customHeight="1">
      <c r="A2" s="802" t="s">
        <v>12</v>
      </c>
      <c r="B2" s="811" t="s">
        <v>24</v>
      </c>
      <c r="C2" s="812"/>
      <c r="D2" s="894"/>
      <c r="E2" s="880" t="s">
        <v>54</v>
      </c>
      <c r="F2" s="1053"/>
      <c r="G2" s="1053"/>
      <c r="H2" s="1053"/>
      <c r="I2" s="1053"/>
      <c r="J2" s="1053"/>
      <c r="K2" s="1053"/>
      <c r="L2" s="1053"/>
      <c r="M2" s="1067"/>
      <c r="N2" s="820" t="s">
        <v>12</v>
      </c>
      <c r="O2" s="811" t="s">
        <v>54</v>
      </c>
      <c r="P2" s="812"/>
      <c r="Q2" s="812"/>
      <c r="R2" s="812"/>
      <c r="S2" s="812"/>
      <c r="T2" s="812"/>
      <c r="U2" s="812"/>
      <c r="V2" s="812"/>
      <c r="W2" s="812"/>
      <c r="X2" s="812"/>
      <c r="Y2" s="812"/>
      <c r="Z2" s="884"/>
      <c r="AA2" s="561"/>
    </row>
    <row r="3" spans="1:30" s="40" customFormat="1" ht="51" customHeight="1">
      <c r="A3" s="803"/>
      <c r="B3" s="862"/>
      <c r="C3" s="879"/>
      <c r="D3" s="879"/>
      <c r="E3" s="869" t="s">
        <v>89</v>
      </c>
      <c r="F3" s="869"/>
      <c r="G3" s="869"/>
      <c r="H3" s="869" t="s">
        <v>113</v>
      </c>
      <c r="I3" s="869"/>
      <c r="J3" s="869"/>
      <c r="K3" s="869" t="s">
        <v>19</v>
      </c>
      <c r="L3" s="869"/>
      <c r="M3" s="1068"/>
      <c r="N3" s="821"/>
      <c r="O3" s="869" t="s">
        <v>20</v>
      </c>
      <c r="P3" s="869"/>
      <c r="Q3" s="869"/>
      <c r="R3" s="807" t="s">
        <v>355</v>
      </c>
      <c r="S3" s="869"/>
      <c r="T3" s="885"/>
      <c r="U3" s="869" t="s">
        <v>38</v>
      </c>
      <c r="V3" s="869"/>
      <c r="W3" s="869"/>
      <c r="X3" s="806" t="s">
        <v>39</v>
      </c>
      <c r="Y3" s="806"/>
      <c r="Z3" s="808"/>
      <c r="AA3" s="573"/>
    </row>
    <row r="4" spans="1:30" ht="25.5" customHeight="1">
      <c r="A4" s="803"/>
      <c r="B4" s="661" t="s">
        <v>6</v>
      </c>
      <c r="C4" s="661" t="s">
        <v>299</v>
      </c>
      <c r="D4" s="593" t="s">
        <v>300</v>
      </c>
      <c r="E4" s="661" t="s">
        <v>6</v>
      </c>
      <c r="F4" s="661" t="s">
        <v>299</v>
      </c>
      <c r="G4" s="599" t="s">
        <v>300</v>
      </c>
      <c r="H4" s="661" t="s">
        <v>6</v>
      </c>
      <c r="I4" s="661" t="s">
        <v>299</v>
      </c>
      <c r="J4" s="599" t="s">
        <v>300</v>
      </c>
      <c r="K4" s="661" t="s">
        <v>6</v>
      </c>
      <c r="L4" s="661" t="s">
        <v>299</v>
      </c>
      <c r="M4" s="662" t="s">
        <v>300</v>
      </c>
      <c r="N4" s="821"/>
      <c r="O4" s="593" t="s">
        <v>6</v>
      </c>
      <c r="P4" s="593" t="s">
        <v>299</v>
      </c>
      <c r="Q4" s="591" t="s">
        <v>300</v>
      </c>
      <c r="R4" s="622" t="s">
        <v>6</v>
      </c>
      <c r="S4" s="593" t="s">
        <v>299</v>
      </c>
      <c r="T4" s="593" t="s">
        <v>300</v>
      </c>
      <c r="U4" s="593" t="s">
        <v>6</v>
      </c>
      <c r="V4" s="593" t="s">
        <v>299</v>
      </c>
      <c r="W4" s="591" t="s">
        <v>300</v>
      </c>
      <c r="X4" s="622" t="s">
        <v>6</v>
      </c>
      <c r="Y4" s="593" t="s">
        <v>299</v>
      </c>
      <c r="Z4" s="595" t="s">
        <v>300</v>
      </c>
      <c r="AA4" s="402"/>
      <c r="AB4" s="20"/>
      <c r="AC4" s="20"/>
      <c r="AD4" s="21"/>
    </row>
    <row r="5" spans="1:30" s="21" customFormat="1" ht="12.75" customHeight="1">
      <c r="A5" s="800" t="s">
        <v>61</v>
      </c>
      <c r="B5" s="338">
        <v>238</v>
      </c>
      <c r="C5" s="337">
        <v>10716</v>
      </c>
      <c r="D5" s="337">
        <v>160310</v>
      </c>
      <c r="E5" s="338">
        <v>58</v>
      </c>
      <c r="F5" s="337">
        <v>2318</v>
      </c>
      <c r="G5" s="231">
        <v>29878</v>
      </c>
      <c r="H5" s="338">
        <v>177</v>
      </c>
      <c r="I5" s="337">
        <v>8346</v>
      </c>
      <c r="J5" s="231">
        <v>129281</v>
      </c>
      <c r="K5" s="338">
        <v>1</v>
      </c>
      <c r="L5" s="337">
        <v>23</v>
      </c>
      <c r="M5" s="339">
        <v>600</v>
      </c>
      <c r="N5" s="800" t="s">
        <v>61</v>
      </c>
      <c r="O5" s="190">
        <v>1</v>
      </c>
      <c r="P5" s="181">
        <v>17</v>
      </c>
      <c r="Q5" s="191">
        <v>501</v>
      </c>
      <c r="R5" s="181">
        <v>1</v>
      </c>
      <c r="S5" s="181">
        <v>12</v>
      </c>
      <c r="T5" s="181">
        <v>50</v>
      </c>
      <c r="U5" s="190">
        <v>0</v>
      </c>
      <c r="V5" s="181">
        <v>0</v>
      </c>
      <c r="W5" s="191">
        <v>0</v>
      </c>
      <c r="X5" s="181">
        <v>0</v>
      </c>
      <c r="Y5" s="181">
        <v>0</v>
      </c>
      <c r="Z5" s="224">
        <v>0</v>
      </c>
      <c r="AA5" s="404"/>
    </row>
    <row r="6" spans="1:30" s="21" customFormat="1" ht="12.75" customHeight="1">
      <c r="A6" s="799"/>
      <c r="B6" s="340">
        <v>1</v>
      </c>
      <c r="C6" s="341">
        <v>1</v>
      </c>
      <c r="D6" s="341">
        <v>1</v>
      </c>
      <c r="E6" s="145">
        <v>0.2437</v>
      </c>
      <c r="F6" s="146">
        <v>0.21631</v>
      </c>
      <c r="G6" s="147">
        <v>0.18637999999999999</v>
      </c>
      <c r="H6" s="145">
        <v>0.74370000000000003</v>
      </c>
      <c r="I6" s="146">
        <v>0.77883999999999998</v>
      </c>
      <c r="J6" s="147">
        <v>0.80644000000000005</v>
      </c>
      <c r="K6" s="145">
        <v>4.1999999999999997E-3</v>
      </c>
      <c r="L6" s="146">
        <v>2.15E-3</v>
      </c>
      <c r="M6" s="148">
        <v>3.7399999999999998E-3</v>
      </c>
      <c r="N6" s="799"/>
      <c r="O6" s="145">
        <v>4.1999999999999997E-3</v>
      </c>
      <c r="P6" s="146">
        <v>1.5900000000000001E-3</v>
      </c>
      <c r="Q6" s="147">
        <v>3.13E-3</v>
      </c>
      <c r="R6" s="146">
        <v>4.1999999999999997E-3</v>
      </c>
      <c r="S6" s="146">
        <v>1.1199999999999999E-3</v>
      </c>
      <c r="T6" s="146">
        <v>3.1E-4</v>
      </c>
      <c r="U6" s="145" t="s">
        <v>477</v>
      </c>
      <c r="V6" s="146" t="s">
        <v>477</v>
      </c>
      <c r="W6" s="147" t="s">
        <v>477</v>
      </c>
      <c r="X6" s="146" t="s">
        <v>477</v>
      </c>
      <c r="Y6" s="146" t="s">
        <v>477</v>
      </c>
      <c r="Z6" s="148" t="s">
        <v>477</v>
      </c>
      <c r="AA6" s="404"/>
    </row>
    <row r="7" spans="1:30" s="21" customFormat="1" ht="12.75" customHeight="1">
      <c r="A7" s="799" t="s">
        <v>62</v>
      </c>
      <c r="B7" s="190">
        <v>191</v>
      </c>
      <c r="C7" s="181">
        <v>3684</v>
      </c>
      <c r="D7" s="181">
        <v>57642</v>
      </c>
      <c r="E7" s="186">
        <v>58</v>
      </c>
      <c r="F7" s="199">
        <v>582</v>
      </c>
      <c r="G7" s="187">
        <v>7427</v>
      </c>
      <c r="H7" s="186">
        <v>132</v>
      </c>
      <c r="I7" s="199">
        <v>3101</v>
      </c>
      <c r="J7" s="187">
        <v>50125</v>
      </c>
      <c r="K7" s="186">
        <v>0</v>
      </c>
      <c r="L7" s="199">
        <v>0</v>
      </c>
      <c r="M7" s="244">
        <v>0</v>
      </c>
      <c r="N7" s="1063" t="s">
        <v>62</v>
      </c>
      <c r="O7" s="186">
        <v>0</v>
      </c>
      <c r="P7" s="199">
        <v>0</v>
      </c>
      <c r="Q7" s="187">
        <v>0</v>
      </c>
      <c r="R7" s="199">
        <v>0</v>
      </c>
      <c r="S7" s="199">
        <v>0</v>
      </c>
      <c r="T7" s="199">
        <v>0</v>
      </c>
      <c r="U7" s="186">
        <v>1</v>
      </c>
      <c r="V7" s="199">
        <v>1</v>
      </c>
      <c r="W7" s="187">
        <v>90</v>
      </c>
      <c r="X7" s="199">
        <v>0</v>
      </c>
      <c r="Y7" s="199">
        <v>0</v>
      </c>
      <c r="Z7" s="244">
        <v>0</v>
      </c>
      <c r="AA7" s="404"/>
    </row>
    <row r="8" spans="1:30" s="21" customFormat="1" ht="12.75" customHeight="1">
      <c r="A8" s="799"/>
      <c r="B8" s="340">
        <v>1</v>
      </c>
      <c r="C8" s="341">
        <v>1</v>
      </c>
      <c r="D8" s="341">
        <v>1</v>
      </c>
      <c r="E8" s="198">
        <v>0.30365999999999999</v>
      </c>
      <c r="F8" s="131">
        <v>0.15798000000000001</v>
      </c>
      <c r="G8" s="189">
        <v>0.12884999999999999</v>
      </c>
      <c r="H8" s="198">
        <v>0.69110000000000005</v>
      </c>
      <c r="I8" s="131">
        <v>0.84175</v>
      </c>
      <c r="J8" s="189">
        <v>0.86958999999999997</v>
      </c>
      <c r="K8" s="198" t="s">
        <v>477</v>
      </c>
      <c r="L8" s="131" t="s">
        <v>477</v>
      </c>
      <c r="M8" s="227" t="s">
        <v>477</v>
      </c>
      <c r="N8" s="1063"/>
      <c r="O8" s="198" t="s">
        <v>477</v>
      </c>
      <c r="P8" s="131" t="s">
        <v>477</v>
      </c>
      <c r="Q8" s="189" t="s">
        <v>477</v>
      </c>
      <c r="R8" s="131" t="s">
        <v>477</v>
      </c>
      <c r="S8" s="131" t="s">
        <v>477</v>
      </c>
      <c r="T8" s="131" t="s">
        <v>477</v>
      </c>
      <c r="U8" s="198">
        <v>5.2399999999999999E-3</v>
      </c>
      <c r="V8" s="131">
        <v>2.7E-4</v>
      </c>
      <c r="W8" s="189">
        <v>1.56E-3</v>
      </c>
      <c r="X8" s="131" t="s">
        <v>477</v>
      </c>
      <c r="Y8" s="131" t="s">
        <v>477</v>
      </c>
      <c r="Z8" s="227" t="s">
        <v>477</v>
      </c>
      <c r="AA8" s="404"/>
    </row>
    <row r="9" spans="1:30" s="21" customFormat="1" ht="12.75" customHeight="1">
      <c r="A9" s="799" t="s">
        <v>63</v>
      </c>
      <c r="B9" s="190">
        <v>18</v>
      </c>
      <c r="C9" s="181">
        <v>1416</v>
      </c>
      <c r="D9" s="181">
        <v>6899</v>
      </c>
      <c r="E9" s="186">
        <v>9</v>
      </c>
      <c r="F9" s="199">
        <v>585</v>
      </c>
      <c r="G9" s="187">
        <v>3100</v>
      </c>
      <c r="H9" s="186">
        <v>9</v>
      </c>
      <c r="I9" s="199">
        <v>831</v>
      </c>
      <c r="J9" s="187">
        <v>3799</v>
      </c>
      <c r="K9" s="186">
        <v>0</v>
      </c>
      <c r="L9" s="199">
        <v>0</v>
      </c>
      <c r="M9" s="244">
        <v>0</v>
      </c>
      <c r="N9" s="799" t="s">
        <v>63</v>
      </c>
      <c r="O9" s="186">
        <v>0</v>
      </c>
      <c r="P9" s="199">
        <v>0</v>
      </c>
      <c r="Q9" s="187">
        <v>0</v>
      </c>
      <c r="R9" s="199">
        <v>0</v>
      </c>
      <c r="S9" s="199">
        <v>0</v>
      </c>
      <c r="T9" s="199">
        <v>0</v>
      </c>
      <c r="U9" s="186">
        <v>0</v>
      </c>
      <c r="V9" s="199">
        <v>0</v>
      </c>
      <c r="W9" s="187">
        <v>0</v>
      </c>
      <c r="X9" s="199">
        <v>0</v>
      </c>
      <c r="Y9" s="199">
        <v>0</v>
      </c>
      <c r="Z9" s="244">
        <v>0</v>
      </c>
      <c r="AA9" s="404"/>
    </row>
    <row r="10" spans="1:30" s="21" customFormat="1" ht="12.75" customHeight="1">
      <c r="A10" s="799"/>
      <c r="B10" s="340">
        <v>1</v>
      </c>
      <c r="C10" s="341">
        <v>1</v>
      </c>
      <c r="D10" s="341">
        <v>1</v>
      </c>
      <c r="E10" s="198">
        <v>0.5</v>
      </c>
      <c r="F10" s="131">
        <v>0.41314000000000001</v>
      </c>
      <c r="G10" s="189">
        <v>0.44934000000000002</v>
      </c>
      <c r="H10" s="198">
        <v>0.5</v>
      </c>
      <c r="I10" s="131">
        <v>0.58686000000000005</v>
      </c>
      <c r="J10" s="189">
        <v>0.55066000000000004</v>
      </c>
      <c r="K10" s="198" t="s">
        <v>477</v>
      </c>
      <c r="L10" s="131" t="s">
        <v>477</v>
      </c>
      <c r="M10" s="227" t="s">
        <v>477</v>
      </c>
      <c r="N10" s="799"/>
      <c r="O10" s="198" t="s">
        <v>477</v>
      </c>
      <c r="P10" s="131" t="s">
        <v>477</v>
      </c>
      <c r="Q10" s="189" t="s">
        <v>477</v>
      </c>
      <c r="R10" s="131" t="s">
        <v>477</v>
      </c>
      <c r="S10" s="131" t="s">
        <v>477</v>
      </c>
      <c r="T10" s="131" t="s">
        <v>477</v>
      </c>
      <c r="U10" s="198" t="s">
        <v>477</v>
      </c>
      <c r="V10" s="131" t="s">
        <v>477</v>
      </c>
      <c r="W10" s="189" t="s">
        <v>477</v>
      </c>
      <c r="X10" s="131" t="s">
        <v>477</v>
      </c>
      <c r="Y10" s="131" t="s">
        <v>477</v>
      </c>
      <c r="Z10" s="227" t="s">
        <v>477</v>
      </c>
      <c r="AA10" s="404"/>
    </row>
    <row r="11" spans="1:30" s="21" customFormat="1" ht="12.75" customHeight="1">
      <c r="A11" s="799" t="s">
        <v>64</v>
      </c>
      <c r="B11" s="190">
        <v>32</v>
      </c>
      <c r="C11" s="181">
        <v>2528</v>
      </c>
      <c r="D11" s="181">
        <v>6654</v>
      </c>
      <c r="E11" s="186">
        <v>23</v>
      </c>
      <c r="F11" s="199">
        <v>1854</v>
      </c>
      <c r="G11" s="187">
        <v>4756</v>
      </c>
      <c r="H11" s="186">
        <v>9</v>
      </c>
      <c r="I11" s="199">
        <v>674</v>
      </c>
      <c r="J11" s="187">
        <v>1898</v>
      </c>
      <c r="K11" s="186">
        <v>0</v>
      </c>
      <c r="L11" s="199">
        <v>0</v>
      </c>
      <c r="M11" s="244">
        <v>0</v>
      </c>
      <c r="N11" s="799" t="s">
        <v>64</v>
      </c>
      <c r="O11" s="186">
        <v>0</v>
      </c>
      <c r="P11" s="199">
        <v>0</v>
      </c>
      <c r="Q11" s="187">
        <v>0</v>
      </c>
      <c r="R11" s="199">
        <v>0</v>
      </c>
      <c r="S11" s="199">
        <v>0</v>
      </c>
      <c r="T11" s="199">
        <v>0</v>
      </c>
      <c r="U11" s="186">
        <v>0</v>
      </c>
      <c r="V11" s="199">
        <v>0</v>
      </c>
      <c r="W11" s="187">
        <v>0</v>
      </c>
      <c r="X11" s="199">
        <v>0</v>
      </c>
      <c r="Y11" s="199">
        <v>0</v>
      </c>
      <c r="Z11" s="244">
        <v>0</v>
      </c>
      <c r="AA11" s="404"/>
    </row>
    <row r="12" spans="1:30" s="21" customFormat="1" ht="12.75" customHeight="1">
      <c r="A12" s="799"/>
      <c r="B12" s="340">
        <v>1</v>
      </c>
      <c r="C12" s="341">
        <v>1</v>
      </c>
      <c r="D12" s="341">
        <v>1</v>
      </c>
      <c r="E12" s="198">
        <v>0.71875</v>
      </c>
      <c r="F12" s="131">
        <v>0.73338999999999999</v>
      </c>
      <c r="G12" s="189">
        <v>0.71475999999999995</v>
      </c>
      <c r="H12" s="198">
        <v>0.28125</v>
      </c>
      <c r="I12" s="131">
        <v>0.26661000000000001</v>
      </c>
      <c r="J12" s="189">
        <v>0.28523999999999999</v>
      </c>
      <c r="K12" s="198" t="s">
        <v>477</v>
      </c>
      <c r="L12" s="131" t="s">
        <v>477</v>
      </c>
      <c r="M12" s="227" t="s">
        <v>477</v>
      </c>
      <c r="N12" s="799"/>
      <c r="O12" s="198" t="s">
        <v>477</v>
      </c>
      <c r="P12" s="131" t="s">
        <v>477</v>
      </c>
      <c r="Q12" s="189" t="s">
        <v>477</v>
      </c>
      <c r="R12" s="131" t="s">
        <v>477</v>
      </c>
      <c r="S12" s="131" t="s">
        <v>477</v>
      </c>
      <c r="T12" s="131" t="s">
        <v>477</v>
      </c>
      <c r="U12" s="198" t="s">
        <v>477</v>
      </c>
      <c r="V12" s="131" t="s">
        <v>477</v>
      </c>
      <c r="W12" s="189" t="s">
        <v>477</v>
      </c>
      <c r="X12" s="131" t="s">
        <v>477</v>
      </c>
      <c r="Y12" s="131" t="s">
        <v>477</v>
      </c>
      <c r="Z12" s="227" t="s">
        <v>477</v>
      </c>
      <c r="AA12" s="404"/>
    </row>
    <row r="13" spans="1:30" s="21" customFormat="1" ht="12.75" customHeight="1">
      <c r="A13" s="799" t="s">
        <v>65</v>
      </c>
      <c r="B13" s="190">
        <v>3</v>
      </c>
      <c r="C13" s="181">
        <v>60</v>
      </c>
      <c r="D13" s="181">
        <v>473</v>
      </c>
      <c r="E13" s="186">
        <v>2</v>
      </c>
      <c r="F13" s="199">
        <v>36</v>
      </c>
      <c r="G13" s="187">
        <v>328</v>
      </c>
      <c r="H13" s="186">
        <v>0</v>
      </c>
      <c r="I13" s="199">
        <v>0</v>
      </c>
      <c r="J13" s="187">
        <v>0</v>
      </c>
      <c r="K13" s="186">
        <v>1</v>
      </c>
      <c r="L13" s="199">
        <v>24</v>
      </c>
      <c r="M13" s="244">
        <v>145</v>
      </c>
      <c r="N13" s="799" t="s">
        <v>65</v>
      </c>
      <c r="O13" s="186">
        <v>0</v>
      </c>
      <c r="P13" s="199">
        <v>0</v>
      </c>
      <c r="Q13" s="187">
        <v>0</v>
      </c>
      <c r="R13" s="199">
        <v>0</v>
      </c>
      <c r="S13" s="199">
        <v>0</v>
      </c>
      <c r="T13" s="199">
        <v>0</v>
      </c>
      <c r="U13" s="186">
        <v>0</v>
      </c>
      <c r="V13" s="199">
        <v>0</v>
      </c>
      <c r="W13" s="187">
        <v>0</v>
      </c>
      <c r="X13" s="199">
        <v>0</v>
      </c>
      <c r="Y13" s="199">
        <v>0</v>
      </c>
      <c r="Z13" s="244">
        <v>0</v>
      </c>
      <c r="AA13" s="404"/>
    </row>
    <row r="14" spans="1:30" s="21" customFormat="1" ht="12.75" customHeight="1">
      <c r="A14" s="799"/>
      <c r="B14" s="340">
        <v>1</v>
      </c>
      <c r="C14" s="341">
        <v>1</v>
      </c>
      <c r="D14" s="341">
        <v>1</v>
      </c>
      <c r="E14" s="198">
        <v>0.66666999999999998</v>
      </c>
      <c r="F14" s="131">
        <v>0.6</v>
      </c>
      <c r="G14" s="189">
        <v>0.69345000000000001</v>
      </c>
      <c r="H14" s="198" t="s">
        <v>477</v>
      </c>
      <c r="I14" s="131" t="s">
        <v>477</v>
      </c>
      <c r="J14" s="189" t="s">
        <v>477</v>
      </c>
      <c r="K14" s="198">
        <v>0.33333000000000002</v>
      </c>
      <c r="L14" s="131">
        <v>0.4</v>
      </c>
      <c r="M14" s="227">
        <v>0.30654999999999999</v>
      </c>
      <c r="N14" s="799"/>
      <c r="O14" s="198" t="s">
        <v>477</v>
      </c>
      <c r="P14" s="131" t="s">
        <v>477</v>
      </c>
      <c r="Q14" s="189" t="s">
        <v>477</v>
      </c>
      <c r="R14" s="131" t="s">
        <v>477</v>
      </c>
      <c r="S14" s="131" t="s">
        <v>477</v>
      </c>
      <c r="T14" s="131" t="s">
        <v>477</v>
      </c>
      <c r="U14" s="198" t="s">
        <v>477</v>
      </c>
      <c r="V14" s="131" t="s">
        <v>477</v>
      </c>
      <c r="W14" s="189" t="s">
        <v>477</v>
      </c>
      <c r="X14" s="131" t="s">
        <v>477</v>
      </c>
      <c r="Y14" s="131" t="s">
        <v>477</v>
      </c>
      <c r="Z14" s="227" t="s">
        <v>477</v>
      </c>
      <c r="AA14" s="404"/>
    </row>
    <row r="15" spans="1:30" s="21" customFormat="1" ht="12.75" customHeight="1">
      <c r="A15" s="799" t="s">
        <v>66</v>
      </c>
      <c r="B15" s="190">
        <v>1</v>
      </c>
      <c r="C15" s="181">
        <v>220</v>
      </c>
      <c r="D15" s="181">
        <v>51</v>
      </c>
      <c r="E15" s="186">
        <v>1</v>
      </c>
      <c r="F15" s="199">
        <v>220</v>
      </c>
      <c r="G15" s="187">
        <v>51</v>
      </c>
      <c r="H15" s="186">
        <v>0</v>
      </c>
      <c r="I15" s="199">
        <v>0</v>
      </c>
      <c r="J15" s="187">
        <v>0</v>
      </c>
      <c r="K15" s="186">
        <v>0</v>
      </c>
      <c r="L15" s="199">
        <v>0</v>
      </c>
      <c r="M15" s="244">
        <v>0</v>
      </c>
      <c r="N15" s="799" t="s">
        <v>66</v>
      </c>
      <c r="O15" s="186">
        <v>0</v>
      </c>
      <c r="P15" s="199">
        <v>0</v>
      </c>
      <c r="Q15" s="187">
        <v>0</v>
      </c>
      <c r="R15" s="199">
        <v>0</v>
      </c>
      <c r="S15" s="199">
        <v>0</v>
      </c>
      <c r="T15" s="199">
        <v>0</v>
      </c>
      <c r="U15" s="186">
        <v>0</v>
      </c>
      <c r="V15" s="199">
        <v>0</v>
      </c>
      <c r="W15" s="187">
        <v>0</v>
      </c>
      <c r="X15" s="199">
        <v>0</v>
      </c>
      <c r="Y15" s="199">
        <v>0</v>
      </c>
      <c r="Z15" s="244">
        <v>0</v>
      </c>
      <c r="AA15" s="404"/>
    </row>
    <row r="16" spans="1:30" s="21" customFormat="1" ht="12.75" customHeight="1">
      <c r="A16" s="799"/>
      <c r="B16" s="340">
        <v>1</v>
      </c>
      <c r="C16" s="341">
        <v>1</v>
      </c>
      <c r="D16" s="341">
        <v>1</v>
      </c>
      <c r="E16" s="198">
        <v>1</v>
      </c>
      <c r="F16" s="131">
        <v>1</v>
      </c>
      <c r="G16" s="189">
        <v>1</v>
      </c>
      <c r="H16" s="198" t="s">
        <v>477</v>
      </c>
      <c r="I16" s="131" t="s">
        <v>477</v>
      </c>
      <c r="J16" s="189" t="s">
        <v>477</v>
      </c>
      <c r="K16" s="198" t="s">
        <v>477</v>
      </c>
      <c r="L16" s="131" t="s">
        <v>477</v>
      </c>
      <c r="M16" s="227" t="s">
        <v>477</v>
      </c>
      <c r="N16" s="799"/>
      <c r="O16" s="198" t="s">
        <v>477</v>
      </c>
      <c r="P16" s="131" t="s">
        <v>477</v>
      </c>
      <c r="Q16" s="189" t="s">
        <v>477</v>
      </c>
      <c r="R16" s="131" t="s">
        <v>477</v>
      </c>
      <c r="S16" s="131" t="s">
        <v>477</v>
      </c>
      <c r="T16" s="131" t="s">
        <v>477</v>
      </c>
      <c r="U16" s="198" t="s">
        <v>477</v>
      </c>
      <c r="V16" s="131" t="s">
        <v>477</v>
      </c>
      <c r="W16" s="189" t="s">
        <v>477</v>
      </c>
      <c r="X16" s="131" t="s">
        <v>477</v>
      </c>
      <c r="Y16" s="131" t="s">
        <v>477</v>
      </c>
      <c r="Z16" s="227" t="s">
        <v>477</v>
      </c>
      <c r="AA16" s="404"/>
    </row>
    <row r="17" spans="1:27" s="21" customFormat="1" ht="12.75" customHeight="1">
      <c r="A17" s="799" t="s">
        <v>67</v>
      </c>
      <c r="B17" s="190">
        <v>37</v>
      </c>
      <c r="C17" s="181">
        <v>2381</v>
      </c>
      <c r="D17" s="181">
        <v>19975</v>
      </c>
      <c r="E17" s="186">
        <v>12</v>
      </c>
      <c r="F17" s="199">
        <v>884</v>
      </c>
      <c r="G17" s="187">
        <v>7592</v>
      </c>
      <c r="H17" s="186">
        <v>25</v>
      </c>
      <c r="I17" s="199">
        <v>1497</v>
      </c>
      <c r="J17" s="187">
        <v>12383</v>
      </c>
      <c r="K17" s="186">
        <v>0</v>
      </c>
      <c r="L17" s="199">
        <v>0</v>
      </c>
      <c r="M17" s="244">
        <v>0</v>
      </c>
      <c r="N17" s="799" t="s">
        <v>67</v>
      </c>
      <c r="O17" s="186">
        <v>0</v>
      </c>
      <c r="P17" s="199">
        <v>0</v>
      </c>
      <c r="Q17" s="187">
        <v>0</v>
      </c>
      <c r="R17" s="199">
        <v>0</v>
      </c>
      <c r="S17" s="199">
        <v>0</v>
      </c>
      <c r="T17" s="199">
        <v>0</v>
      </c>
      <c r="U17" s="186">
        <v>0</v>
      </c>
      <c r="V17" s="199">
        <v>0</v>
      </c>
      <c r="W17" s="187">
        <v>0</v>
      </c>
      <c r="X17" s="199">
        <v>0</v>
      </c>
      <c r="Y17" s="199">
        <v>0</v>
      </c>
      <c r="Z17" s="244">
        <v>0</v>
      </c>
      <c r="AA17" s="404"/>
    </row>
    <row r="18" spans="1:27" s="21" customFormat="1" ht="12.75" customHeight="1">
      <c r="A18" s="799"/>
      <c r="B18" s="340">
        <v>1</v>
      </c>
      <c r="C18" s="341">
        <v>1</v>
      </c>
      <c r="D18" s="341">
        <v>1</v>
      </c>
      <c r="E18" s="198">
        <v>0.32432</v>
      </c>
      <c r="F18" s="131">
        <v>0.37126999999999999</v>
      </c>
      <c r="G18" s="189">
        <v>0.38007999999999997</v>
      </c>
      <c r="H18" s="198">
        <v>0.67567999999999995</v>
      </c>
      <c r="I18" s="131">
        <v>0.62873000000000001</v>
      </c>
      <c r="J18" s="189">
        <v>0.61992000000000003</v>
      </c>
      <c r="K18" s="198" t="s">
        <v>477</v>
      </c>
      <c r="L18" s="131" t="s">
        <v>477</v>
      </c>
      <c r="M18" s="227" t="s">
        <v>477</v>
      </c>
      <c r="N18" s="799"/>
      <c r="O18" s="198" t="s">
        <v>477</v>
      </c>
      <c r="P18" s="131" t="s">
        <v>477</v>
      </c>
      <c r="Q18" s="189" t="s">
        <v>477</v>
      </c>
      <c r="R18" s="131" t="s">
        <v>477</v>
      </c>
      <c r="S18" s="131" t="s">
        <v>477</v>
      </c>
      <c r="T18" s="131" t="s">
        <v>477</v>
      </c>
      <c r="U18" s="198" t="s">
        <v>477</v>
      </c>
      <c r="V18" s="131" t="s">
        <v>477</v>
      </c>
      <c r="W18" s="189" t="s">
        <v>477</v>
      </c>
      <c r="X18" s="131" t="s">
        <v>477</v>
      </c>
      <c r="Y18" s="131" t="s">
        <v>477</v>
      </c>
      <c r="Z18" s="227" t="s">
        <v>477</v>
      </c>
      <c r="AA18" s="404"/>
    </row>
    <row r="19" spans="1:27" s="21" customFormat="1" ht="12.75" customHeight="1">
      <c r="A19" s="799" t="s">
        <v>68</v>
      </c>
      <c r="B19" s="190">
        <v>36</v>
      </c>
      <c r="C19" s="181">
        <v>1576</v>
      </c>
      <c r="D19" s="181">
        <v>5028</v>
      </c>
      <c r="E19" s="186">
        <v>20</v>
      </c>
      <c r="F19" s="199">
        <v>943</v>
      </c>
      <c r="G19" s="187">
        <v>2687</v>
      </c>
      <c r="H19" s="186">
        <v>15</v>
      </c>
      <c r="I19" s="199">
        <v>614</v>
      </c>
      <c r="J19" s="187">
        <v>2141</v>
      </c>
      <c r="K19" s="186">
        <v>0</v>
      </c>
      <c r="L19" s="199">
        <v>0</v>
      </c>
      <c r="M19" s="244">
        <v>0</v>
      </c>
      <c r="N19" s="799" t="s">
        <v>68</v>
      </c>
      <c r="O19" s="186">
        <v>0</v>
      </c>
      <c r="P19" s="199">
        <v>0</v>
      </c>
      <c r="Q19" s="187">
        <v>0</v>
      </c>
      <c r="R19" s="199">
        <v>0</v>
      </c>
      <c r="S19" s="199">
        <v>0</v>
      </c>
      <c r="T19" s="199">
        <v>0</v>
      </c>
      <c r="U19" s="186">
        <v>0</v>
      </c>
      <c r="V19" s="199">
        <v>0</v>
      </c>
      <c r="W19" s="187">
        <v>0</v>
      </c>
      <c r="X19" s="199">
        <v>1</v>
      </c>
      <c r="Y19" s="199">
        <v>19</v>
      </c>
      <c r="Z19" s="244">
        <v>200</v>
      </c>
      <c r="AA19" s="404"/>
    </row>
    <row r="20" spans="1:27" s="21" customFormat="1" ht="12.75" customHeight="1">
      <c r="A20" s="799"/>
      <c r="B20" s="340">
        <v>1</v>
      </c>
      <c r="C20" s="341">
        <v>1</v>
      </c>
      <c r="D20" s="341">
        <v>1</v>
      </c>
      <c r="E20" s="198">
        <v>0.55556000000000005</v>
      </c>
      <c r="F20" s="131">
        <v>0.59835000000000005</v>
      </c>
      <c r="G20" s="189">
        <v>0.53441000000000005</v>
      </c>
      <c r="H20" s="198">
        <v>0.41666999999999998</v>
      </c>
      <c r="I20" s="131">
        <v>0.38958999999999999</v>
      </c>
      <c r="J20" s="189">
        <v>0.42581999999999998</v>
      </c>
      <c r="K20" s="198" t="s">
        <v>477</v>
      </c>
      <c r="L20" s="131" t="s">
        <v>477</v>
      </c>
      <c r="M20" s="227" t="s">
        <v>477</v>
      </c>
      <c r="N20" s="799"/>
      <c r="O20" s="198" t="s">
        <v>477</v>
      </c>
      <c r="P20" s="131" t="s">
        <v>477</v>
      </c>
      <c r="Q20" s="189" t="s">
        <v>477</v>
      </c>
      <c r="R20" s="131" t="s">
        <v>477</v>
      </c>
      <c r="S20" s="131" t="s">
        <v>477</v>
      </c>
      <c r="T20" s="131" t="s">
        <v>477</v>
      </c>
      <c r="U20" s="198" t="s">
        <v>477</v>
      </c>
      <c r="V20" s="131" t="s">
        <v>477</v>
      </c>
      <c r="W20" s="189" t="s">
        <v>477</v>
      </c>
      <c r="X20" s="131">
        <v>2.7779999999999999E-2</v>
      </c>
      <c r="Y20" s="131">
        <v>1.206E-2</v>
      </c>
      <c r="Z20" s="227">
        <v>3.9780000000000003E-2</v>
      </c>
      <c r="AA20" s="404"/>
    </row>
    <row r="21" spans="1:27" s="21" customFormat="1" ht="12.75" customHeight="1">
      <c r="A21" s="799" t="s">
        <v>69</v>
      </c>
      <c r="B21" s="190">
        <v>76</v>
      </c>
      <c r="C21" s="181">
        <v>3064</v>
      </c>
      <c r="D21" s="181">
        <v>7362</v>
      </c>
      <c r="E21" s="186">
        <v>49</v>
      </c>
      <c r="F21" s="199">
        <v>942</v>
      </c>
      <c r="G21" s="187">
        <v>4394</v>
      </c>
      <c r="H21" s="186">
        <v>26</v>
      </c>
      <c r="I21" s="199">
        <v>2102</v>
      </c>
      <c r="J21" s="187">
        <v>2728</v>
      </c>
      <c r="K21" s="186">
        <v>0</v>
      </c>
      <c r="L21" s="199">
        <v>0</v>
      </c>
      <c r="M21" s="244">
        <v>0</v>
      </c>
      <c r="N21" s="799" t="s">
        <v>69</v>
      </c>
      <c r="O21" s="186">
        <v>0</v>
      </c>
      <c r="P21" s="199">
        <v>0</v>
      </c>
      <c r="Q21" s="187">
        <v>0</v>
      </c>
      <c r="R21" s="199">
        <v>0</v>
      </c>
      <c r="S21" s="199">
        <v>0</v>
      </c>
      <c r="T21" s="199">
        <v>0</v>
      </c>
      <c r="U21" s="186">
        <v>0</v>
      </c>
      <c r="V21" s="199">
        <v>0</v>
      </c>
      <c r="W21" s="187">
        <v>0</v>
      </c>
      <c r="X21" s="199">
        <v>1</v>
      </c>
      <c r="Y21" s="199">
        <v>20</v>
      </c>
      <c r="Z21" s="244">
        <v>240</v>
      </c>
      <c r="AA21" s="404"/>
    </row>
    <row r="22" spans="1:27" s="21" customFormat="1" ht="12.75" customHeight="1">
      <c r="A22" s="799"/>
      <c r="B22" s="340">
        <v>1</v>
      </c>
      <c r="C22" s="341">
        <v>1</v>
      </c>
      <c r="D22" s="341">
        <v>1</v>
      </c>
      <c r="E22" s="198">
        <v>0.64473999999999998</v>
      </c>
      <c r="F22" s="131">
        <v>0.30743999999999999</v>
      </c>
      <c r="G22" s="189">
        <v>0.59684999999999999</v>
      </c>
      <c r="H22" s="198">
        <v>0.34211000000000003</v>
      </c>
      <c r="I22" s="131">
        <v>0.68603000000000003</v>
      </c>
      <c r="J22" s="189">
        <v>0.37054999999999999</v>
      </c>
      <c r="K22" s="198" t="s">
        <v>477</v>
      </c>
      <c r="L22" s="131" t="s">
        <v>477</v>
      </c>
      <c r="M22" s="227" t="s">
        <v>477</v>
      </c>
      <c r="N22" s="799"/>
      <c r="O22" s="198" t="s">
        <v>477</v>
      </c>
      <c r="P22" s="131" t="s">
        <v>477</v>
      </c>
      <c r="Q22" s="189" t="s">
        <v>477</v>
      </c>
      <c r="R22" s="131" t="s">
        <v>477</v>
      </c>
      <c r="S22" s="131" t="s">
        <v>477</v>
      </c>
      <c r="T22" s="131" t="s">
        <v>477</v>
      </c>
      <c r="U22" s="198" t="s">
        <v>477</v>
      </c>
      <c r="V22" s="131" t="s">
        <v>477</v>
      </c>
      <c r="W22" s="189" t="s">
        <v>477</v>
      </c>
      <c r="X22" s="131">
        <v>1.316E-2</v>
      </c>
      <c r="Y22" s="131">
        <v>6.5300000000000002E-3</v>
      </c>
      <c r="Z22" s="227">
        <v>3.2599999999999997E-2</v>
      </c>
      <c r="AA22" s="404"/>
    </row>
    <row r="23" spans="1:27" s="21" customFormat="1" ht="12.75" customHeight="1">
      <c r="A23" s="799" t="s">
        <v>70</v>
      </c>
      <c r="B23" s="190">
        <v>149</v>
      </c>
      <c r="C23" s="181">
        <v>5246</v>
      </c>
      <c r="D23" s="181">
        <v>47195</v>
      </c>
      <c r="E23" s="186">
        <v>85</v>
      </c>
      <c r="F23" s="199">
        <v>3097</v>
      </c>
      <c r="G23" s="187">
        <v>20836</v>
      </c>
      <c r="H23" s="186">
        <v>61</v>
      </c>
      <c r="I23" s="199">
        <v>2128</v>
      </c>
      <c r="J23" s="187">
        <v>25791</v>
      </c>
      <c r="K23" s="186">
        <v>2</v>
      </c>
      <c r="L23" s="199">
        <v>2</v>
      </c>
      <c r="M23" s="244">
        <v>43</v>
      </c>
      <c r="N23" s="799" t="s">
        <v>70</v>
      </c>
      <c r="O23" s="186">
        <v>1</v>
      </c>
      <c r="P23" s="199">
        <v>19</v>
      </c>
      <c r="Q23" s="187">
        <v>525</v>
      </c>
      <c r="R23" s="199">
        <v>0</v>
      </c>
      <c r="S23" s="199">
        <v>0</v>
      </c>
      <c r="T23" s="199">
        <v>0</v>
      </c>
      <c r="U23" s="186">
        <v>0</v>
      </c>
      <c r="V23" s="199">
        <v>0</v>
      </c>
      <c r="W23" s="187">
        <v>0</v>
      </c>
      <c r="X23" s="199">
        <v>0</v>
      </c>
      <c r="Y23" s="199">
        <v>0</v>
      </c>
      <c r="Z23" s="244">
        <v>0</v>
      </c>
      <c r="AA23" s="404"/>
    </row>
    <row r="24" spans="1:27" s="21" customFormat="1" ht="12.75" customHeight="1">
      <c r="A24" s="799"/>
      <c r="B24" s="340">
        <v>1</v>
      </c>
      <c r="C24" s="341">
        <v>1</v>
      </c>
      <c r="D24" s="341">
        <v>1</v>
      </c>
      <c r="E24" s="198">
        <v>0.57047000000000003</v>
      </c>
      <c r="F24" s="131">
        <v>0.59035000000000004</v>
      </c>
      <c r="G24" s="189">
        <v>0.44148999999999999</v>
      </c>
      <c r="H24" s="198">
        <v>0.40939999999999999</v>
      </c>
      <c r="I24" s="131">
        <v>0.40564</v>
      </c>
      <c r="J24" s="189">
        <v>0.54647999999999997</v>
      </c>
      <c r="K24" s="198">
        <v>1.342E-2</v>
      </c>
      <c r="L24" s="131">
        <v>3.8000000000000002E-4</v>
      </c>
      <c r="M24" s="227">
        <v>9.1E-4</v>
      </c>
      <c r="N24" s="799"/>
      <c r="O24" s="198">
        <v>6.7099999999999998E-3</v>
      </c>
      <c r="P24" s="131">
        <v>3.62E-3</v>
      </c>
      <c r="Q24" s="189">
        <v>1.112E-2</v>
      </c>
      <c r="R24" s="131" t="s">
        <v>477</v>
      </c>
      <c r="S24" s="131" t="s">
        <v>477</v>
      </c>
      <c r="T24" s="131" t="s">
        <v>477</v>
      </c>
      <c r="U24" s="198" t="s">
        <v>477</v>
      </c>
      <c r="V24" s="131" t="s">
        <v>477</v>
      </c>
      <c r="W24" s="189" t="s">
        <v>477</v>
      </c>
      <c r="X24" s="131" t="s">
        <v>477</v>
      </c>
      <c r="Y24" s="131" t="s">
        <v>477</v>
      </c>
      <c r="Z24" s="227" t="s">
        <v>477</v>
      </c>
      <c r="AA24" s="404"/>
    </row>
    <row r="25" spans="1:27" s="21" customFormat="1" ht="12.75" customHeight="1">
      <c r="A25" s="799" t="s">
        <v>71</v>
      </c>
      <c r="B25" s="190">
        <v>21</v>
      </c>
      <c r="C25" s="181">
        <v>623</v>
      </c>
      <c r="D25" s="181">
        <v>7571</v>
      </c>
      <c r="E25" s="186">
        <v>6</v>
      </c>
      <c r="F25" s="199">
        <v>254</v>
      </c>
      <c r="G25" s="187">
        <v>1794</v>
      </c>
      <c r="H25" s="186">
        <v>13</v>
      </c>
      <c r="I25" s="199">
        <v>366</v>
      </c>
      <c r="J25" s="187">
        <v>4274</v>
      </c>
      <c r="K25" s="186">
        <v>0</v>
      </c>
      <c r="L25" s="199">
        <v>0</v>
      </c>
      <c r="M25" s="244">
        <v>0</v>
      </c>
      <c r="N25" s="799" t="s">
        <v>71</v>
      </c>
      <c r="O25" s="186">
        <v>1</v>
      </c>
      <c r="P25" s="199">
        <v>1</v>
      </c>
      <c r="Q25" s="187">
        <v>1500</v>
      </c>
      <c r="R25" s="199">
        <v>0</v>
      </c>
      <c r="S25" s="199">
        <v>0</v>
      </c>
      <c r="T25" s="199">
        <v>0</v>
      </c>
      <c r="U25" s="186">
        <v>0</v>
      </c>
      <c r="V25" s="199">
        <v>0</v>
      </c>
      <c r="W25" s="187">
        <v>0</v>
      </c>
      <c r="X25" s="199">
        <v>1</v>
      </c>
      <c r="Y25" s="199">
        <v>2</v>
      </c>
      <c r="Z25" s="244">
        <v>3</v>
      </c>
      <c r="AA25" s="404"/>
    </row>
    <row r="26" spans="1:27" s="21" customFormat="1" ht="12.75" customHeight="1">
      <c r="A26" s="799"/>
      <c r="B26" s="340">
        <v>1</v>
      </c>
      <c r="C26" s="341">
        <v>1</v>
      </c>
      <c r="D26" s="341">
        <v>1</v>
      </c>
      <c r="E26" s="198">
        <v>0.28571000000000002</v>
      </c>
      <c r="F26" s="131">
        <v>0.40770000000000001</v>
      </c>
      <c r="G26" s="189">
        <v>0.23696</v>
      </c>
      <c r="H26" s="198">
        <v>0.61904999999999999</v>
      </c>
      <c r="I26" s="131">
        <v>0.58748</v>
      </c>
      <c r="J26" s="189">
        <v>0.56452000000000002</v>
      </c>
      <c r="K26" s="198" t="s">
        <v>477</v>
      </c>
      <c r="L26" s="131" t="s">
        <v>477</v>
      </c>
      <c r="M26" s="227" t="s">
        <v>477</v>
      </c>
      <c r="N26" s="799"/>
      <c r="O26" s="198">
        <v>4.7620000000000003E-2</v>
      </c>
      <c r="P26" s="131">
        <v>1.6100000000000001E-3</v>
      </c>
      <c r="Q26" s="189">
        <v>0.19811999999999999</v>
      </c>
      <c r="R26" s="131" t="s">
        <v>477</v>
      </c>
      <c r="S26" s="131" t="s">
        <v>477</v>
      </c>
      <c r="T26" s="131" t="s">
        <v>477</v>
      </c>
      <c r="U26" s="198" t="s">
        <v>477</v>
      </c>
      <c r="V26" s="131" t="s">
        <v>477</v>
      </c>
      <c r="W26" s="189" t="s">
        <v>477</v>
      </c>
      <c r="X26" s="131">
        <v>4.7620000000000003E-2</v>
      </c>
      <c r="Y26" s="131">
        <v>3.2100000000000002E-3</v>
      </c>
      <c r="Z26" s="227">
        <v>4.0000000000000002E-4</v>
      </c>
      <c r="AA26" s="404"/>
    </row>
    <row r="27" spans="1:27" s="21" customFormat="1" ht="12.75" customHeight="1">
      <c r="A27" s="799" t="s">
        <v>72</v>
      </c>
      <c r="B27" s="190">
        <v>23</v>
      </c>
      <c r="C27" s="181">
        <v>679</v>
      </c>
      <c r="D27" s="181">
        <v>21891</v>
      </c>
      <c r="E27" s="186">
        <v>4</v>
      </c>
      <c r="F27" s="199">
        <v>100</v>
      </c>
      <c r="G27" s="187">
        <v>3167</v>
      </c>
      <c r="H27" s="186">
        <v>16</v>
      </c>
      <c r="I27" s="199">
        <v>533</v>
      </c>
      <c r="J27" s="187">
        <v>18160</v>
      </c>
      <c r="K27" s="186">
        <v>3</v>
      </c>
      <c r="L27" s="199">
        <v>46</v>
      </c>
      <c r="M27" s="244">
        <v>564</v>
      </c>
      <c r="N27" s="799" t="s">
        <v>72</v>
      </c>
      <c r="O27" s="186">
        <v>0</v>
      </c>
      <c r="P27" s="199">
        <v>0</v>
      </c>
      <c r="Q27" s="187">
        <v>0</v>
      </c>
      <c r="R27" s="199">
        <v>0</v>
      </c>
      <c r="S27" s="199">
        <v>0</v>
      </c>
      <c r="T27" s="199">
        <v>0</v>
      </c>
      <c r="U27" s="186">
        <v>0</v>
      </c>
      <c r="V27" s="199">
        <v>0</v>
      </c>
      <c r="W27" s="187">
        <v>0</v>
      </c>
      <c r="X27" s="199">
        <v>0</v>
      </c>
      <c r="Y27" s="199">
        <v>0</v>
      </c>
      <c r="Z27" s="244">
        <v>0</v>
      </c>
      <c r="AA27" s="404"/>
    </row>
    <row r="28" spans="1:27" s="21" customFormat="1" ht="12.75" customHeight="1">
      <c r="A28" s="799"/>
      <c r="B28" s="340">
        <v>1</v>
      </c>
      <c r="C28" s="341">
        <v>1</v>
      </c>
      <c r="D28" s="341">
        <v>1</v>
      </c>
      <c r="E28" s="198">
        <v>0.17391000000000001</v>
      </c>
      <c r="F28" s="131">
        <v>0.14727999999999999</v>
      </c>
      <c r="G28" s="189">
        <v>0.14466999999999999</v>
      </c>
      <c r="H28" s="198">
        <v>0.69564999999999999</v>
      </c>
      <c r="I28" s="131">
        <v>0.78498000000000001</v>
      </c>
      <c r="J28" s="189">
        <v>0.82955999999999996</v>
      </c>
      <c r="K28" s="198">
        <v>0.13042999999999999</v>
      </c>
      <c r="L28" s="131">
        <v>6.7750000000000005E-2</v>
      </c>
      <c r="M28" s="227">
        <v>2.5760000000000002E-2</v>
      </c>
      <c r="N28" s="799"/>
      <c r="O28" s="198" t="s">
        <v>477</v>
      </c>
      <c r="P28" s="131" t="s">
        <v>477</v>
      </c>
      <c r="Q28" s="189" t="s">
        <v>477</v>
      </c>
      <c r="R28" s="131" t="s">
        <v>477</v>
      </c>
      <c r="S28" s="131" t="s">
        <v>477</v>
      </c>
      <c r="T28" s="131" t="s">
        <v>477</v>
      </c>
      <c r="U28" s="198" t="s">
        <v>477</v>
      </c>
      <c r="V28" s="131" t="s">
        <v>477</v>
      </c>
      <c r="W28" s="189" t="s">
        <v>477</v>
      </c>
      <c r="X28" s="131" t="s">
        <v>477</v>
      </c>
      <c r="Y28" s="131" t="s">
        <v>477</v>
      </c>
      <c r="Z28" s="227" t="s">
        <v>477</v>
      </c>
      <c r="AA28" s="404"/>
    </row>
    <row r="29" spans="1:27" s="21" customFormat="1" ht="12.75" customHeight="1">
      <c r="A29" s="799" t="s">
        <v>73</v>
      </c>
      <c r="B29" s="190">
        <v>21</v>
      </c>
      <c r="C29" s="181">
        <v>1154</v>
      </c>
      <c r="D29" s="181">
        <v>2312</v>
      </c>
      <c r="E29" s="186">
        <v>3</v>
      </c>
      <c r="F29" s="199">
        <v>75</v>
      </c>
      <c r="G29" s="187">
        <v>41</v>
      </c>
      <c r="H29" s="186">
        <v>18</v>
      </c>
      <c r="I29" s="199">
        <v>1079</v>
      </c>
      <c r="J29" s="187">
        <v>2271</v>
      </c>
      <c r="K29" s="186">
        <v>0</v>
      </c>
      <c r="L29" s="199">
        <v>0</v>
      </c>
      <c r="M29" s="244">
        <v>0</v>
      </c>
      <c r="N29" s="799" t="s">
        <v>73</v>
      </c>
      <c r="O29" s="186">
        <v>0</v>
      </c>
      <c r="P29" s="199">
        <v>0</v>
      </c>
      <c r="Q29" s="187">
        <v>0</v>
      </c>
      <c r="R29" s="199">
        <v>0</v>
      </c>
      <c r="S29" s="199">
        <v>0</v>
      </c>
      <c r="T29" s="199">
        <v>0</v>
      </c>
      <c r="U29" s="186">
        <v>0</v>
      </c>
      <c r="V29" s="199">
        <v>0</v>
      </c>
      <c r="W29" s="187">
        <v>0</v>
      </c>
      <c r="X29" s="199">
        <v>0</v>
      </c>
      <c r="Y29" s="199">
        <v>0</v>
      </c>
      <c r="Z29" s="244">
        <v>0</v>
      </c>
      <c r="AA29" s="404"/>
    </row>
    <row r="30" spans="1:27" s="21" customFormat="1" ht="12.75" customHeight="1">
      <c r="A30" s="799"/>
      <c r="B30" s="340">
        <v>1</v>
      </c>
      <c r="C30" s="341">
        <v>1</v>
      </c>
      <c r="D30" s="341">
        <v>1</v>
      </c>
      <c r="E30" s="198">
        <v>0.14285999999999999</v>
      </c>
      <c r="F30" s="131">
        <v>6.4990000000000006E-2</v>
      </c>
      <c r="G30" s="189">
        <v>1.7729999999999999E-2</v>
      </c>
      <c r="H30" s="198">
        <v>0.85714000000000001</v>
      </c>
      <c r="I30" s="131">
        <v>0.93501000000000001</v>
      </c>
      <c r="J30" s="189">
        <v>0.98226999999999998</v>
      </c>
      <c r="K30" s="198" t="s">
        <v>477</v>
      </c>
      <c r="L30" s="131" t="s">
        <v>477</v>
      </c>
      <c r="M30" s="227" t="s">
        <v>477</v>
      </c>
      <c r="N30" s="799"/>
      <c r="O30" s="198" t="s">
        <v>477</v>
      </c>
      <c r="P30" s="131" t="s">
        <v>477</v>
      </c>
      <c r="Q30" s="189" t="s">
        <v>477</v>
      </c>
      <c r="R30" s="131" t="s">
        <v>477</v>
      </c>
      <c r="S30" s="131" t="s">
        <v>477</v>
      </c>
      <c r="T30" s="131" t="s">
        <v>477</v>
      </c>
      <c r="U30" s="198" t="s">
        <v>477</v>
      </c>
      <c r="V30" s="131" t="s">
        <v>477</v>
      </c>
      <c r="W30" s="189" t="s">
        <v>477</v>
      </c>
      <c r="X30" s="131" t="s">
        <v>477</v>
      </c>
      <c r="Y30" s="131" t="s">
        <v>477</v>
      </c>
      <c r="Z30" s="227" t="s">
        <v>477</v>
      </c>
      <c r="AA30" s="404"/>
    </row>
    <row r="31" spans="1:27" s="21" customFormat="1" ht="12.75" customHeight="1">
      <c r="A31" s="799" t="s">
        <v>74</v>
      </c>
      <c r="B31" s="190">
        <v>1</v>
      </c>
      <c r="C31" s="181">
        <v>75</v>
      </c>
      <c r="D31" s="181">
        <v>3</v>
      </c>
      <c r="E31" s="186">
        <v>0</v>
      </c>
      <c r="F31" s="199">
        <v>0</v>
      </c>
      <c r="G31" s="187">
        <v>0</v>
      </c>
      <c r="H31" s="186">
        <v>1</v>
      </c>
      <c r="I31" s="199">
        <v>75</v>
      </c>
      <c r="J31" s="187">
        <v>3</v>
      </c>
      <c r="K31" s="186">
        <v>0</v>
      </c>
      <c r="L31" s="199">
        <v>0</v>
      </c>
      <c r="M31" s="244">
        <v>0</v>
      </c>
      <c r="N31" s="799" t="s">
        <v>74</v>
      </c>
      <c r="O31" s="186">
        <v>0</v>
      </c>
      <c r="P31" s="199">
        <v>0</v>
      </c>
      <c r="Q31" s="187">
        <v>0</v>
      </c>
      <c r="R31" s="199">
        <v>0</v>
      </c>
      <c r="S31" s="199">
        <v>0</v>
      </c>
      <c r="T31" s="199">
        <v>0</v>
      </c>
      <c r="U31" s="186">
        <v>0</v>
      </c>
      <c r="V31" s="199">
        <v>0</v>
      </c>
      <c r="W31" s="187">
        <v>0</v>
      </c>
      <c r="X31" s="199">
        <v>0</v>
      </c>
      <c r="Y31" s="199">
        <v>0</v>
      </c>
      <c r="Z31" s="244">
        <v>0</v>
      </c>
      <c r="AA31" s="404"/>
    </row>
    <row r="32" spans="1:27" s="21" customFormat="1" ht="12.75" customHeight="1">
      <c r="A32" s="799"/>
      <c r="B32" s="340">
        <v>1</v>
      </c>
      <c r="C32" s="341">
        <v>1</v>
      </c>
      <c r="D32" s="341">
        <v>1</v>
      </c>
      <c r="E32" s="198" t="s">
        <v>477</v>
      </c>
      <c r="F32" s="131" t="s">
        <v>477</v>
      </c>
      <c r="G32" s="189" t="s">
        <v>477</v>
      </c>
      <c r="H32" s="198">
        <v>1</v>
      </c>
      <c r="I32" s="131">
        <v>1</v>
      </c>
      <c r="J32" s="189">
        <v>1</v>
      </c>
      <c r="K32" s="198" t="s">
        <v>477</v>
      </c>
      <c r="L32" s="131" t="s">
        <v>477</v>
      </c>
      <c r="M32" s="227" t="s">
        <v>477</v>
      </c>
      <c r="N32" s="799"/>
      <c r="O32" s="198" t="s">
        <v>477</v>
      </c>
      <c r="P32" s="131" t="s">
        <v>477</v>
      </c>
      <c r="Q32" s="189" t="s">
        <v>477</v>
      </c>
      <c r="R32" s="131" t="s">
        <v>477</v>
      </c>
      <c r="S32" s="131" t="s">
        <v>477</v>
      </c>
      <c r="T32" s="131" t="s">
        <v>477</v>
      </c>
      <c r="U32" s="198" t="s">
        <v>477</v>
      </c>
      <c r="V32" s="131" t="s">
        <v>477</v>
      </c>
      <c r="W32" s="189" t="s">
        <v>477</v>
      </c>
      <c r="X32" s="131" t="s">
        <v>477</v>
      </c>
      <c r="Y32" s="131" t="s">
        <v>477</v>
      </c>
      <c r="Z32" s="227" t="s">
        <v>477</v>
      </c>
      <c r="AA32" s="404"/>
    </row>
    <row r="33" spans="1:29" s="21" customFormat="1" ht="12.75" customHeight="1">
      <c r="A33" s="799" t="s">
        <v>75</v>
      </c>
      <c r="B33" s="190">
        <v>42</v>
      </c>
      <c r="C33" s="181">
        <v>1753</v>
      </c>
      <c r="D33" s="181">
        <v>16958</v>
      </c>
      <c r="E33" s="186">
        <v>12</v>
      </c>
      <c r="F33" s="199">
        <v>316</v>
      </c>
      <c r="G33" s="187">
        <v>2522</v>
      </c>
      <c r="H33" s="186">
        <v>24</v>
      </c>
      <c r="I33" s="199">
        <v>1341</v>
      </c>
      <c r="J33" s="187">
        <v>13937</v>
      </c>
      <c r="K33" s="186">
        <v>2</v>
      </c>
      <c r="L33" s="199">
        <v>92</v>
      </c>
      <c r="M33" s="244">
        <v>224</v>
      </c>
      <c r="N33" s="799" t="s">
        <v>75</v>
      </c>
      <c r="O33" s="186">
        <v>0</v>
      </c>
      <c r="P33" s="199">
        <v>0</v>
      </c>
      <c r="Q33" s="187">
        <v>0</v>
      </c>
      <c r="R33" s="199">
        <v>1</v>
      </c>
      <c r="S33" s="199">
        <v>1</v>
      </c>
      <c r="T33" s="199">
        <v>10</v>
      </c>
      <c r="U33" s="186">
        <v>0</v>
      </c>
      <c r="V33" s="199">
        <v>0</v>
      </c>
      <c r="W33" s="187">
        <v>0</v>
      </c>
      <c r="X33" s="199">
        <v>3</v>
      </c>
      <c r="Y33" s="199">
        <v>3</v>
      </c>
      <c r="Z33" s="244">
        <v>265</v>
      </c>
      <c r="AA33" s="404"/>
    </row>
    <row r="34" spans="1:29" s="21" customFormat="1" ht="12.75" customHeight="1">
      <c r="A34" s="799"/>
      <c r="B34" s="340">
        <v>1</v>
      </c>
      <c r="C34" s="341">
        <v>1</v>
      </c>
      <c r="D34" s="341">
        <v>1</v>
      </c>
      <c r="E34" s="198">
        <v>0.28571000000000002</v>
      </c>
      <c r="F34" s="131">
        <v>0.18026</v>
      </c>
      <c r="G34" s="189">
        <v>0.14871999999999999</v>
      </c>
      <c r="H34" s="198">
        <v>0.57142999999999999</v>
      </c>
      <c r="I34" s="131">
        <v>0.76497000000000004</v>
      </c>
      <c r="J34" s="189">
        <v>0.82184999999999997</v>
      </c>
      <c r="K34" s="198">
        <v>4.7620000000000003E-2</v>
      </c>
      <c r="L34" s="131">
        <v>5.2479999999999999E-2</v>
      </c>
      <c r="M34" s="227">
        <v>1.321E-2</v>
      </c>
      <c r="N34" s="799"/>
      <c r="O34" s="198" t="s">
        <v>477</v>
      </c>
      <c r="P34" s="131" t="s">
        <v>477</v>
      </c>
      <c r="Q34" s="189" t="s">
        <v>477</v>
      </c>
      <c r="R34" s="131">
        <v>2.3810000000000001E-2</v>
      </c>
      <c r="S34" s="131">
        <v>5.6999999999999998E-4</v>
      </c>
      <c r="T34" s="131">
        <v>5.9000000000000003E-4</v>
      </c>
      <c r="U34" s="198" t="s">
        <v>477</v>
      </c>
      <c r="V34" s="131" t="s">
        <v>477</v>
      </c>
      <c r="W34" s="189" t="s">
        <v>477</v>
      </c>
      <c r="X34" s="131">
        <v>7.1429999999999993E-2</v>
      </c>
      <c r="Y34" s="131">
        <v>1.7099999999999999E-3</v>
      </c>
      <c r="Z34" s="227">
        <v>1.5630000000000002E-2</v>
      </c>
      <c r="AA34" s="404"/>
    </row>
    <row r="35" spans="1:29" s="21" customFormat="1" ht="12.75" customHeight="1">
      <c r="A35" s="819" t="s">
        <v>76</v>
      </c>
      <c r="B35" s="190">
        <v>6</v>
      </c>
      <c r="C35" s="181">
        <v>588</v>
      </c>
      <c r="D35" s="181">
        <v>2681</v>
      </c>
      <c r="E35" s="190">
        <v>3</v>
      </c>
      <c r="F35" s="181">
        <v>382</v>
      </c>
      <c r="G35" s="191">
        <v>1289</v>
      </c>
      <c r="H35" s="190">
        <v>3</v>
      </c>
      <c r="I35" s="181">
        <v>206</v>
      </c>
      <c r="J35" s="191">
        <v>1392</v>
      </c>
      <c r="K35" s="190">
        <v>0</v>
      </c>
      <c r="L35" s="181">
        <v>0</v>
      </c>
      <c r="M35" s="224">
        <v>0</v>
      </c>
      <c r="N35" s="819" t="s">
        <v>76</v>
      </c>
      <c r="O35" s="190">
        <v>0</v>
      </c>
      <c r="P35" s="181">
        <v>0</v>
      </c>
      <c r="Q35" s="191">
        <v>0</v>
      </c>
      <c r="R35" s="181">
        <v>0</v>
      </c>
      <c r="S35" s="181">
        <v>0</v>
      </c>
      <c r="T35" s="181">
        <v>0</v>
      </c>
      <c r="U35" s="190">
        <v>0</v>
      </c>
      <c r="V35" s="181">
        <v>0</v>
      </c>
      <c r="W35" s="191">
        <v>0</v>
      </c>
      <c r="X35" s="181">
        <v>0</v>
      </c>
      <c r="Y35" s="181">
        <v>0</v>
      </c>
      <c r="Z35" s="224">
        <v>0</v>
      </c>
      <c r="AA35" s="404"/>
    </row>
    <row r="36" spans="1:29" s="21" customFormat="1" ht="12.75" customHeight="1">
      <c r="A36" s="818"/>
      <c r="B36" s="343">
        <v>1</v>
      </c>
      <c r="C36" s="344">
        <v>1</v>
      </c>
      <c r="D36" s="344">
        <v>1</v>
      </c>
      <c r="E36" s="137">
        <v>0.5</v>
      </c>
      <c r="F36" s="138">
        <v>0.64966000000000002</v>
      </c>
      <c r="G36" s="193">
        <v>0.48079</v>
      </c>
      <c r="H36" s="137">
        <v>0.5</v>
      </c>
      <c r="I36" s="138">
        <v>0.35033999999999998</v>
      </c>
      <c r="J36" s="193">
        <v>0.51920999999999995</v>
      </c>
      <c r="K36" s="137" t="s">
        <v>477</v>
      </c>
      <c r="L36" s="138" t="s">
        <v>477</v>
      </c>
      <c r="M36" s="346" t="s">
        <v>477</v>
      </c>
      <c r="N36" s="818"/>
      <c r="O36" s="137" t="s">
        <v>477</v>
      </c>
      <c r="P36" s="138" t="s">
        <v>477</v>
      </c>
      <c r="Q36" s="193" t="s">
        <v>477</v>
      </c>
      <c r="R36" s="138" t="s">
        <v>477</v>
      </c>
      <c r="S36" s="138" t="s">
        <v>477</v>
      </c>
      <c r="T36" s="138" t="s">
        <v>477</v>
      </c>
      <c r="U36" s="137" t="s">
        <v>477</v>
      </c>
      <c r="V36" s="138" t="s">
        <v>477</v>
      </c>
      <c r="W36" s="193" t="s">
        <v>477</v>
      </c>
      <c r="X36" s="138" t="s">
        <v>477</v>
      </c>
      <c r="Y36" s="138" t="s">
        <v>477</v>
      </c>
      <c r="Z36" s="346" t="s">
        <v>477</v>
      </c>
      <c r="AA36" s="404"/>
    </row>
    <row r="37" spans="1:29" s="21" customFormat="1" ht="12.75" customHeight="1">
      <c r="A37" s="857" t="s">
        <v>85</v>
      </c>
      <c r="B37" s="183">
        <v>895</v>
      </c>
      <c r="C37" s="184">
        <v>35763</v>
      </c>
      <c r="D37" s="194">
        <v>363005</v>
      </c>
      <c r="E37" s="183">
        <v>345</v>
      </c>
      <c r="F37" s="184">
        <v>12588</v>
      </c>
      <c r="G37" s="194">
        <v>89862</v>
      </c>
      <c r="H37" s="183">
        <v>529</v>
      </c>
      <c r="I37" s="184">
        <v>22893</v>
      </c>
      <c r="J37" s="194">
        <v>268183</v>
      </c>
      <c r="K37" s="183">
        <v>9</v>
      </c>
      <c r="L37" s="184">
        <v>187</v>
      </c>
      <c r="M37" s="230">
        <v>1576</v>
      </c>
      <c r="N37" s="857" t="s">
        <v>85</v>
      </c>
      <c r="O37" s="183">
        <v>3</v>
      </c>
      <c r="P37" s="184">
        <v>37</v>
      </c>
      <c r="Q37" s="194">
        <v>2526</v>
      </c>
      <c r="R37" s="183">
        <v>2</v>
      </c>
      <c r="S37" s="184">
        <v>13</v>
      </c>
      <c r="T37" s="194">
        <v>60</v>
      </c>
      <c r="U37" s="183">
        <v>1</v>
      </c>
      <c r="V37" s="184">
        <v>1</v>
      </c>
      <c r="W37" s="184">
        <v>90</v>
      </c>
      <c r="X37" s="183">
        <v>6</v>
      </c>
      <c r="Y37" s="184">
        <v>44</v>
      </c>
      <c r="Z37" s="230">
        <v>708</v>
      </c>
      <c r="AA37" s="404"/>
    </row>
    <row r="38" spans="1:29" ht="12.75" customHeight="1" thickBot="1">
      <c r="A38" s="858"/>
      <c r="B38" s="347">
        <v>1</v>
      </c>
      <c r="C38" s="348">
        <v>1</v>
      </c>
      <c r="D38" s="349">
        <v>1</v>
      </c>
      <c r="E38" s="352">
        <v>0.38546999999999998</v>
      </c>
      <c r="F38" s="350">
        <v>0.35198000000000002</v>
      </c>
      <c r="G38" s="351">
        <v>0.24754999999999999</v>
      </c>
      <c r="H38" s="352">
        <v>0.59106000000000003</v>
      </c>
      <c r="I38" s="350">
        <v>0.64012999999999998</v>
      </c>
      <c r="J38" s="351">
        <v>0.73878999999999995</v>
      </c>
      <c r="K38" s="352">
        <v>1.0059999999999999E-2</v>
      </c>
      <c r="L38" s="350">
        <v>5.2300000000000003E-3</v>
      </c>
      <c r="M38" s="353">
        <v>4.3400000000000001E-3</v>
      </c>
      <c r="N38" s="858"/>
      <c r="O38" s="352">
        <v>3.3500000000000001E-3</v>
      </c>
      <c r="P38" s="350">
        <v>1.0300000000000001E-3</v>
      </c>
      <c r="Q38" s="351">
        <v>6.96E-3</v>
      </c>
      <c r="R38" s="352">
        <v>2.2300000000000002E-3</v>
      </c>
      <c r="S38" s="350">
        <v>3.6000000000000002E-4</v>
      </c>
      <c r="T38" s="351">
        <v>1.7000000000000001E-4</v>
      </c>
      <c r="U38" s="352">
        <v>1.1199999999999999E-3</v>
      </c>
      <c r="V38" s="350">
        <v>3.0000000000000001E-5</v>
      </c>
      <c r="W38" s="350">
        <v>2.5000000000000001E-4</v>
      </c>
      <c r="X38" s="352">
        <v>6.7000000000000002E-3</v>
      </c>
      <c r="Y38" s="350">
        <v>1.23E-3</v>
      </c>
      <c r="Z38" s="353">
        <v>1.9499999999999999E-3</v>
      </c>
    </row>
    <row r="39" spans="1:29" s="402" customFormat="1">
      <c r="AA39" s="403"/>
      <c r="AB39" s="403"/>
      <c r="AC39" s="403"/>
    </row>
    <row r="40" spans="1:29" s="550" customFormat="1" ht="11.25">
      <c r="A40" s="550" t="str">
        <f>"Anmerkungen. Datengrundlage: Volkshochschul-Statistik "&amp;Hilfswerte!B1&amp;"; Basis: "&amp;Tabelle1!$C$36&amp;" vhs."</f>
        <v>Anmerkungen. Datengrundlage: Volkshochschul-Statistik 2022; Basis: 828 vhs.</v>
      </c>
      <c r="N40" s="550" t="str">
        <f>"Anmerkungen. Datengrundlage: Volkshochschul-Statistik "&amp;Hilfswerte!B1&amp;"; Basis: "&amp;Tabelle1!$C$36&amp;" vhs."</f>
        <v>Anmerkungen. Datengrundlage: Volkshochschul-Statistik 2022; Basis: 828 vhs.</v>
      </c>
      <c r="AA40" s="658"/>
      <c r="AB40" s="658"/>
      <c r="AC40" s="658"/>
    </row>
    <row r="41" spans="1:29" s="402" customFormat="1">
      <c r="AA41" s="403"/>
      <c r="AB41" s="403"/>
      <c r="AC41" s="403"/>
    </row>
    <row r="42" spans="1:29" s="402" customFormat="1">
      <c r="A42" s="558" t="str">
        <f>Tabelle1!$A$41</f>
        <v>Datengrundlage: Deutsches Institut für Erwachsenenbildung DIE (2025). „Basisdaten Volkshochschul-Statistik (seit 2018)“</v>
      </c>
      <c r="B42" s="560"/>
      <c r="C42" s="560"/>
      <c r="D42" s="560"/>
      <c r="G42" s="404"/>
      <c r="H42" s="404"/>
      <c r="I42" s="404"/>
      <c r="J42" s="404"/>
      <c r="K42" s="404"/>
      <c r="L42" s="404"/>
      <c r="M42" s="404"/>
      <c r="N42" s="558" t="str">
        <f>Tabelle1!$A$41</f>
        <v>Datengrundlage: Deutsches Institut für Erwachsenenbildung DIE (2025). „Basisdaten Volkshochschul-Statistik (seit 2018)“</v>
      </c>
      <c r="O42" s="560"/>
      <c r="P42" s="560"/>
      <c r="Q42" s="560"/>
      <c r="AA42" s="403"/>
      <c r="AB42" s="403"/>
      <c r="AC42" s="403"/>
    </row>
    <row r="43" spans="1:29" s="402" customFormat="1">
      <c r="A43" s="558" t="str">
        <f>Tabelle1!$A$42</f>
        <v xml:space="preserve">(ZA6276; Version 2.0.0) [Data set]. GESIS, Köln. </v>
      </c>
      <c r="B43" s="556"/>
      <c r="C43" s="556"/>
      <c r="F43" s="796" t="s">
        <v>494</v>
      </c>
      <c r="G43" s="796"/>
      <c r="H43" s="796"/>
      <c r="N43" s="558" t="str">
        <f>Tabelle1!$A$42</f>
        <v xml:space="preserve">(ZA6276; Version 2.0.0) [Data set]. GESIS, Köln. </v>
      </c>
      <c r="O43" s="556"/>
      <c r="P43" s="556"/>
      <c r="S43" s="796" t="s">
        <v>494</v>
      </c>
      <c r="T43" s="796"/>
      <c r="U43" s="796"/>
      <c r="AA43" s="403"/>
      <c r="AB43" s="403"/>
      <c r="AC43" s="403"/>
    </row>
    <row r="44" spans="1:29" s="402" customFormat="1">
      <c r="A44" s="560"/>
      <c r="B44" s="560"/>
      <c r="C44" s="560"/>
      <c r="D44" s="560"/>
      <c r="N44" s="560"/>
      <c r="O44" s="560"/>
      <c r="P44" s="560"/>
      <c r="Q44" s="560"/>
      <c r="AA44" s="403"/>
      <c r="AB44" s="403"/>
      <c r="AC44" s="403"/>
    </row>
    <row r="45" spans="1:29" s="402" customFormat="1">
      <c r="A45" s="694" t="str">
        <f>Tabelle1!$A$44</f>
        <v>Die Tabellen stehen unter der Lizenz CC BY-SA DEED 4.0.</v>
      </c>
      <c r="B45" s="560"/>
      <c r="C45" s="560"/>
      <c r="D45" s="560"/>
      <c r="N45" s="694" t="str">
        <f>Tabelle1!$A$44</f>
        <v>Die Tabellen stehen unter der Lizenz CC BY-SA DEED 4.0.</v>
      </c>
      <c r="O45" s="560"/>
      <c r="P45" s="560"/>
      <c r="Q45" s="560"/>
      <c r="AA45" s="403"/>
      <c r="AB45" s="403"/>
      <c r="AC45" s="403"/>
    </row>
  </sheetData>
  <mergeCells count="50">
    <mergeCell ref="F43:H43"/>
    <mergeCell ref="S43:U43"/>
    <mergeCell ref="N2:N4"/>
    <mergeCell ref="O2:Z2"/>
    <mergeCell ref="E3:G3"/>
    <mergeCell ref="H3:J3"/>
    <mergeCell ref="K3:M3"/>
    <mergeCell ref="X3:Z3"/>
    <mergeCell ref="A1:M1"/>
    <mergeCell ref="N1:Z1"/>
    <mergeCell ref="A2:A4"/>
    <mergeCell ref="B2:D3"/>
    <mergeCell ref="E2:M2"/>
    <mergeCell ref="A5:A6"/>
    <mergeCell ref="N5:N6"/>
    <mergeCell ref="O3:Q3"/>
    <mergeCell ref="R3:T3"/>
    <mergeCell ref="U3:W3"/>
    <mergeCell ref="A7:A8"/>
    <mergeCell ref="N7:N8"/>
    <mergeCell ref="A9:A10"/>
    <mergeCell ref="N9:N10"/>
    <mergeCell ref="A11:A12"/>
    <mergeCell ref="N11:N12"/>
    <mergeCell ref="A13:A14"/>
    <mergeCell ref="N13:N14"/>
    <mergeCell ref="A15:A16"/>
    <mergeCell ref="N15:N16"/>
    <mergeCell ref="A17:A18"/>
    <mergeCell ref="N17:N18"/>
    <mergeCell ref="A19:A20"/>
    <mergeCell ref="N19:N20"/>
    <mergeCell ref="A21:A22"/>
    <mergeCell ref="N21:N22"/>
    <mergeCell ref="A23:A24"/>
    <mergeCell ref="N23:N24"/>
    <mergeCell ref="A25:A26"/>
    <mergeCell ref="N25:N26"/>
    <mergeCell ref="A27:A28"/>
    <mergeCell ref="N27:N28"/>
    <mergeCell ref="A29:A30"/>
    <mergeCell ref="N29:N30"/>
    <mergeCell ref="A37:A38"/>
    <mergeCell ref="N37:N38"/>
    <mergeCell ref="A31:A32"/>
    <mergeCell ref="N31:N32"/>
    <mergeCell ref="A33:A34"/>
    <mergeCell ref="N33:N34"/>
    <mergeCell ref="A35:A36"/>
    <mergeCell ref="N35:N36"/>
  </mergeCells>
  <conditionalFormatting sqref="A6 A8 A10 A12 A14 A16 A18 A20 A22 A24 A26 A28 A30 A32 A34 A36">
    <cfRule type="cellIs" dxfId="191" priority="25" stopIfTrue="1" operator="equal">
      <formula>1</formula>
    </cfRule>
  </conditionalFormatting>
  <conditionalFormatting sqref="A6:D6 A8:D8 A10:D10 A12:D12 A14:D14 A16:D16 A18:D18 A20:D20 A22:D22 A24:D24 A26:D26 A28:D28 A30:D30 A32:D32 A34:D34 A36:D36">
    <cfRule type="cellIs" dxfId="190" priority="26" stopIfTrue="1" operator="lessThan">
      <formula>0.0005</formula>
    </cfRule>
  </conditionalFormatting>
  <conditionalFormatting sqref="A5:Z5">
    <cfRule type="cellIs" dxfId="189" priority="12" stopIfTrue="1" operator="equal">
      <formula>0</formula>
    </cfRule>
  </conditionalFormatting>
  <conditionalFormatting sqref="A9:Z9 A11:Z11 A13:Z13 A15:Z15 A17:Z17 A19:Z19 A21:Z21 A23:Z23 A25:Z25 A27:Z27 A29:Z29 A31:Z31 A33:Z33">
    <cfRule type="cellIs" dxfId="188" priority="3" stopIfTrue="1" operator="equal">
      <formula>0</formula>
    </cfRule>
  </conditionalFormatting>
  <conditionalFormatting sqref="A35:Z35 A37:Z37">
    <cfRule type="cellIs" dxfId="187" priority="9" stopIfTrue="1" operator="equal">
      <formula>0</formula>
    </cfRule>
  </conditionalFormatting>
  <conditionalFormatting sqref="E6:M6">
    <cfRule type="cellIs" dxfId="186" priority="18" stopIfTrue="1" operator="equal">
      <formula>0</formula>
    </cfRule>
  </conditionalFormatting>
  <conditionalFormatting sqref="E8:M8">
    <cfRule type="cellIs" dxfId="185" priority="16" stopIfTrue="1" operator="equal">
      <formula>0</formula>
    </cfRule>
  </conditionalFormatting>
  <conditionalFormatting sqref="E10:M10 E12:M12 E14:M14 E16:M16 E18:M18 E20:M20 E22:M22 E24:M24 E26:M26 E28:M28 E30:M30 E32:M32 E34:M34">
    <cfRule type="cellIs" dxfId="184" priority="4" stopIfTrue="1" operator="equal">
      <formula>0</formula>
    </cfRule>
  </conditionalFormatting>
  <conditionalFormatting sqref="E36:M36 E38:M38">
    <cfRule type="cellIs" dxfId="183" priority="13" stopIfTrue="1" operator="equal">
      <formula>0</formula>
    </cfRule>
  </conditionalFormatting>
  <conditionalFormatting sqref="N6 N8 N10 N12 N14 N16 N18 N20 N22 N24 N26 N28 N30 N32 N34 N36">
    <cfRule type="cellIs" dxfId="182" priority="22" stopIfTrue="1" operator="equal">
      <formula>1</formula>
    </cfRule>
    <cfRule type="cellIs" dxfId="181" priority="23" stopIfTrue="1" operator="lessThan">
      <formula>0.0005</formula>
    </cfRule>
  </conditionalFormatting>
  <conditionalFormatting sqref="O6:Z8">
    <cfRule type="cellIs" dxfId="180" priority="10" stopIfTrue="1" operator="equal">
      <formula>0</formula>
    </cfRule>
  </conditionalFormatting>
  <conditionalFormatting sqref="O10:Z10 O12:Z12 O14:Z14 O16:Z16 O18:Z18 O20:Z20 O22:Z22 O24:Z24 O26:Z26 O28:Z28 O30:Z30 O32:Z32 O34:Z34">
    <cfRule type="cellIs" dxfId="179" priority="1" stopIfTrue="1" operator="equal">
      <formula>0</formula>
    </cfRule>
  </conditionalFormatting>
  <conditionalFormatting sqref="O36:Z36 O38:Z38">
    <cfRule type="cellIs" dxfId="178" priority="7" stopIfTrue="1" operator="equal">
      <formula>0</formula>
    </cfRule>
  </conditionalFormatting>
  <conditionalFormatting sqref="AD4">
    <cfRule type="cellIs" dxfId="177" priority="28" stopIfTrue="1" operator="lessThan">
      <formula>0.0005</formula>
    </cfRule>
  </conditionalFormatting>
  <conditionalFormatting sqref="AD5:IV5 B7:M7 AD7:IV7 AD9:IV9 AD11:IV11 AD13:IV13 AD15:IV15 AD17:IV17 AD19:IV19 AD21:IV21 AD23:IV23 AD25:IV25 AD27:IV27 AD29:IV29 AD31:IV31 AD33:IV33 AD35:IV35 AD37:IV37">
    <cfRule type="cellIs" dxfId="176" priority="30" stopIfTrue="1" operator="equal">
      <formula>0</formula>
    </cfRule>
  </conditionalFormatting>
  <conditionalFormatting sqref="AD6:IV6 AD8:IV8 AD10:IV10 AD12:IV12 AD14:IV14 AD16:IV16 AD18:IV18 AD20:IV20 AD22:IV22 AD24:IV24 AD26:IV26 AD28:IV28 AD30:IV30 AD32:IV32 AD34:IV34 AD36:IV36 A38:D38 N38 AD38:IV38">
    <cfRule type="cellIs" dxfId="175" priority="29" stopIfTrue="1" operator="lessThan">
      <formula>0.0005</formula>
    </cfRule>
  </conditionalFormatting>
  <hyperlinks>
    <hyperlink ref="A45" r:id="rId1" display="Publikation und Tabellen stehen unter der Lizenz CC BY-SA DEED 4.0." xr:uid="{865D840D-A868-4161-B282-AB6BE095BDEA}"/>
    <hyperlink ref="N45" r:id="rId2" display="Publikation und Tabellen stehen unter der Lizenz CC BY-SA DEED 4.0." xr:uid="{45634B26-D5AD-4E4F-8E4F-9A05256EA712}"/>
    <hyperlink ref="F43" r:id="rId3" xr:uid="{B7CC2AF6-34A9-40F8-8547-34567F998202}"/>
    <hyperlink ref="S43" r:id="rId4" xr:uid="{CEAA0B5A-2ECE-455B-A710-DB2C69BF7693}"/>
  </hyperlinks>
  <pageMargins left="0.78740157480314965" right="0.78740157480314965" top="0.98425196850393704" bottom="0.98425196850393704" header="0.51181102362204722" footer="0.51181102362204722"/>
  <pageSetup paperSize="9" scale="67" orientation="portrait" r:id="rId5"/>
  <headerFooter scaleWithDoc="0" alignWithMargins="0"/>
  <colBreaks count="1" manualBreakCount="1">
    <brk id="13" max="44" man="1"/>
  </colBreaks>
  <legacyDrawingHF r:id="rId6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FA5F0-2172-40AD-B051-01600FBCDA60}">
  <dimension ref="A1:AF45"/>
  <sheetViews>
    <sheetView view="pageBreakPreview" zoomScaleNormal="100" zoomScaleSheetLayoutView="100" workbookViewId="0">
      <selection activeCell="V5" sqref="V5"/>
    </sheetView>
  </sheetViews>
  <sheetFormatPr baseColWidth="10" defaultRowHeight="12.75"/>
  <cols>
    <col min="1" max="1" width="8.7109375" style="20" customWidth="1"/>
    <col min="2" max="16" width="8.28515625" style="20" customWidth="1"/>
    <col min="17" max="17" width="15.42578125" style="20" customWidth="1"/>
    <col min="18" max="29" width="8.28515625" style="20" customWidth="1"/>
    <col min="30" max="30" width="2.7109375" style="402" customWidth="1"/>
    <col min="31" max="32" width="7.140625" style="20" customWidth="1"/>
    <col min="33" max="16384" width="11.42578125" style="20"/>
  </cols>
  <sheetData>
    <row r="1" spans="1:32" ht="59.25" customHeight="1" thickBot="1">
      <c r="A1" s="801" t="str">
        <f>"Tabelle 21: Veranstaltungen für Weiterbildungspersonal (vhs-Mitarbeitende, Kursleitende, ehrenamtlich tätiges Personal), Unterrichtsstunden und Belegungen nach Ländern und Tätigkeitsbereichen " &amp;Hilfswerte!B1</f>
        <v>Tabelle 21: Veranstaltungen für Weiterbildungspersonal (vhs-Mitarbeitende, Kursleitende, ehrenamtlich tätiges Personal), Unterrichtsstunden und Belegungen nach Ländern und Tätigkeitsbereichen 2022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 t="str">
        <f>"noch Tabelle 21: Veranstaltungen für Weiterbildungspersonal (vhs-Mitarbeitende, Kursleitende, ehrenamtlich tätiges Personal), Unterrichtsstunden und Belegungen nach Ländern und Tätigkeitsbereichen " &amp;Hilfswerte!B1</f>
        <v>noch Tabelle 21: Veranstaltungen für Weiterbildungspersonal (vhs-Mitarbeitende, Kursleitende, ehrenamtlich tätiges Personal), Unterrichtsstunden und Belegungen nach Ländern und Tätigkeitsbereichen 2022</v>
      </c>
      <c r="R1" s="801"/>
      <c r="S1" s="801"/>
      <c r="T1" s="801"/>
      <c r="U1" s="801"/>
      <c r="V1" s="801"/>
      <c r="W1" s="801"/>
      <c r="X1" s="801"/>
      <c r="Y1" s="801"/>
      <c r="Z1" s="801"/>
      <c r="AA1" s="801"/>
      <c r="AB1" s="801"/>
      <c r="AC1" s="801"/>
      <c r="AD1" s="569"/>
      <c r="AE1" s="34"/>
      <c r="AF1" s="34"/>
    </row>
    <row r="2" spans="1:32" ht="25.5" customHeight="1">
      <c r="A2" s="1069" t="s">
        <v>12</v>
      </c>
      <c r="B2" s="811" t="s">
        <v>24</v>
      </c>
      <c r="C2" s="812"/>
      <c r="D2" s="894"/>
      <c r="E2" s="878" t="s">
        <v>405</v>
      </c>
      <c r="F2" s="809"/>
      <c r="G2" s="809"/>
      <c r="H2" s="809"/>
      <c r="I2" s="809"/>
      <c r="J2" s="809"/>
      <c r="K2" s="809"/>
      <c r="L2" s="809"/>
      <c r="M2" s="809"/>
      <c r="N2" s="809"/>
      <c r="O2" s="809"/>
      <c r="P2" s="810"/>
      <c r="Q2" s="1069" t="s">
        <v>12</v>
      </c>
      <c r="R2" s="878" t="s">
        <v>405</v>
      </c>
      <c r="S2" s="809"/>
      <c r="T2" s="809"/>
      <c r="U2" s="809"/>
      <c r="V2" s="809"/>
      <c r="W2" s="809"/>
      <c r="X2" s="809"/>
      <c r="Y2" s="809"/>
      <c r="Z2" s="880"/>
      <c r="AA2" s="812" t="s">
        <v>404</v>
      </c>
      <c r="AB2" s="812"/>
      <c r="AC2" s="884"/>
    </row>
    <row r="3" spans="1:32" ht="54" customHeight="1">
      <c r="A3" s="1070"/>
      <c r="B3" s="862"/>
      <c r="C3" s="879"/>
      <c r="D3" s="895"/>
      <c r="E3" s="869" t="s">
        <v>89</v>
      </c>
      <c r="F3" s="869"/>
      <c r="G3" s="869"/>
      <c r="H3" s="869" t="s">
        <v>113</v>
      </c>
      <c r="I3" s="869"/>
      <c r="J3" s="869"/>
      <c r="K3" s="869" t="s">
        <v>19</v>
      </c>
      <c r="L3" s="869"/>
      <c r="M3" s="869"/>
      <c r="N3" s="869" t="s">
        <v>20</v>
      </c>
      <c r="O3" s="869"/>
      <c r="P3" s="1068"/>
      <c r="Q3" s="1070"/>
      <c r="R3" s="885" t="s">
        <v>355</v>
      </c>
      <c r="S3" s="806"/>
      <c r="T3" s="807"/>
      <c r="U3" s="885" t="s">
        <v>366</v>
      </c>
      <c r="V3" s="806"/>
      <c r="W3" s="807"/>
      <c r="X3" s="885" t="s">
        <v>39</v>
      </c>
      <c r="Y3" s="806"/>
      <c r="Z3" s="807"/>
      <c r="AA3" s="879"/>
      <c r="AB3" s="879"/>
      <c r="AC3" s="1072"/>
    </row>
    <row r="4" spans="1:32" ht="41.25" customHeight="1">
      <c r="A4" s="1071"/>
      <c r="B4" s="661" t="s">
        <v>301</v>
      </c>
      <c r="C4" s="661" t="s">
        <v>40</v>
      </c>
      <c r="D4" s="599" t="s">
        <v>302</v>
      </c>
      <c r="E4" s="659" t="s">
        <v>301</v>
      </c>
      <c r="F4" s="661" t="s">
        <v>40</v>
      </c>
      <c r="G4" s="599" t="s">
        <v>302</v>
      </c>
      <c r="H4" s="661" t="s">
        <v>301</v>
      </c>
      <c r="I4" s="661" t="s">
        <v>40</v>
      </c>
      <c r="J4" s="599" t="s">
        <v>302</v>
      </c>
      <c r="K4" s="661" t="s">
        <v>301</v>
      </c>
      <c r="L4" s="661" t="s">
        <v>40</v>
      </c>
      <c r="M4" s="599" t="s">
        <v>302</v>
      </c>
      <c r="N4" s="661" t="s">
        <v>301</v>
      </c>
      <c r="O4" s="661" t="s">
        <v>40</v>
      </c>
      <c r="P4" s="662" t="s">
        <v>302</v>
      </c>
      <c r="Q4" s="1070"/>
      <c r="R4" s="661" t="s">
        <v>301</v>
      </c>
      <c r="S4" s="661" t="s">
        <v>40</v>
      </c>
      <c r="T4" s="599" t="s">
        <v>302</v>
      </c>
      <c r="U4" s="661" t="s">
        <v>301</v>
      </c>
      <c r="V4" s="661" t="s">
        <v>40</v>
      </c>
      <c r="W4" s="599" t="s">
        <v>302</v>
      </c>
      <c r="X4" s="661" t="s">
        <v>301</v>
      </c>
      <c r="Y4" s="661" t="s">
        <v>40</v>
      </c>
      <c r="Z4" s="599" t="s">
        <v>302</v>
      </c>
      <c r="AA4" s="593" t="s">
        <v>301</v>
      </c>
      <c r="AB4" s="661" t="s">
        <v>40</v>
      </c>
      <c r="AC4" s="595" t="s">
        <v>302</v>
      </c>
    </row>
    <row r="5" spans="1:32" ht="12.75" customHeight="1">
      <c r="A5" s="1074" t="s">
        <v>61</v>
      </c>
      <c r="B5" s="338">
        <v>542</v>
      </c>
      <c r="C5" s="337">
        <v>3000</v>
      </c>
      <c r="D5" s="231">
        <v>4769</v>
      </c>
      <c r="E5" s="337">
        <v>95</v>
      </c>
      <c r="F5" s="337">
        <v>663</v>
      </c>
      <c r="G5" s="231">
        <v>1152</v>
      </c>
      <c r="H5" s="338">
        <v>6</v>
      </c>
      <c r="I5" s="337">
        <v>26</v>
      </c>
      <c r="J5" s="231">
        <v>45</v>
      </c>
      <c r="K5" s="338">
        <v>24</v>
      </c>
      <c r="L5" s="337">
        <v>114</v>
      </c>
      <c r="M5" s="231">
        <v>204</v>
      </c>
      <c r="N5" s="338">
        <v>67</v>
      </c>
      <c r="O5" s="337">
        <v>217</v>
      </c>
      <c r="P5" s="339">
        <v>648</v>
      </c>
      <c r="Q5" s="1074" t="s">
        <v>61</v>
      </c>
      <c r="R5" s="337">
        <v>255</v>
      </c>
      <c r="S5" s="337">
        <v>965</v>
      </c>
      <c r="T5" s="231">
        <v>1715</v>
      </c>
      <c r="U5" s="338">
        <v>18</v>
      </c>
      <c r="V5" s="337">
        <v>525</v>
      </c>
      <c r="W5" s="231">
        <v>158</v>
      </c>
      <c r="X5" s="338">
        <v>11</v>
      </c>
      <c r="Y5" s="337">
        <v>130</v>
      </c>
      <c r="Z5" s="231">
        <v>82</v>
      </c>
      <c r="AA5" s="338">
        <v>66</v>
      </c>
      <c r="AB5" s="337">
        <v>360</v>
      </c>
      <c r="AC5" s="339">
        <v>765</v>
      </c>
    </row>
    <row r="6" spans="1:32" ht="12.75" customHeight="1">
      <c r="A6" s="1073"/>
      <c r="B6" s="340">
        <v>1</v>
      </c>
      <c r="C6" s="341">
        <v>1</v>
      </c>
      <c r="D6" s="342">
        <v>1</v>
      </c>
      <c r="E6" s="131">
        <v>0.17527999999999999</v>
      </c>
      <c r="F6" s="131">
        <v>0.221</v>
      </c>
      <c r="G6" s="189">
        <v>0.24156</v>
      </c>
      <c r="H6" s="198">
        <v>1.107E-2</v>
      </c>
      <c r="I6" s="131">
        <v>8.6700000000000006E-3</v>
      </c>
      <c r="J6" s="189">
        <v>9.4400000000000005E-3</v>
      </c>
      <c r="K6" s="198">
        <v>4.428E-2</v>
      </c>
      <c r="L6" s="131">
        <v>3.7999999999999999E-2</v>
      </c>
      <c r="M6" s="189">
        <v>4.2779999999999999E-2</v>
      </c>
      <c r="N6" s="198">
        <v>0.12361999999999999</v>
      </c>
      <c r="O6" s="131">
        <v>7.2330000000000005E-2</v>
      </c>
      <c r="P6" s="227">
        <v>0.13588</v>
      </c>
      <c r="Q6" s="1073"/>
      <c r="R6" s="131">
        <v>0.47048000000000001</v>
      </c>
      <c r="S6" s="131">
        <v>0.32167000000000001</v>
      </c>
      <c r="T6" s="189">
        <v>0.35960999999999999</v>
      </c>
      <c r="U6" s="198">
        <v>3.3210000000000003E-2</v>
      </c>
      <c r="V6" s="131">
        <v>0.17499999999999999</v>
      </c>
      <c r="W6" s="189">
        <v>3.313E-2</v>
      </c>
      <c r="X6" s="198">
        <v>2.0299999999999999E-2</v>
      </c>
      <c r="Y6" s="131">
        <v>4.333E-2</v>
      </c>
      <c r="Z6" s="189">
        <v>1.719E-2</v>
      </c>
      <c r="AA6" s="198">
        <v>0.12177</v>
      </c>
      <c r="AB6" s="131">
        <v>0.12</v>
      </c>
      <c r="AC6" s="227">
        <v>0.16041</v>
      </c>
    </row>
    <row r="7" spans="1:32" ht="12.75" customHeight="1">
      <c r="A7" s="1073" t="s">
        <v>62</v>
      </c>
      <c r="B7" s="190">
        <v>611</v>
      </c>
      <c r="C7" s="181">
        <v>9210</v>
      </c>
      <c r="D7" s="191">
        <v>5767</v>
      </c>
      <c r="E7" s="181">
        <v>59</v>
      </c>
      <c r="F7" s="181">
        <v>326</v>
      </c>
      <c r="G7" s="191">
        <v>869</v>
      </c>
      <c r="H7" s="190">
        <v>82</v>
      </c>
      <c r="I7" s="181">
        <v>1122</v>
      </c>
      <c r="J7" s="191">
        <v>906</v>
      </c>
      <c r="K7" s="190">
        <v>134</v>
      </c>
      <c r="L7" s="181">
        <v>2070</v>
      </c>
      <c r="M7" s="191">
        <v>1186</v>
      </c>
      <c r="N7" s="190">
        <v>70</v>
      </c>
      <c r="O7" s="199">
        <v>2336</v>
      </c>
      <c r="P7" s="224">
        <v>538</v>
      </c>
      <c r="Q7" s="1073" t="s">
        <v>62</v>
      </c>
      <c r="R7" s="181">
        <v>255</v>
      </c>
      <c r="S7" s="181">
        <v>2020</v>
      </c>
      <c r="T7" s="191">
        <v>2157</v>
      </c>
      <c r="U7" s="190">
        <v>2</v>
      </c>
      <c r="V7" s="181">
        <v>1292</v>
      </c>
      <c r="W7" s="191">
        <v>45</v>
      </c>
      <c r="X7" s="190">
        <v>7</v>
      </c>
      <c r="Y7" s="181">
        <v>38</v>
      </c>
      <c r="Z7" s="191">
        <v>49</v>
      </c>
      <c r="AA7" s="190">
        <v>2</v>
      </c>
      <c r="AB7" s="199">
        <v>6</v>
      </c>
      <c r="AC7" s="224">
        <v>17</v>
      </c>
    </row>
    <row r="8" spans="1:32" ht="12.75" customHeight="1">
      <c r="A8" s="1073"/>
      <c r="B8" s="340">
        <v>1</v>
      </c>
      <c r="C8" s="341">
        <v>1</v>
      </c>
      <c r="D8" s="342">
        <v>1</v>
      </c>
      <c r="E8" s="131">
        <v>9.6560000000000007E-2</v>
      </c>
      <c r="F8" s="131">
        <v>3.5400000000000001E-2</v>
      </c>
      <c r="G8" s="189">
        <v>0.15068000000000001</v>
      </c>
      <c r="H8" s="198">
        <v>0.13421</v>
      </c>
      <c r="I8" s="131">
        <v>0.12182</v>
      </c>
      <c r="J8" s="189">
        <v>0.15709999999999999</v>
      </c>
      <c r="K8" s="198">
        <v>0.21931</v>
      </c>
      <c r="L8" s="131">
        <v>0.22475999999999999</v>
      </c>
      <c r="M8" s="189">
        <v>0.20565</v>
      </c>
      <c r="N8" s="198">
        <v>0.11457000000000001</v>
      </c>
      <c r="O8" s="131">
        <v>0.25363999999999998</v>
      </c>
      <c r="P8" s="227">
        <v>9.3289999999999998E-2</v>
      </c>
      <c r="Q8" s="1073"/>
      <c r="R8" s="131">
        <v>0.41735</v>
      </c>
      <c r="S8" s="131">
        <v>0.21933</v>
      </c>
      <c r="T8" s="189">
        <v>0.37402000000000002</v>
      </c>
      <c r="U8" s="198">
        <v>3.2699999999999999E-3</v>
      </c>
      <c r="V8" s="131">
        <v>0.14027999999999999</v>
      </c>
      <c r="W8" s="189">
        <v>7.7999999999999996E-3</v>
      </c>
      <c r="X8" s="198">
        <v>1.146E-2</v>
      </c>
      <c r="Y8" s="131">
        <v>4.13E-3</v>
      </c>
      <c r="Z8" s="189">
        <v>8.5000000000000006E-3</v>
      </c>
      <c r="AA8" s="198">
        <v>3.2699999999999999E-3</v>
      </c>
      <c r="AB8" s="131">
        <v>6.4999999999999997E-4</v>
      </c>
      <c r="AC8" s="227">
        <v>2.9499999999999999E-3</v>
      </c>
    </row>
    <row r="9" spans="1:32" ht="12.75" customHeight="1">
      <c r="A9" s="1073" t="s">
        <v>63</v>
      </c>
      <c r="B9" s="190">
        <v>88</v>
      </c>
      <c r="C9" s="181">
        <v>1235</v>
      </c>
      <c r="D9" s="191">
        <v>853</v>
      </c>
      <c r="E9" s="181">
        <v>1</v>
      </c>
      <c r="F9" s="181">
        <v>2</v>
      </c>
      <c r="G9" s="191">
        <v>16</v>
      </c>
      <c r="H9" s="190">
        <v>1</v>
      </c>
      <c r="I9" s="181">
        <v>8</v>
      </c>
      <c r="J9" s="191">
        <v>5</v>
      </c>
      <c r="K9" s="190">
        <v>3</v>
      </c>
      <c r="L9" s="181">
        <v>86</v>
      </c>
      <c r="M9" s="191">
        <v>36</v>
      </c>
      <c r="N9" s="190">
        <v>26</v>
      </c>
      <c r="O9" s="181">
        <v>602</v>
      </c>
      <c r="P9" s="224">
        <v>479</v>
      </c>
      <c r="Q9" s="1073" t="s">
        <v>63</v>
      </c>
      <c r="R9" s="181">
        <v>56</v>
      </c>
      <c r="S9" s="181">
        <v>505</v>
      </c>
      <c r="T9" s="191">
        <v>306</v>
      </c>
      <c r="U9" s="190">
        <v>0</v>
      </c>
      <c r="V9" s="181">
        <v>0</v>
      </c>
      <c r="W9" s="191">
        <v>0</v>
      </c>
      <c r="X9" s="190">
        <v>1</v>
      </c>
      <c r="Y9" s="181">
        <v>32</v>
      </c>
      <c r="Z9" s="191">
        <v>11</v>
      </c>
      <c r="AA9" s="190">
        <v>0</v>
      </c>
      <c r="AB9" s="181">
        <v>0</v>
      </c>
      <c r="AC9" s="224">
        <v>0</v>
      </c>
    </row>
    <row r="10" spans="1:32" ht="12.75" customHeight="1">
      <c r="A10" s="1073"/>
      <c r="B10" s="340">
        <v>1</v>
      </c>
      <c r="C10" s="341">
        <v>1</v>
      </c>
      <c r="D10" s="342">
        <v>1</v>
      </c>
      <c r="E10" s="131">
        <v>1.136E-2</v>
      </c>
      <c r="F10" s="131">
        <v>1.6199999999999999E-3</v>
      </c>
      <c r="G10" s="189">
        <v>1.8759999999999999E-2</v>
      </c>
      <c r="H10" s="198">
        <v>1.136E-2</v>
      </c>
      <c r="I10" s="131">
        <v>6.4799999999999996E-3</v>
      </c>
      <c r="J10" s="189">
        <v>5.8599999999999998E-3</v>
      </c>
      <c r="K10" s="198">
        <v>3.4090000000000002E-2</v>
      </c>
      <c r="L10" s="131">
        <v>6.9639999999999994E-2</v>
      </c>
      <c r="M10" s="189">
        <v>4.2200000000000001E-2</v>
      </c>
      <c r="N10" s="198">
        <v>0.29544999999999999</v>
      </c>
      <c r="O10" s="131">
        <v>0.48744999999999999</v>
      </c>
      <c r="P10" s="227">
        <v>0.56154999999999999</v>
      </c>
      <c r="Q10" s="1073"/>
      <c r="R10" s="131">
        <v>0.63636000000000004</v>
      </c>
      <c r="S10" s="131">
        <v>0.40891</v>
      </c>
      <c r="T10" s="189">
        <v>0.35872999999999999</v>
      </c>
      <c r="U10" s="198" t="s">
        <v>477</v>
      </c>
      <c r="V10" s="131" t="s">
        <v>477</v>
      </c>
      <c r="W10" s="189" t="s">
        <v>477</v>
      </c>
      <c r="X10" s="198">
        <v>1.136E-2</v>
      </c>
      <c r="Y10" s="131">
        <v>2.5909999999999999E-2</v>
      </c>
      <c r="Z10" s="189">
        <v>1.29E-2</v>
      </c>
      <c r="AA10" s="198" t="s">
        <v>477</v>
      </c>
      <c r="AB10" s="131" t="s">
        <v>477</v>
      </c>
      <c r="AC10" s="227" t="s">
        <v>477</v>
      </c>
    </row>
    <row r="11" spans="1:32" ht="12.75" customHeight="1">
      <c r="A11" s="1073" t="s">
        <v>64</v>
      </c>
      <c r="B11" s="190">
        <v>27</v>
      </c>
      <c r="C11" s="181">
        <v>101</v>
      </c>
      <c r="D11" s="191">
        <v>231</v>
      </c>
      <c r="E11" s="181">
        <v>1</v>
      </c>
      <c r="F11" s="181">
        <v>2</v>
      </c>
      <c r="G11" s="191">
        <v>27</v>
      </c>
      <c r="H11" s="190">
        <v>0</v>
      </c>
      <c r="I11" s="181">
        <v>0</v>
      </c>
      <c r="J11" s="191">
        <v>0</v>
      </c>
      <c r="K11" s="190">
        <v>0</v>
      </c>
      <c r="L11" s="181">
        <v>0</v>
      </c>
      <c r="M11" s="191">
        <v>0</v>
      </c>
      <c r="N11" s="190">
        <v>5</v>
      </c>
      <c r="O11" s="181">
        <v>23</v>
      </c>
      <c r="P11" s="224">
        <v>33</v>
      </c>
      <c r="Q11" s="1073" t="s">
        <v>64</v>
      </c>
      <c r="R11" s="181">
        <v>16</v>
      </c>
      <c r="S11" s="181">
        <v>63</v>
      </c>
      <c r="T11" s="191">
        <v>124</v>
      </c>
      <c r="U11" s="190">
        <v>0</v>
      </c>
      <c r="V11" s="181">
        <v>0</v>
      </c>
      <c r="W11" s="191">
        <v>0</v>
      </c>
      <c r="X11" s="190">
        <v>3</v>
      </c>
      <c r="Y11" s="181">
        <v>8</v>
      </c>
      <c r="Z11" s="191">
        <v>29</v>
      </c>
      <c r="AA11" s="190">
        <v>2</v>
      </c>
      <c r="AB11" s="181">
        <v>5</v>
      </c>
      <c r="AC11" s="224">
        <v>18</v>
      </c>
    </row>
    <row r="12" spans="1:32" ht="12.75" customHeight="1">
      <c r="A12" s="1073"/>
      <c r="B12" s="340">
        <v>1</v>
      </c>
      <c r="C12" s="341">
        <v>1</v>
      </c>
      <c r="D12" s="342">
        <v>1</v>
      </c>
      <c r="E12" s="131">
        <v>3.7039999999999997E-2</v>
      </c>
      <c r="F12" s="131">
        <v>1.9800000000000002E-2</v>
      </c>
      <c r="G12" s="189">
        <v>0.11688</v>
      </c>
      <c r="H12" s="198" t="s">
        <v>477</v>
      </c>
      <c r="I12" s="131" t="s">
        <v>477</v>
      </c>
      <c r="J12" s="189" t="s">
        <v>477</v>
      </c>
      <c r="K12" s="198" t="s">
        <v>477</v>
      </c>
      <c r="L12" s="131" t="s">
        <v>477</v>
      </c>
      <c r="M12" s="189" t="s">
        <v>477</v>
      </c>
      <c r="N12" s="198">
        <v>0.18518999999999999</v>
      </c>
      <c r="O12" s="131">
        <v>0.22772000000000001</v>
      </c>
      <c r="P12" s="227">
        <v>0.14285999999999999</v>
      </c>
      <c r="Q12" s="1073"/>
      <c r="R12" s="131">
        <v>0.59258999999999995</v>
      </c>
      <c r="S12" s="131">
        <v>0.62375999999999998</v>
      </c>
      <c r="T12" s="189">
        <v>0.53680000000000005</v>
      </c>
      <c r="U12" s="198" t="s">
        <v>477</v>
      </c>
      <c r="V12" s="131" t="s">
        <v>477</v>
      </c>
      <c r="W12" s="189" t="s">
        <v>477</v>
      </c>
      <c r="X12" s="198">
        <v>0.11111</v>
      </c>
      <c r="Y12" s="131">
        <v>7.9210000000000003E-2</v>
      </c>
      <c r="Z12" s="189">
        <v>0.12554000000000001</v>
      </c>
      <c r="AA12" s="198">
        <v>7.4069999999999997E-2</v>
      </c>
      <c r="AB12" s="131">
        <v>4.9500000000000002E-2</v>
      </c>
      <c r="AC12" s="227">
        <v>7.7920000000000003E-2</v>
      </c>
    </row>
    <row r="13" spans="1:32" ht="12.75" customHeight="1">
      <c r="A13" s="1073" t="s">
        <v>65</v>
      </c>
      <c r="B13" s="190">
        <v>0</v>
      </c>
      <c r="C13" s="181">
        <v>0</v>
      </c>
      <c r="D13" s="191">
        <v>0</v>
      </c>
      <c r="E13" s="181">
        <v>0</v>
      </c>
      <c r="F13" s="181">
        <v>0</v>
      </c>
      <c r="G13" s="191">
        <v>0</v>
      </c>
      <c r="H13" s="190">
        <v>0</v>
      </c>
      <c r="I13" s="181">
        <v>0</v>
      </c>
      <c r="J13" s="191">
        <v>0</v>
      </c>
      <c r="K13" s="190">
        <v>0</v>
      </c>
      <c r="L13" s="181">
        <v>0</v>
      </c>
      <c r="M13" s="191">
        <v>0</v>
      </c>
      <c r="N13" s="190">
        <v>0</v>
      </c>
      <c r="O13" s="181">
        <v>0</v>
      </c>
      <c r="P13" s="224">
        <v>0</v>
      </c>
      <c r="Q13" s="1073" t="s">
        <v>65</v>
      </c>
      <c r="R13" s="181">
        <v>0</v>
      </c>
      <c r="S13" s="181">
        <v>0</v>
      </c>
      <c r="T13" s="191">
        <v>0</v>
      </c>
      <c r="U13" s="190">
        <v>0</v>
      </c>
      <c r="V13" s="181">
        <v>0</v>
      </c>
      <c r="W13" s="191">
        <v>0</v>
      </c>
      <c r="X13" s="190">
        <v>0</v>
      </c>
      <c r="Y13" s="181">
        <v>0</v>
      </c>
      <c r="Z13" s="191">
        <v>0</v>
      </c>
      <c r="AA13" s="190">
        <v>0</v>
      </c>
      <c r="AB13" s="181">
        <v>0</v>
      </c>
      <c r="AC13" s="224">
        <v>0</v>
      </c>
    </row>
    <row r="14" spans="1:32" ht="12.75" customHeight="1">
      <c r="A14" s="1073"/>
      <c r="B14" s="340" t="s">
        <v>477</v>
      </c>
      <c r="C14" s="341" t="s">
        <v>477</v>
      </c>
      <c r="D14" s="342" t="s">
        <v>477</v>
      </c>
      <c r="E14" s="131" t="s">
        <v>477</v>
      </c>
      <c r="F14" s="131" t="s">
        <v>477</v>
      </c>
      <c r="G14" s="189" t="s">
        <v>477</v>
      </c>
      <c r="H14" s="198" t="s">
        <v>477</v>
      </c>
      <c r="I14" s="131" t="s">
        <v>477</v>
      </c>
      <c r="J14" s="189" t="s">
        <v>477</v>
      </c>
      <c r="K14" s="198" t="s">
        <v>477</v>
      </c>
      <c r="L14" s="131" t="s">
        <v>477</v>
      </c>
      <c r="M14" s="189" t="s">
        <v>477</v>
      </c>
      <c r="N14" s="198" t="s">
        <v>477</v>
      </c>
      <c r="O14" s="131" t="s">
        <v>477</v>
      </c>
      <c r="P14" s="227" t="s">
        <v>477</v>
      </c>
      <c r="Q14" s="1073"/>
      <c r="R14" s="131" t="s">
        <v>477</v>
      </c>
      <c r="S14" s="131" t="s">
        <v>477</v>
      </c>
      <c r="T14" s="189" t="s">
        <v>477</v>
      </c>
      <c r="U14" s="198" t="s">
        <v>477</v>
      </c>
      <c r="V14" s="131" t="s">
        <v>477</v>
      </c>
      <c r="W14" s="189" t="s">
        <v>477</v>
      </c>
      <c r="X14" s="198" t="s">
        <v>477</v>
      </c>
      <c r="Y14" s="131" t="s">
        <v>477</v>
      </c>
      <c r="Z14" s="189" t="s">
        <v>477</v>
      </c>
      <c r="AA14" s="198" t="s">
        <v>477</v>
      </c>
      <c r="AB14" s="131" t="s">
        <v>477</v>
      </c>
      <c r="AC14" s="227" t="s">
        <v>477</v>
      </c>
    </row>
    <row r="15" spans="1:32" ht="12.75" customHeight="1">
      <c r="A15" s="1073" t="s">
        <v>66</v>
      </c>
      <c r="B15" s="190">
        <v>207</v>
      </c>
      <c r="C15" s="181">
        <v>954</v>
      </c>
      <c r="D15" s="191">
        <v>1314</v>
      </c>
      <c r="E15" s="181">
        <v>3</v>
      </c>
      <c r="F15" s="181">
        <v>8</v>
      </c>
      <c r="G15" s="191">
        <v>12</v>
      </c>
      <c r="H15" s="190">
        <v>0</v>
      </c>
      <c r="I15" s="181">
        <v>0</v>
      </c>
      <c r="J15" s="191">
        <v>0</v>
      </c>
      <c r="K15" s="190">
        <v>0</v>
      </c>
      <c r="L15" s="181">
        <v>0</v>
      </c>
      <c r="M15" s="191">
        <v>0</v>
      </c>
      <c r="N15" s="190">
        <v>20</v>
      </c>
      <c r="O15" s="181">
        <v>163</v>
      </c>
      <c r="P15" s="224">
        <v>176</v>
      </c>
      <c r="Q15" s="1073" t="s">
        <v>66</v>
      </c>
      <c r="R15" s="181">
        <v>56</v>
      </c>
      <c r="S15" s="181">
        <v>247</v>
      </c>
      <c r="T15" s="191">
        <v>248</v>
      </c>
      <c r="U15" s="190">
        <v>0</v>
      </c>
      <c r="V15" s="181">
        <v>0</v>
      </c>
      <c r="W15" s="191">
        <v>0</v>
      </c>
      <c r="X15" s="190">
        <v>2</v>
      </c>
      <c r="Y15" s="181">
        <v>7</v>
      </c>
      <c r="Z15" s="191">
        <v>6</v>
      </c>
      <c r="AA15" s="190">
        <v>126</v>
      </c>
      <c r="AB15" s="181">
        <v>529</v>
      </c>
      <c r="AC15" s="224">
        <v>872</v>
      </c>
    </row>
    <row r="16" spans="1:32" ht="12.75" customHeight="1">
      <c r="A16" s="1073"/>
      <c r="B16" s="340">
        <v>1</v>
      </c>
      <c r="C16" s="341">
        <v>1</v>
      </c>
      <c r="D16" s="342">
        <v>1</v>
      </c>
      <c r="E16" s="131">
        <v>1.4489999999999999E-2</v>
      </c>
      <c r="F16" s="131">
        <v>8.3899999999999999E-3</v>
      </c>
      <c r="G16" s="189">
        <v>9.1299999999999992E-3</v>
      </c>
      <c r="H16" s="198" t="s">
        <v>477</v>
      </c>
      <c r="I16" s="131" t="s">
        <v>477</v>
      </c>
      <c r="J16" s="189" t="s">
        <v>477</v>
      </c>
      <c r="K16" s="198" t="s">
        <v>477</v>
      </c>
      <c r="L16" s="131" t="s">
        <v>477</v>
      </c>
      <c r="M16" s="189" t="s">
        <v>477</v>
      </c>
      <c r="N16" s="198">
        <v>9.6619999999999998E-2</v>
      </c>
      <c r="O16" s="131">
        <v>0.17086000000000001</v>
      </c>
      <c r="P16" s="227">
        <v>0.13394</v>
      </c>
      <c r="Q16" s="1073"/>
      <c r="R16" s="131">
        <v>0.27052999999999999</v>
      </c>
      <c r="S16" s="131">
        <v>0.25890999999999997</v>
      </c>
      <c r="T16" s="189">
        <v>0.18873999999999999</v>
      </c>
      <c r="U16" s="198" t="s">
        <v>477</v>
      </c>
      <c r="V16" s="131" t="s">
        <v>477</v>
      </c>
      <c r="W16" s="189" t="s">
        <v>477</v>
      </c>
      <c r="X16" s="198">
        <v>9.6600000000000002E-3</v>
      </c>
      <c r="Y16" s="131">
        <v>7.3400000000000002E-3</v>
      </c>
      <c r="Z16" s="189">
        <v>4.5700000000000003E-3</v>
      </c>
      <c r="AA16" s="198">
        <v>0.60870000000000002</v>
      </c>
      <c r="AB16" s="131">
        <v>0.55450999999999995</v>
      </c>
      <c r="AC16" s="227">
        <v>0.66361999999999999</v>
      </c>
    </row>
    <row r="17" spans="1:29" ht="12.75" customHeight="1">
      <c r="A17" s="1073" t="s">
        <v>67</v>
      </c>
      <c r="B17" s="190">
        <v>147</v>
      </c>
      <c r="C17" s="181">
        <v>929</v>
      </c>
      <c r="D17" s="191">
        <v>1314</v>
      </c>
      <c r="E17" s="181">
        <v>34</v>
      </c>
      <c r="F17" s="181">
        <v>236</v>
      </c>
      <c r="G17" s="191">
        <v>448</v>
      </c>
      <c r="H17" s="190">
        <v>1</v>
      </c>
      <c r="I17" s="181">
        <v>11</v>
      </c>
      <c r="J17" s="191">
        <v>13</v>
      </c>
      <c r="K17" s="190">
        <v>6</v>
      </c>
      <c r="L17" s="181">
        <v>33</v>
      </c>
      <c r="M17" s="191">
        <v>58</v>
      </c>
      <c r="N17" s="190">
        <v>24</v>
      </c>
      <c r="O17" s="181">
        <v>174</v>
      </c>
      <c r="P17" s="224">
        <v>197</v>
      </c>
      <c r="Q17" s="1073" t="s">
        <v>67</v>
      </c>
      <c r="R17" s="181">
        <v>62</v>
      </c>
      <c r="S17" s="181">
        <v>287</v>
      </c>
      <c r="T17" s="191">
        <v>482</v>
      </c>
      <c r="U17" s="190">
        <v>9</v>
      </c>
      <c r="V17" s="181">
        <v>116</v>
      </c>
      <c r="W17" s="191">
        <v>47</v>
      </c>
      <c r="X17" s="190">
        <v>5</v>
      </c>
      <c r="Y17" s="181">
        <v>36</v>
      </c>
      <c r="Z17" s="191">
        <v>29</v>
      </c>
      <c r="AA17" s="190">
        <v>6</v>
      </c>
      <c r="AB17" s="181">
        <v>36</v>
      </c>
      <c r="AC17" s="224">
        <v>40</v>
      </c>
    </row>
    <row r="18" spans="1:29" ht="12.75" customHeight="1">
      <c r="A18" s="1073"/>
      <c r="B18" s="340">
        <v>1</v>
      </c>
      <c r="C18" s="341">
        <v>1</v>
      </c>
      <c r="D18" s="342">
        <v>1</v>
      </c>
      <c r="E18" s="131">
        <v>0.23129</v>
      </c>
      <c r="F18" s="131">
        <v>0.25403999999999999</v>
      </c>
      <c r="G18" s="189">
        <v>0.34094000000000002</v>
      </c>
      <c r="H18" s="198">
        <v>6.7999999999999996E-3</v>
      </c>
      <c r="I18" s="131">
        <v>1.184E-2</v>
      </c>
      <c r="J18" s="189">
        <v>9.8899999999999995E-3</v>
      </c>
      <c r="K18" s="198">
        <v>4.0820000000000002E-2</v>
      </c>
      <c r="L18" s="131">
        <v>3.5520000000000003E-2</v>
      </c>
      <c r="M18" s="189">
        <v>4.4139999999999999E-2</v>
      </c>
      <c r="N18" s="198">
        <v>0.16327</v>
      </c>
      <c r="O18" s="131">
        <v>0.18729999999999999</v>
      </c>
      <c r="P18" s="227">
        <v>0.14992</v>
      </c>
      <c r="Q18" s="1073"/>
      <c r="R18" s="131">
        <v>0.42176999999999998</v>
      </c>
      <c r="S18" s="131">
        <v>0.30892999999999998</v>
      </c>
      <c r="T18" s="189">
        <v>0.36681999999999998</v>
      </c>
      <c r="U18" s="198">
        <v>6.1219999999999997E-2</v>
      </c>
      <c r="V18" s="131">
        <v>0.12486999999999999</v>
      </c>
      <c r="W18" s="189">
        <v>3.5770000000000003E-2</v>
      </c>
      <c r="X18" s="198">
        <v>3.4009999999999999E-2</v>
      </c>
      <c r="Y18" s="131">
        <v>3.875E-2</v>
      </c>
      <c r="Z18" s="189">
        <v>2.2069999999999999E-2</v>
      </c>
      <c r="AA18" s="198">
        <v>4.0820000000000002E-2</v>
      </c>
      <c r="AB18" s="131">
        <v>3.875E-2</v>
      </c>
      <c r="AC18" s="227">
        <v>3.0439999999999998E-2</v>
      </c>
    </row>
    <row r="19" spans="1:29" ht="12.75" customHeight="1">
      <c r="A19" s="1073" t="s">
        <v>68</v>
      </c>
      <c r="B19" s="190">
        <v>10</v>
      </c>
      <c r="C19" s="181">
        <v>35</v>
      </c>
      <c r="D19" s="191">
        <v>61</v>
      </c>
      <c r="E19" s="181">
        <v>2</v>
      </c>
      <c r="F19" s="181">
        <v>10</v>
      </c>
      <c r="G19" s="191">
        <v>16</v>
      </c>
      <c r="H19" s="190">
        <v>0</v>
      </c>
      <c r="I19" s="181">
        <v>0</v>
      </c>
      <c r="J19" s="191">
        <v>0</v>
      </c>
      <c r="K19" s="190">
        <v>3</v>
      </c>
      <c r="L19" s="181">
        <v>4</v>
      </c>
      <c r="M19" s="191">
        <v>15</v>
      </c>
      <c r="N19" s="190">
        <v>0</v>
      </c>
      <c r="O19" s="199">
        <v>0</v>
      </c>
      <c r="P19" s="224">
        <v>0</v>
      </c>
      <c r="Q19" s="1073" t="s">
        <v>68</v>
      </c>
      <c r="R19" s="181">
        <v>3</v>
      </c>
      <c r="S19" s="181">
        <v>7</v>
      </c>
      <c r="T19" s="191">
        <v>16</v>
      </c>
      <c r="U19" s="190">
        <v>0</v>
      </c>
      <c r="V19" s="181">
        <v>0</v>
      </c>
      <c r="W19" s="191">
        <v>0</v>
      </c>
      <c r="X19" s="190">
        <v>0</v>
      </c>
      <c r="Y19" s="181">
        <v>0</v>
      </c>
      <c r="Z19" s="191">
        <v>0</v>
      </c>
      <c r="AA19" s="190">
        <v>2</v>
      </c>
      <c r="AB19" s="199">
        <v>14</v>
      </c>
      <c r="AC19" s="224">
        <v>14</v>
      </c>
    </row>
    <row r="20" spans="1:29" ht="12.75" customHeight="1">
      <c r="A20" s="1073"/>
      <c r="B20" s="340">
        <v>1</v>
      </c>
      <c r="C20" s="341">
        <v>1</v>
      </c>
      <c r="D20" s="342">
        <v>1</v>
      </c>
      <c r="E20" s="131">
        <v>0.2</v>
      </c>
      <c r="F20" s="131">
        <v>0.28571000000000002</v>
      </c>
      <c r="G20" s="189">
        <v>0.26229999999999998</v>
      </c>
      <c r="H20" s="198" t="s">
        <v>477</v>
      </c>
      <c r="I20" s="131" t="s">
        <v>477</v>
      </c>
      <c r="J20" s="189" t="s">
        <v>477</v>
      </c>
      <c r="K20" s="198">
        <v>0.3</v>
      </c>
      <c r="L20" s="131">
        <v>0.11429</v>
      </c>
      <c r="M20" s="189">
        <v>0.24590000000000001</v>
      </c>
      <c r="N20" s="198" t="s">
        <v>477</v>
      </c>
      <c r="O20" s="131" t="s">
        <v>477</v>
      </c>
      <c r="P20" s="227" t="s">
        <v>477</v>
      </c>
      <c r="Q20" s="1073"/>
      <c r="R20" s="131">
        <v>0.3</v>
      </c>
      <c r="S20" s="131">
        <v>0.2</v>
      </c>
      <c r="T20" s="189">
        <v>0.26229999999999998</v>
      </c>
      <c r="U20" s="198" t="s">
        <v>477</v>
      </c>
      <c r="V20" s="131" t="s">
        <v>477</v>
      </c>
      <c r="W20" s="189" t="s">
        <v>477</v>
      </c>
      <c r="X20" s="198" t="s">
        <v>477</v>
      </c>
      <c r="Y20" s="131" t="s">
        <v>477</v>
      </c>
      <c r="Z20" s="189" t="s">
        <v>477</v>
      </c>
      <c r="AA20" s="198">
        <v>0.2</v>
      </c>
      <c r="AB20" s="131">
        <v>0.4</v>
      </c>
      <c r="AC20" s="227">
        <v>0.22950999999999999</v>
      </c>
    </row>
    <row r="21" spans="1:29" ht="12.75" customHeight="1">
      <c r="A21" s="1073" t="s">
        <v>69</v>
      </c>
      <c r="B21" s="190">
        <v>166</v>
      </c>
      <c r="C21" s="181">
        <v>1624</v>
      </c>
      <c r="D21" s="191">
        <v>1780</v>
      </c>
      <c r="E21" s="181">
        <v>23</v>
      </c>
      <c r="F21" s="181">
        <v>137</v>
      </c>
      <c r="G21" s="191">
        <v>404</v>
      </c>
      <c r="H21" s="190">
        <v>2</v>
      </c>
      <c r="I21" s="181">
        <v>12</v>
      </c>
      <c r="J21" s="191">
        <v>20</v>
      </c>
      <c r="K21" s="190">
        <v>25</v>
      </c>
      <c r="L21" s="181">
        <v>179</v>
      </c>
      <c r="M21" s="191">
        <v>264</v>
      </c>
      <c r="N21" s="190">
        <v>5</v>
      </c>
      <c r="O21" s="181">
        <v>18</v>
      </c>
      <c r="P21" s="224">
        <v>72</v>
      </c>
      <c r="Q21" s="1073" t="s">
        <v>69</v>
      </c>
      <c r="R21" s="181">
        <v>93</v>
      </c>
      <c r="S21" s="181">
        <v>1056</v>
      </c>
      <c r="T21" s="191">
        <v>813</v>
      </c>
      <c r="U21" s="190">
        <v>6</v>
      </c>
      <c r="V21" s="181">
        <v>23</v>
      </c>
      <c r="W21" s="191">
        <v>36</v>
      </c>
      <c r="X21" s="190">
        <v>6</v>
      </c>
      <c r="Y21" s="181">
        <v>15</v>
      </c>
      <c r="Z21" s="191">
        <v>54</v>
      </c>
      <c r="AA21" s="190">
        <v>6</v>
      </c>
      <c r="AB21" s="181">
        <v>184</v>
      </c>
      <c r="AC21" s="224">
        <v>117</v>
      </c>
    </row>
    <row r="22" spans="1:29" ht="12.75" customHeight="1">
      <c r="A22" s="1073"/>
      <c r="B22" s="340">
        <v>1</v>
      </c>
      <c r="C22" s="341">
        <v>1</v>
      </c>
      <c r="D22" s="342">
        <v>1</v>
      </c>
      <c r="E22" s="131">
        <v>0.13855000000000001</v>
      </c>
      <c r="F22" s="131">
        <v>8.4360000000000004E-2</v>
      </c>
      <c r="G22" s="189">
        <v>0.22697000000000001</v>
      </c>
      <c r="H22" s="198">
        <v>1.205E-2</v>
      </c>
      <c r="I22" s="131">
        <v>7.3899999999999999E-3</v>
      </c>
      <c r="J22" s="189">
        <v>1.124E-2</v>
      </c>
      <c r="K22" s="198">
        <v>0.15060000000000001</v>
      </c>
      <c r="L22" s="131">
        <v>0.11022</v>
      </c>
      <c r="M22" s="189">
        <v>0.14831</v>
      </c>
      <c r="N22" s="198">
        <v>3.0120000000000001E-2</v>
      </c>
      <c r="O22" s="131">
        <v>1.108E-2</v>
      </c>
      <c r="P22" s="227">
        <v>4.045E-2</v>
      </c>
      <c r="Q22" s="1073"/>
      <c r="R22" s="131">
        <v>0.56023999999999996</v>
      </c>
      <c r="S22" s="131">
        <v>0.65024999999999999</v>
      </c>
      <c r="T22" s="189">
        <v>0.45673999999999998</v>
      </c>
      <c r="U22" s="198">
        <v>3.6139999999999999E-2</v>
      </c>
      <c r="V22" s="131">
        <v>1.4160000000000001E-2</v>
      </c>
      <c r="W22" s="189">
        <v>2.0219999999999998E-2</v>
      </c>
      <c r="X22" s="198">
        <v>3.6139999999999999E-2</v>
      </c>
      <c r="Y22" s="131">
        <v>9.2399999999999999E-3</v>
      </c>
      <c r="Z22" s="189">
        <v>3.0339999999999999E-2</v>
      </c>
      <c r="AA22" s="198">
        <v>3.6139999999999999E-2</v>
      </c>
      <c r="AB22" s="131">
        <v>0.1133</v>
      </c>
      <c r="AC22" s="227">
        <v>6.5729999999999997E-2</v>
      </c>
    </row>
    <row r="23" spans="1:29" ht="12.75" customHeight="1">
      <c r="A23" s="1073" t="s">
        <v>70</v>
      </c>
      <c r="B23" s="190">
        <v>239</v>
      </c>
      <c r="C23" s="181">
        <v>1733</v>
      </c>
      <c r="D23" s="191">
        <v>2024</v>
      </c>
      <c r="E23" s="181">
        <v>36</v>
      </c>
      <c r="F23" s="181">
        <v>158</v>
      </c>
      <c r="G23" s="191">
        <v>358</v>
      </c>
      <c r="H23" s="190">
        <v>2</v>
      </c>
      <c r="I23" s="181">
        <v>7</v>
      </c>
      <c r="J23" s="191">
        <v>14</v>
      </c>
      <c r="K23" s="190">
        <v>23</v>
      </c>
      <c r="L23" s="181">
        <v>207</v>
      </c>
      <c r="M23" s="191">
        <v>235</v>
      </c>
      <c r="N23" s="190">
        <v>15</v>
      </c>
      <c r="O23" s="181">
        <v>62</v>
      </c>
      <c r="P23" s="224">
        <v>162</v>
      </c>
      <c r="Q23" s="1073" t="s">
        <v>70</v>
      </c>
      <c r="R23" s="181">
        <v>124</v>
      </c>
      <c r="S23" s="181">
        <v>1048</v>
      </c>
      <c r="T23" s="191">
        <v>929</v>
      </c>
      <c r="U23" s="190">
        <v>5</v>
      </c>
      <c r="V23" s="181">
        <v>24</v>
      </c>
      <c r="W23" s="191">
        <v>31</v>
      </c>
      <c r="X23" s="190">
        <v>1</v>
      </c>
      <c r="Y23" s="181">
        <v>11</v>
      </c>
      <c r="Z23" s="191">
        <v>8</v>
      </c>
      <c r="AA23" s="190">
        <v>33</v>
      </c>
      <c r="AB23" s="181">
        <v>216</v>
      </c>
      <c r="AC23" s="224">
        <v>287</v>
      </c>
    </row>
    <row r="24" spans="1:29" ht="12.75" customHeight="1">
      <c r="A24" s="1073"/>
      <c r="B24" s="340">
        <v>1</v>
      </c>
      <c r="C24" s="341">
        <v>1</v>
      </c>
      <c r="D24" s="342">
        <v>1</v>
      </c>
      <c r="E24" s="131">
        <v>0.15062999999999999</v>
      </c>
      <c r="F24" s="131">
        <v>9.1170000000000001E-2</v>
      </c>
      <c r="G24" s="189">
        <v>0.17688000000000001</v>
      </c>
      <c r="H24" s="198">
        <v>8.3700000000000007E-3</v>
      </c>
      <c r="I24" s="131">
        <v>4.0400000000000002E-3</v>
      </c>
      <c r="J24" s="189">
        <v>6.9199999999999999E-3</v>
      </c>
      <c r="K24" s="198">
        <v>9.6229999999999996E-2</v>
      </c>
      <c r="L24" s="131">
        <v>0.11945</v>
      </c>
      <c r="M24" s="189">
        <v>0.11611</v>
      </c>
      <c r="N24" s="198">
        <v>6.2759999999999996E-2</v>
      </c>
      <c r="O24" s="131">
        <v>3.5779999999999999E-2</v>
      </c>
      <c r="P24" s="227">
        <v>8.004E-2</v>
      </c>
      <c r="Q24" s="1073"/>
      <c r="R24" s="131">
        <v>0.51883000000000001</v>
      </c>
      <c r="S24" s="131">
        <v>0.60472999999999999</v>
      </c>
      <c r="T24" s="189">
        <v>0.45899000000000001</v>
      </c>
      <c r="U24" s="198">
        <v>2.0920000000000001E-2</v>
      </c>
      <c r="V24" s="131">
        <v>1.3849999999999999E-2</v>
      </c>
      <c r="W24" s="189">
        <v>1.532E-2</v>
      </c>
      <c r="X24" s="198">
        <v>4.1799999999999997E-3</v>
      </c>
      <c r="Y24" s="131">
        <v>6.3499999999999997E-3</v>
      </c>
      <c r="Z24" s="189">
        <v>3.9500000000000004E-3</v>
      </c>
      <c r="AA24" s="198">
        <v>0.13808000000000001</v>
      </c>
      <c r="AB24" s="131">
        <v>0.12464</v>
      </c>
      <c r="AC24" s="227">
        <v>0.14180000000000001</v>
      </c>
    </row>
    <row r="25" spans="1:29" ht="12.75" customHeight="1">
      <c r="A25" s="1073" t="s">
        <v>71</v>
      </c>
      <c r="B25" s="190">
        <v>102</v>
      </c>
      <c r="C25" s="181">
        <v>453</v>
      </c>
      <c r="D25" s="191">
        <v>741</v>
      </c>
      <c r="E25" s="181">
        <v>3</v>
      </c>
      <c r="F25" s="181">
        <v>8</v>
      </c>
      <c r="G25" s="191">
        <v>49</v>
      </c>
      <c r="H25" s="190">
        <v>0</v>
      </c>
      <c r="I25" s="181">
        <v>0</v>
      </c>
      <c r="J25" s="191">
        <v>0</v>
      </c>
      <c r="K25" s="190">
        <v>11</v>
      </c>
      <c r="L25" s="181">
        <v>120</v>
      </c>
      <c r="M25" s="191">
        <v>109</v>
      </c>
      <c r="N25" s="190">
        <v>13</v>
      </c>
      <c r="O25" s="181">
        <v>37</v>
      </c>
      <c r="P25" s="224">
        <v>227</v>
      </c>
      <c r="Q25" s="1073" t="s">
        <v>71</v>
      </c>
      <c r="R25" s="181">
        <v>54</v>
      </c>
      <c r="S25" s="181">
        <v>220</v>
      </c>
      <c r="T25" s="191">
        <v>237</v>
      </c>
      <c r="U25" s="190">
        <v>0</v>
      </c>
      <c r="V25" s="181">
        <v>0</v>
      </c>
      <c r="W25" s="191">
        <v>0</v>
      </c>
      <c r="X25" s="190">
        <v>0</v>
      </c>
      <c r="Y25" s="181">
        <v>0</v>
      </c>
      <c r="Z25" s="191">
        <v>0</v>
      </c>
      <c r="AA25" s="190">
        <v>21</v>
      </c>
      <c r="AB25" s="181">
        <v>68</v>
      </c>
      <c r="AC25" s="224">
        <v>119</v>
      </c>
    </row>
    <row r="26" spans="1:29" ht="12.75" customHeight="1">
      <c r="A26" s="1073"/>
      <c r="B26" s="340">
        <v>1</v>
      </c>
      <c r="C26" s="341">
        <v>1</v>
      </c>
      <c r="D26" s="342">
        <v>1</v>
      </c>
      <c r="E26" s="131">
        <v>2.9409999999999999E-2</v>
      </c>
      <c r="F26" s="131">
        <v>1.7659999999999999E-2</v>
      </c>
      <c r="G26" s="189">
        <v>6.6129999999999994E-2</v>
      </c>
      <c r="H26" s="198" t="s">
        <v>477</v>
      </c>
      <c r="I26" s="131" t="s">
        <v>477</v>
      </c>
      <c r="J26" s="189" t="s">
        <v>477</v>
      </c>
      <c r="K26" s="198">
        <v>0.10784000000000001</v>
      </c>
      <c r="L26" s="131">
        <v>0.26490000000000002</v>
      </c>
      <c r="M26" s="189">
        <v>0.14710000000000001</v>
      </c>
      <c r="N26" s="198">
        <v>0.12745000000000001</v>
      </c>
      <c r="O26" s="131">
        <v>8.1680000000000003E-2</v>
      </c>
      <c r="P26" s="227">
        <v>0.30634</v>
      </c>
      <c r="Q26" s="1073"/>
      <c r="R26" s="131">
        <v>0.52941000000000005</v>
      </c>
      <c r="S26" s="131">
        <v>0.48565000000000003</v>
      </c>
      <c r="T26" s="189">
        <v>0.31984000000000001</v>
      </c>
      <c r="U26" s="198" t="s">
        <v>477</v>
      </c>
      <c r="V26" s="131" t="s">
        <v>477</v>
      </c>
      <c r="W26" s="189" t="s">
        <v>477</v>
      </c>
      <c r="X26" s="198" t="s">
        <v>477</v>
      </c>
      <c r="Y26" s="131" t="s">
        <v>477</v>
      </c>
      <c r="Z26" s="189" t="s">
        <v>477</v>
      </c>
      <c r="AA26" s="198">
        <v>0.20588000000000001</v>
      </c>
      <c r="AB26" s="131">
        <v>0.15010999999999999</v>
      </c>
      <c r="AC26" s="227">
        <v>0.16059000000000001</v>
      </c>
    </row>
    <row r="27" spans="1:29" ht="12.75" customHeight="1">
      <c r="A27" s="1073" t="s">
        <v>72</v>
      </c>
      <c r="B27" s="190">
        <v>26</v>
      </c>
      <c r="C27" s="181">
        <v>76</v>
      </c>
      <c r="D27" s="191">
        <v>134</v>
      </c>
      <c r="E27" s="181">
        <v>18</v>
      </c>
      <c r="F27" s="181">
        <v>22</v>
      </c>
      <c r="G27" s="191">
        <v>120</v>
      </c>
      <c r="H27" s="190">
        <v>0</v>
      </c>
      <c r="I27" s="181">
        <v>0</v>
      </c>
      <c r="J27" s="191">
        <v>0</v>
      </c>
      <c r="K27" s="190">
        <v>0</v>
      </c>
      <c r="L27" s="181">
        <v>0</v>
      </c>
      <c r="M27" s="191">
        <v>0</v>
      </c>
      <c r="N27" s="190">
        <v>2</v>
      </c>
      <c r="O27" s="181">
        <v>16</v>
      </c>
      <c r="P27" s="224">
        <v>2</v>
      </c>
      <c r="Q27" s="1073" t="s">
        <v>72</v>
      </c>
      <c r="R27" s="181">
        <v>5</v>
      </c>
      <c r="S27" s="181">
        <v>33</v>
      </c>
      <c r="T27" s="191">
        <v>10</v>
      </c>
      <c r="U27" s="190">
        <v>0</v>
      </c>
      <c r="V27" s="181">
        <v>0</v>
      </c>
      <c r="W27" s="191">
        <v>0</v>
      </c>
      <c r="X27" s="190">
        <v>0</v>
      </c>
      <c r="Y27" s="181">
        <v>0</v>
      </c>
      <c r="Z27" s="191">
        <v>0</v>
      </c>
      <c r="AA27" s="190">
        <v>1</v>
      </c>
      <c r="AB27" s="181">
        <v>5</v>
      </c>
      <c r="AC27" s="224">
        <v>2</v>
      </c>
    </row>
    <row r="28" spans="1:29" ht="12.75" customHeight="1">
      <c r="A28" s="1073"/>
      <c r="B28" s="340">
        <v>1</v>
      </c>
      <c r="C28" s="341">
        <v>1</v>
      </c>
      <c r="D28" s="342">
        <v>1</v>
      </c>
      <c r="E28" s="131">
        <v>0.69230999999999998</v>
      </c>
      <c r="F28" s="131">
        <v>0.28947000000000001</v>
      </c>
      <c r="G28" s="189">
        <v>0.89551999999999998</v>
      </c>
      <c r="H28" s="198" t="s">
        <v>477</v>
      </c>
      <c r="I28" s="131" t="s">
        <v>477</v>
      </c>
      <c r="J28" s="189" t="s">
        <v>477</v>
      </c>
      <c r="K28" s="198" t="s">
        <v>477</v>
      </c>
      <c r="L28" s="131" t="s">
        <v>477</v>
      </c>
      <c r="M28" s="189" t="s">
        <v>477</v>
      </c>
      <c r="N28" s="198">
        <v>7.6920000000000002E-2</v>
      </c>
      <c r="O28" s="131">
        <v>0.21052999999999999</v>
      </c>
      <c r="P28" s="227">
        <v>1.4930000000000001E-2</v>
      </c>
      <c r="Q28" s="1073"/>
      <c r="R28" s="131">
        <v>0.19231000000000001</v>
      </c>
      <c r="S28" s="131">
        <v>0.43420999999999998</v>
      </c>
      <c r="T28" s="189">
        <v>7.4630000000000002E-2</v>
      </c>
      <c r="U28" s="198" t="s">
        <v>477</v>
      </c>
      <c r="V28" s="131" t="s">
        <v>477</v>
      </c>
      <c r="W28" s="189" t="s">
        <v>477</v>
      </c>
      <c r="X28" s="198" t="s">
        <v>477</v>
      </c>
      <c r="Y28" s="131" t="s">
        <v>477</v>
      </c>
      <c r="Z28" s="189" t="s">
        <v>477</v>
      </c>
      <c r="AA28" s="198">
        <v>3.8460000000000001E-2</v>
      </c>
      <c r="AB28" s="131">
        <v>6.5790000000000001E-2</v>
      </c>
      <c r="AC28" s="227">
        <v>1.4930000000000001E-2</v>
      </c>
    </row>
    <row r="29" spans="1:29" ht="12.75" customHeight="1">
      <c r="A29" s="1073" t="s">
        <v>73</v>
      </c>
      <c r="B29" s="190">
        <v>8</v>
      </c>
      <c r="C29" s="181">
        <v>16</v>
      </c>
      <c r="D29" s="191">
        <v>82</v>
      </c>
      <c r="E29" s="181">
        <v>0</v>
      </c>
      <c r="F29" s="181">
        <v>0</v>
      </c>
      <c r="G29" s="191">
        <v>0</v>
      </c>
      <c r="H29" s="190">
        <v>0</v>
      </c>
      <c r="I29" s="181">
        <v>0</v>
      </c>
      <c r="J29" s="191">
        <v>0</v>
      </c>
      <c r="K29" s="190">
        <v>0</v>
      </c>
      <c r="L29" s="181">
        <v>0</v>
      </c>
      <c r="M29" s="191">
        <v>0</v>
      </c>
      <c r="N29" s="190">
        <v>0</v>
      </c>
      <c r="O29" s="181">
        <v>0</v>
      </c>
      <c r="P29" s="224">
        <v>0</v>
      </c>
      <c r="Q29" s="1073" t="s">
        <v>73</v>
      </c>
      <c r="R29" s="181">
        <v>7</v>
      </c>
      <c r="S29" s="181">
        <v>13</v>
      </c>
      <c r="T29" s="191">
        <v>79</v>
      </c>
      <c r="U29" s="190">
        <v>0</v>
      </c>
      <c r="V29" s="181">
        <v>0</v>
      </c>
      <c r="W29" s="191">
        <v>0</v>
      </c>
      <c r="X29" s="190">
        <v>0</v>
      </c>
      <c r="Y29" s="181">
        <v>0</v>
      </c>
      <c r="Z29" s="191">
        <v>0</v>
      </c>
      <c r="AA29" s="190">
        <v>1</v>
      </c>
      <c r="AB29" s="181">
        <v>3</v>
      </c>
      <c r="AC29" s="224">
        <v>3</v>
      </c>
    </row>
    <row r="30" spans="1:29" ht="12.75" customHeight="1">
      <c r="A30" s="1073"/>
      <c r="B30" s="340">
        <v>1</v>
      </c>
      <c r="C30" s="341">
        <v>1</v>
      </c>
      <c r="D30" s="342">
        <v>1</v>
      </c>
      <c r="E30" s="131" t="s">
        <v>477</v>
      </c>
      <c r="F30" s="131" t="s">
        <v>477</v>
      </c>
      <c r="G30" s="189" t="s">
        <v>477</v>
      </c>
      <c r="H30" s="198" t="s">
        <v>477</v>
      </c>
      <c r="I30" s="131" t="s">
        <v>477</v>
      </c>
      <c r="J30" s="189" t="s">
        <v>477</v>
      </c>
      <c r="K30" s="198" t="s">
        <v>477</v>
      </c>
      <c r="L30" s="131" t="s">
        <v>477</v>
      </c>
      <c r="M30" s="189" t="s">
        <v>477</v>
      </c>
      <c r="N30" s="198" t="s">
        <v>477</v>
      </c>
      <c r="O30" s="131" t="s">
        <v>477</v>
      </c>
      <c r="P30" s="227" t="s">
        <v>477</v>
      </c>
      <c r="Q30" s="1073"/>
      <c r="R30" s="131">
        <v>0.875</v>
      </c>
      <c r="S30" s="131">
        <v>0.8125</v>
      </c>
      <c r="T30" s="189">
        <v>0.96340999999999999</v>
      </c>
      <c r="U30" s="198" t="s">
        <v>477</v>
      </c>
      <c r="V30" s="131" t="s">
        <v>477</v>
      </c>
      <c r="W30" s="189" t="s">
        <v>477</v>
      </c>
      <c r="X30" s="198" t="s">
        <v>477</v>
      </c>
      <c r="Y30" s="131" t="s">
        <v>477</v>
      </c>
      <c r="Z30" s="189" t="s">
        <v>477</v>
      </c>
      <c r="AA30" s="198">
        <v>0.125</v>
      </c>
      <c r="AB30" s="131">
        <v>0.1875</v>
      </c>
      <c r="AC30" s="227">
        <v>3.6589999999999998E-2</v>
      </c>
    </row>
    <row r="31" spans="1:29" ht="12.75" customHeight="1">
      <c r="A31" s="1073" t="s">
        <v>74</v>
      </c>
      <c r="B31" s="190">
        <v>1</v>
      </c>
      <c r="C31" s="181">
        <v>3</v>
      </c>
      <c r="D31" s="191">
        <v>11</v>
      </c>
      <c r="E31" s="181">
        <v>1</v>
      </c>
      <c r="F31" s="181">
        <v>3</v>
      </c>
      <c r="G31" s="191">
        <v>11</v>
      </c>
      <c r="H31" s="190">
        <v>0</v>
      </c>
      <c r="I31" s="181">
        <v>0</v>
      </c>
      <c r="J31" s="191">
        <v>0</v>
      </c>
      <c r="K31" s="190">
        <v>0</v>
      </c>
      <c r="L31" s="181">
        <v>0</v>
      </c>
      <c r="M31" s="191">
        <v>0</v>
      </c>
      <c r="N31" s="190">
        <v>0</v>
      </c>
      <c r="O31" s="181">
        <v>0</v>
      </c>
      <c r="P31" s="224">
        <v>0</v>
      </c>
      <c r="Q31" s="1073" t="s">
        <v>74</v>
      </c>
      <c r="R31" s="181">
        <v>0</v>
      </c>
      <c r="S31" s="181">
        <v>0</v>
      </c>
      <c r="T31" s="191">
        <v>0</v>
      </c>
      <c r="U31" s="190">
        <v>0</v>
      </c>
      <c r="V31" s="181">
        <v>0</v>
      </c>
      <c r="W31" s="191">
        <v>0</v>
      </c>
      <c r="X31" s="190">
        <v>0</v>
      </c>
      <c r="Y31" s="181">
        <v>0</v>
      </c>
      <c r="Z31" s="191">
        <v>0</v>
      </c>
      <c r="AA31" s="190">
        <v>0</v>
      </c>
      <c r="AB31" s="181">
        <v>0</v>
      </c>
      <c r="AC31" s="224">
        <v>0</v>
      </c>
    </row>
    <row r="32" spans="1:29" ht="12.75" customHeight="1">
      <c r="A32" s="1073"/>
      <c r="B32" s="340">
        <v>1</v>
      </c>
      <c r="C32" s="341">
        <v>1</v>
      </c>
      <c r="D32" s="342">
        <v>1</v>
      </c>
      <c r="E32" s="131">
        <v>1</v>
      </c>
      <c r="F32" s="131">
        <v>1</v>
      </c>
      <c r="G32" s="189">
        <v>1</v>
      </c>
      <c r="H32" s="198" t="s">
        <v>477</v>
      </c>
      <c r="I32" s="131" t="s">
        <v>477</v>
      </c>
      <c r="J32" s="189" t="s">
        <v>477</v>
      </c>
      <c r="K32" s="198" t="s">
        <v>477</v>
      </c>
      <c r="L32" s="131" t="s">
        <v>477</v>
      </c>
      <c r="M32" s="189" t="s">
        <v>477</v>
      </c>
      <c r="N32" s="198" t="s">
        <v>477</v>
      </c>
      <c r="O32" s="131" t="s">
        <v>477</v>
      </c>
      <c r="P32" s="227" t="s">
        <v>477</v>
      </c>
      <c r="Q32" s="1073"/>
      <c r="R32" s="131" t="s">
        <v>477</v>
      </c>
      <c r="S32" s="131" t="s">
        <v>477</v>
      </c>
      <c r="T32" s="189" t="s">
        <v>477</v>
      </c>
      <c r="U32" s="198" t="s">
        <v>477</v>
      </c>
      <c r="V32" s="131" t="s">
        <v>477</v>
      </c>
      <c r="W32" s="189" t="s">
        <v>477</v>
      </c>
      <c r="X32" s="198" t="s">
        <v>477</v>
      </c>
      <c r="Y32" s="131" t="s">
        <v>477</v>
      </c>
      <c r="Z32" s="189" t="s">
        <v>477</v>
      </c>
      <c r="AA32" s="198" t="s">
        <v>477</v>
      </c>
      <c r="AB32" s="131" t="s">
        <v>477</v>
      </c>
      <c r="AC32" s="227" t="s">
        <v>477</v>
      </c>
    </row>
    <row r="33" spans="1:29" ht="12.75" customHeight="1">
      <c r="A33" s="1073" t="s">
        <v>75</v>
      </c>
      <c r="B33" s="190">
        <v>51</v>
      </c>
      <c r="C33" s="181">
        <v>239</v>
      </c>
      <c r="D33" s="191">
        <v>635</v>
      </c>
      <c r="E33" s="181">
        <v>3</v>
      </c>
      <c r="F33" s="181">
        <v>9</v>
      </c>
      <c r="G33" s="191">
        <v>78</v>
      </c>
      <c r="H33" s="190">
        <v>0</v>
      </c>
      <c r="I33" s="181">
        <v>0</v>
      </c>
      <c r="J33" s="191">
        <v>0</v>
      </c>
      <c r="K33" s="190">
        <v>2</v>
      </c>
      <c r="L33" s="181">
        <v>12</v>
      </c>
      <c r="M33" s="191">
        <v>27</v>
      </c>
      <c r="N33" s="190">
        <v>14</v>
      </c>
      <c r="O33" s="181">
        <v>43</v>
      </c>
      <c r="P33" s="224">
        <v>192</v>
      </c>
      <c r="Q33" s="1073" t="s">
        <v>75</v>
      </c>
      <c r="R33" s="181">
        <v>23</v>
      </c>
      <c r="S33" s="181">
        <v>130</v>
      </c>
      <c r="T33" s="191">
        <v>199</v>
      </c>
      <c r="U33" s="190">
        <v>1</v>
      </c>
      <c r="V33" s="181">
        <v>1</v>
      </c>
      <c r="W33" s="191">
        <v>6</v>
      </c>
      <c r="X33" s="190">
        <v>1</v>
      </c>
      <c r="Y33" s="181">
        <v>1</v>
      </c>
      <c r="Z33" s="191">
        <v>1</v>
      </c>
      <c r="AA33" s="190">
        <v>7</v>
      </c>
      <c r="AB33" s="181">
        <v>43</v>
      </c>
      <c r="AC33" s="224">
        <v>132</v>
      </c>
    </row>
    <row r="34" spans="1:29" ht="12.75" customHeight="1">
      <c r="A34" s="1073"/>
      <c r="B34" s="340">
        <v>1</v>
      </c>
      <c r="C34" s="341">
        <v>1</v>
      </c>
      <c r="D34" s="342">
        <v>1</v>
      </c>
      <c r="E34" s="131">
        <v>5.8819999999999997E-2</v>
      </c>
      <c r="F34" s="131">
        <v>3.7659999999999999E-2</v>
      </c>
      <c r="G34" s="189">
        <v>0.12282999999999999</v>
      </c>
      <c r="H34" s="198" t="s">
        <v>477</v>
      </c>
      <c r="I34" s="131" t="s">
        <v>477</v>
      </c>
      <c r="J34" s="189" t="s">
        <v>477</v>
      </c>
      <c r="K34" s="198">
        <v>3.9219999999999998E-2</v>
      </c>
      <c r="L34" s="131">
        <v>5.0209999999999998E-2</v>
      </c>
      <c r="M34" s="189">
        <v>4.2520000000000002E-2</v>
      </c>
      <c r="N34" s="198">
        <v>0.27450999999999998</v>
      </c>
      <c r="O34" s="131">
        <v>0.17992</v>
      </c>
      <c r="P34" s="227">
        <v>0.30236000000000002</v>
      </c>
      <c r="Q34" s="1073"/>
      <c r="R34" s="131">
        <v>0.45097999999999999</v>
      </c>
      <c r="S34" s="131">
        <v>0.54393000000000002</v>
      </c>
      <c r="T34" s="189">
        <v>0.31339</v>
      </c>
      <c r="U34" s="198">
        <v>1.9609999999999999E-2</v>
      </c>
      <c r="V34" s="131">
        <v>4.1799999999999997E-3</v>
      </c>
      <c r="W34" s="189">
        <v>9.4500000000000001E-3</v>
      </c>
      <c r="X34" s="198">
        <v>1.9609999999999999E-2</v>
      </c>
      <c r="Y34" s="131">
        <v>4.1799999999999997E-3</v>
      </c>
      <c r="Z34" s="189">
        <v>1.57E-3</v>
      </c>
      <c r="AA34" s="198">
        <v>0.13725000000000001</v>
      </c>
      <c r="AB34" s="131">
        <v>0.17992</v>
      </c>
      <c r="AC34" s="227">
        <v>0.20787</v>
      </c>
    </row>
    <row r="35" spans="1:29" ht="12.75" customHeight="1">
      <c r="A35" s="1077" t="s">
        <v>76</v>
      </c>
      <c r="B35" s="190">
        <v>17</v>
      </c>
      <c r="C35" s="181">
        <v>96</v>
      </c>
      <c r="D35" s="191">
        <v>79</v>
      </c>
      <c r="E35" s="181">
        <v>2</v>
      </c>
      <c r="F35" s="181">
        <v>4</v>
      </c>
      <c r="G35" s="191">
        <v>19</v>
      </c>
      <c r="H35" s="190">
        <v>1</v>
      </c>
      <c r="I35" s="181">
        <v>8</v>
      </c>
      <c r="J35" s="191">
        <v>1</v>
      </c>
      <c r="K35" s="190">
        <v>3</v>
      </c>
      <c r="L35" s="181">
        <v>24</v>
      </c>
      <c r="M35" s="191">
        <v>3</v>
      </c>
      <c r="N35" s="190">
        <v>2</v>
      </c>
      <c r="O35" s="181">
        <v>16</v>
      </c>
      <c r="P35" s="224">
        <v>2</v>
      </c>
      <c r="Q35" s="1079" t="s">
        <v>76</v>
      </c>
      <c r="R35" s="181">
        <v>1</v>
      </c>
      <c r="S35" s="181">
        <v>8</v>
      </c>
      <c r="T35" s="191">
        <v>8</v>
      </c>
      <c r="U35" s="190">
        <v>0</v>
      </c>
      <c r="V35" s="181">
        <v>0</v>
      </c>
      <c r="W35" s="191">
        <v>0</v>
      </c>
      <c r="X35" s="190">
        <v>0</v>
      </c>
      <c r="Y35" s="181">
        <v>0</v>
      </c>
      <c r="Z35" s="191">
        <v>0</v>
      </c>
      <c r="AA35" s="190">
        <v>8</v>
      </c>
      <c r="AB35" s="181">
        <v>36</v>
      </c>
      <c r="AC35" s="224">
        <v>46</v>
      </c>
    </row>
    <row r="36" spans="1:29" ht="12.75" customHeight="1">
      <c r="A36" s="1078"/>
      <c r="B36" s="343">
        <v>1</v>
      </c>
      <c r="C36" s="344">
        <v>1</v>
      </c>
      <c r="D36" s="345">
        <v>1</v>
      </c>
      <c r="E36" s="138">
        <v>0.11765</v>
      </c>
      <c r="F36" s="138">
        <v>4.1669999999999999E-2</v>
      </c>
      <c r="G36" s="193">
        <v>0.24051</v>
      </c>
      <c r="H36" s="137">
        <v>5.8819999999999997E-2</v>
      </c>
      <c r="I36" s="138">
        <v>8.3330000000000001E-2</v>
      </c>
      <c r="J36" s="193">
        <v>1.2659999999999999E-2</v>
      </c>
      <c r="K36" s="198">
        <v>0.17646999999999999</v>
      </c>
      <c r="L36" s="131">
        <v>0.25</v>
      </c>
      <c r="M36" s="189">
        <v>3.7969999999999997E-2</v>
      </c>
      <c r="N36" s="137">
        <v>0.11765</v>
      </c>
      <c r="O36" s="138">
        <v>0.16667000000000001</v>
      </c>
      <c r="P36" s="148">
        <v>2.5319999999999999E-2</v>
      </c>
      <c r="Q36" s="1078"/>
      <c r="R36" s="138">
        <v>5.8819999999999997E-2</v>
      </c>
      <c r="S36" s="138">
        <v>8.3330000000000001E-2</v>
      </c>
      <c r="T36" s="193">
        <v>0.10127</v>
      </c>
      <c r="U36" s="137" t="s">
        <v>477</v>
      </c>
      <c r="V36" s="138" t="s">
        <v>477</v>
      </c>
      <c r="W36" s="193" t="s">
        <v>477</v>
      </c>
      <c r="X36" s="198" t="s">
        <v>477</v>
      </c>
      <c r="Y36" s="131" t="s">
        <v>477</v>
      </c>
      <c r="Z36" s="189" t="s">
        <v>477</v>
      </c>
      <c r="AA36" s="137">
        <v>0.47059000000000001</v>
      </c>
      <c r="AB36" s="138">
        <v>0.375</v>
      </c>
      <c r="AC36" s="148">
        <v>0.58228000000000002</v>
      </c>
    </row>
    <row r="37" spans="1:29" ht="12.75" customHeight="1">
      <c r="A37" s="1075" t="s">
        <v>85</v>
      </c>
      <c r="B37" s="183">
        <v>2242</v>
      </c>
      <c r="C37" s="184">
        <v>19704</v>
      </c>
      <c r="D37" s="194">
        <v>19795</v>
      </c>
      <c r="E37" s="184">
        <v>281</v>
      </c>
      <c r="F37" s="184">
        <v>1588</v>
      </c>
      <c r="G37" s="194">
        <v>3579</v>
      </c>
      <c r="H37" s="184">
        <v>95</v>
      </c>
      <c r="I37" s="184">
        <v>1194</v>
      </c>
      <c r="J37" s="194">
        <v>1004</v>
      </c>
      <c r="K37" s="183">
        <v>234</v>
      </c>
      <c r="L37" s="184">
        <v>2849</v>
      </c>
      <c r="M37" s="194">
        <v>2137</v>
      </c>
      <c r="N37" s="184">
        <v>263</v>
      </c>
      <c r="O37" s="184">
        <v>3707</v>
      </c>
      <c r="P37" s="230">
        <v>2728</v>
      </c>
      <c r="Q37" s="1075" t="s">
        <v>85</v>
      </c>
      <c r="R37" s="184">
        <v>1010</v>
      </c>
      <c r="S37" s="184">
        <v>6602</v>
      </c>
      <c r="T37" s="194">
        <v>7323</v>
      </c>
      <c r="U37" s="184">
        <v>41</v>
      </c>
      <c r="V37" s="184">
        <v>1981</v>
      </c>
      <c r="W37" s="194">
        <v>323</v>
      </c>
      <c r="X37" s="183">
        <v>37</v>
      </c>
      <c r="Y37" s="184">
        <v>278</v>
      </c>
      <c r="Z37" s="194">
        <v>269</v>
      </c>
      <c r="AA37" s="184">
        <v>281</v>
      </c>
      <c r="AB37" s="184">
        <v>1505</v>
      </c>
      <c r="AC37" s="230">
        <v>2432</v>
      </c>
    </row>
    <row r="38" spans="1:29" ht="12.75" customHeight="1" thickBot="1">
      <c r="A38" s="1076"/>
      <c r="B38" s="347">
        <v>1</v>
      </c>
      <c r="C38" s="348">
        <v>1</v>
      </c>
      <c r="D38" s="349">
        <v>1</v>
      </c>
      <c r="E38" s="350">
        <v>0.12533</v>
      </c>
      <c r="F38" s="350">
        <v>8.0589999999999995E-2</v>
      </c>
      <c r="G38" s="351">
        <v>0.18079999999999999</v>
      </c>
      <c r="H38" s="352">
        <v>4.2369999999999998E-2</v>
      </c>
      <c r="I38" s="350">
        <v>6.0600000000000001E-2</v>
      </c>
      <c r="J38" s="351">
        <v>5.0720000000000001E-2</v>
      </c>
      <c r="K38" s="352">
        <v>0.10437</v>
      </c>
      <c r="L38" s="350">
        <v>0.14459</v>
      </c>
      <c r="M38" s="351">
        <v>0.10796</v>
      </c>
      <c r="N38" s="352">
        <v>0.11731</v>
      </c>
      <c r="O38" s="350">
        <v>0.18812999999999999</v>
      </c>
      <c r="P38" s="353">
        <v>0.13780999999999999</v>
      </c>
      <c r="Q38" s="1076"/>
      <c r="R38" s="350">
        <v>0.45049</v>
      </c>
      <c r="S38" s="350">
        <v>0.33506000000000002</v>
      </c>
      <c r="T38" s="351">
        <v>0.36993999999999999</v>
      </c>
      <c r="U38" s="352">
        <v>1.8290000000000001E-2</v>
      </c>
      <c r="V38" s="350">
        <v>0.10054</v>
      </c>
      <c r="W38" s="351">
        <v>1.6320000000000001E-2</v>
      </c>
      <c r="X38" s="352">
        <v>1.6500000000000001E-2</v>
      </c>
      <c r="Y38" s="350">
        <v>1.4109999999999999E-2</v>
      </c>
      <c r="Z38" s="351">
        <v>1.359E-2</v>
      </c>
      <c r="AA38" s="352">
        <v>0.12533</v>
      </c>
      <c r="AB38" s="350">
        <v>7.6380000000000003E-2</v>
      </c>
      <c r="AC38" s="353">
        <v>0.12286</v>
      </c>
    </row>
    <row r="39" spans="1:29" s="402" customFormat="1"/>
    <row r="40" spans="1:29" s="550" customFormat="1" ht="11.25">
      <c r="A40" s="550" t="str">
        <f>"Anmerkungen. Datengrundlage: Volkshochschul-Statistik "&amp;Hilfswerte!B1&amp;"; Basis: "&amp;Tabelle1!$C$36&amp;" vhs."</f>
        <v>Anmerkungen. Datengrundlage: Volkshochschul-Statistik 2022; Basis: 828 vhs.</v>
      </c>
      <c r="Q40" s="550" t="str">
        <f>"Anmerkungen. Datengrundlage: Volkshochschul-Statistik "&amp;Hilfswerte!B1&amp;"; Basis: "&amp;Tabelle1!$C$36&amp;" vhs."</f>
        <v>Anmerkungen. Datengrundlage: Volkshochschul-Statistik 2022; Basis: 828 vhs.</v>
      </c>
    </row>
    <row r="41" spans="1:29" s="402" customFormat="1"/>
    <row r="42" spans="1:29" s="402" customFormat="1">
      <c r="A42" s="558" t="str">
        <f>Tabelle1!$A$41</f>
        <v>Datengrundlage: Deutsches Institut für Erwachsenenbildung DIE (2025). „Basisdaten Volkshochschul-Statistik (seit 2018)“</v>
      </c>
      <c r="B42" s="560"/>
      <c r="C42" s="560"/>
      <c r="D42" s="560"/>
      <c r="Q42" s="558" t="str">
        <f>Tabelle1!$A$41</f>
        <v>Datengrundlage: Deutsches Institut für Erwachsenenbildung DIE (2025). „Basisdaten Volkshochschul-Statistik (seit 2018)“</v>
      </c>
      <c r="R42" s="560"/>
      <c r="S42" s="560"/>
      <c r="T42" s="560"/>
    </row>
    <row r="43" spans="1:29" s="402" customFormat="1">
      <c r="A43" s="558" t="str">
        <f>Tabelle1!$A$42</f>
        <v xml:space="preserve">(ZA6276; Version 2.0.0) [Data set]. GESIS, Köln. </v>
      </c>
      <c r="B43" s="556"/>
      <c r="C43" s="556"/>
      <c r="F43" s="761" t="str">
        <f>Tabelle1!$E$42</f>
        <v xml:space="preserve">http://dx.doi.org/10.4232/1.14582 </v>
      </c>
      <c r="Q43" s="558" t="str">
        <f>Tabelle1!$A$42</f>
        <v xml:space="preserve">(ZA6276; Version 2.0.0) [Data set]. GESIS, Köln. </v>
      </c>
      <c r="R43" s="556"/>
      <c r="S43" s="556"/>
      <c r="V43" s="761" t="str">
        <f>Tabelle1!$E$42</f>
        <v xml:space="preserve">http://dx.doi.org/10.4232/1.14582 </v>
      </c>
    </row>
    <row r="44" spans="1:29" s="402" customFormat="1">
      <c r="A44" s="560"/>
      <c r="B44" s="560"/>
      <c r="C44" s="560"/>
      <c r="D44" s="560"/>
      <c r="Q44" s="560"/>
      <c r="R44" s="560"/>
      <c r="S44" s="560"/>
      <c r="T44" s="560"/>
    </row>
    <row r="45" spans="1:29" s="402" customFormat="1">
      <c r="A45" s="694" t="str">
        <f>Tabelle1!$A$44</f>
        <v>Die Tabellen stehen unter der Lizenz CC BY-SA DEED 4.0.</v>
      </c>
      <c r="B45" s="560"/>
      <c r="C45" s="560"/>
      <c r="D45" s="560"/>
      <c r="Q45" s="694" t="str">
        <f>Tabelle1!$A$44</f>
        <v>Die Tabellen stehen unter der Lizenz CC BY-SA DEED 4.0.</v>
      </c>
      <c r="R45" s="560"/>
      <c r="S45" s="560"/>
      <c r="T45" s="560"/>
    </row>
  </sheetData>
  <mergeCells count="49">
    <mergeCell ref="A29:A30"/>
    <mergeCell ref="Q29:Q30"/>
    <mergeCell ref="A37:A38"/>
    <mergeCell ref="Q37:Q38"/>
    <mergeCell ref="A31:A32"/>
    <mergeCell ref="Q31:Q32"/>
    <mergeCell ref="A33:A34"/>
    <mergeCell ref="Q33:Q34"/>
    <mergeCell ref="A35:A36"/>
    <mergeCell ref="Q35:Q36"/>
    <mergeCell ref="A23:A24"/>
    <mergeCell ref="Q23:Q24"/>
    <mergeCell ref="A25:A26"/>
    <mergeCell ref="Q25:Q26"/>
    <mergeCell ref="A27:A28"/>
    <mergeCell ref="Q27:Q28"/>
    <mergeCell ref="A17:A18"/>
    <mergeCell ref="Q17:Q18"/>
    <mergeCell ref="A19:A20"/>
    <mergeCell ref="Q19:Q20"/>
    <mergeCell ref="A21:A22"/>
    <mergeCell ref="Q21:Q22"/>
    <mergeCell ref="A11:A12"/>
    <mergeCell ref="Q11:Q12"/>
    <mergeCell ref="A13:A14"/>
    <mergeCell ref="Q13:Q14"/>
    <mergeCell ref="A15:A16"/>
    <mergeCell ref="Q15:Q16"/>
    <mergeCell ref="A7:A8"/>
    <mergeCell ref="Q7:Q8"/>
    <mergeCell ref="A9:A10"/>
    <mergeCell ref="Q9:Q10"/>
    <mergeCell ref="A5:A6"/>
    <mergeCell ref="Q5:Q6"/>
    <mergeCell ref="A1:P1"/>
    <mergeCell ref="Q1:AC1"/>
    <mergeCell ref="A2:A4"/>
    <mergeCell ref="B2:D3"/>
    <mergeCell ref="E2:P2"/>
    <mergeCell ref="Q2:Q4"/>
    <mergeCell ref="R2:Z2"/>
    <mergeCell ref="AA2:AC3"/>
    <mergeCell ref="E3:G3"/>
    <mergeCell ref="H3:J3"/>
    <mergeCell ref="K3:M3"/>
    <mergeCell ref="N3:P3"/>
    <mergeCell ref="R3:T3"/>
    <mergeCell ref="U3:W3"/>
    <mergeCell ref="X3:Z3"/>
  </mergeCells>
  <conditionalFormatting sqref="A6 A8 A10 A12 A14 A16 A18 A20 A22 A24 A26 A28 A30 A32 A34 A36">
    <cfRule type="cellIs" dxfId="174" priority="6" stopIfTrue="1" operator="equal">
      <formula>1</formula>
    </cfRule>
  </conditionalFormatting>
  <conditionalFormatting sqref="A6:P6 A8:P8 A10:P10 A12:P12 A14:P14 A16:P16 A18:P18 A20:P20 A22:P22 A24:P24 A26:P26 A28:P28 A30:P30 A32:P32 A34:P34 A36:P36">
    <cfRule type="cellIs" dxfId="173" priority="7" stopIfTrue="1" operator="lessThan">
      <formula>0.0005</formula>
    </cfRule>
  </conditionalFormatting>
  <conditionalFormatting sqref="A5:AC5 R7:AC7 A9:AC9 A11:AC11 A13:AC13 A15:AC15 A17:AC17 A19:AC19 A21:AC21 A23:AC23 A25:AC25 A27:AC27 A29:AC29 A31:AC31 A33:AC33 A35:AC35 A37:AC37">
    <cfRule type="cellIs" dxfId="172" priority="2" stopIfTrue="1" operator="equal">
      <formula>0</formula>
    </cfRule>
  </conditionalFormatting>
  <conditionalFormatting sqref="B7:P7">
    <cfRule type="cellIs" dxfId="171" priority="10" stopIfTrue="1" operator="equal">
      <formula>0</formula>
    </cfRule>
  </conditionalFormatting>
  <conditionalFormatting sqref="Q6 Q8 Q10 Q12 Q14 Q16 Q18 Q20 Q22 Q24 Q26 Q28 Q30 Q32 Q34 Q36">
    <cfRule type="cellIs" dxfId="170" priority="3" stopIfTrue="1" operator="equal">
      <formula>1</formula>
    </cfRule>
    <cfRule type="cellIs" dxfId="169" priority="4" stopIfTrue="1" operator="lessThan">
      <formula>0.0005</formula>
    </cfRule>
  </conditionalFormatting>
  <conditionalFormatting sqref="R6:AC6 R8:AC8 R10:AC10 R12:AC12 R14:AC14 R16:AC16 R18:AC18 R20:AC20 R22:AC22 R24:AC24 R26:AC26 R28:AC28 R30:AC30 R32:AC32 R34:AC34 R36:AC36 A38:AC38">
    <cfRule type="cellIs" dxfId="168" priority="1" stopIfTrue="1" operator="lessThan">
      <formula>0.0005</formula>
    </cfRule>
  </conditionalFormatting>
  <hyperlinks>
    <hyperlink ref="A45" r:id="rId1" display="Publikation und Tabellen stehen unter der Lizenz CC BY-SA DEED 4.0." xr:uid="{8BD3CF57-72F4-4EE4-846C-7E1E44AD4B1A}"/>
    <hyperlink ref="Q45" r:id="rId2" display="Publikation und Tabellen stehen unter der Lizenz CC BY-SA DEED 4.0." xr:uid="{008743E9-4BFB-47B1-BAF9-6E1E9013C5CD}"/>
  </hyperlinks>
  <pageMargins left="0.7" right="0.7" top="0.78740157499999996" bottom="0.78740157499999996" header="0.3" footer="0.3"/>
  <pageSetup paperSize="9" scale="65" orientation="portrait" r:id="rId3"/>
  <colBreaks count="1" manualBreakCount="1">
    <brk id="16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CAD61-0D81-40FF-ABDE-125FFC3ECC57}">
  <dimension ref="A1:AF45"/>
  <sheetViews>
    <sheetView view="pageBreakPreview" zoomScaleNormal="100" zoomScaleSheetLayoutView="100" workbookViewId="0">
      <selection sqref="A1:I1"/>
    </sheetView>
  </sheetViews>
  <sheetFormatPr baseColWidth="10" defaultRowHeight="12.75"/>
  <cols>
    <col min="1" max="1" width="12.7109375" style="20" customWidth="1"/>
    <col min="2" max="2" width="13.140625" style="20" customWidth="1"/>
    <col min="3" max="7" width="12.7109375" style="20" customWidth="1"/>
    <col min="8" max="8" width="14.7109375" style="20" customWidth="1"/>
    <col min="9" max="9" width="12.7109375" style="20" customWidth="1"/>
    <col min="10" max="10" width="2.85546875" style="20" customWidth="1"/>
    <col min="11" max="11" width="12.7109375" style="20" customWidth="1"/>
    <col min="12" max="12" width="13.5703125" style="20" customWidth="1"/>
    <col min="13" max="17" width="12.7109375" style="20" customWidth="1"/>
    <col min="18" max="18" width="14.7109375" style="20" customWidth="1"/>
    <col min="19" max="19" width="12.7109375" style="20" customWidth="1"/>
    <col min="20" max="20" width="3.28515625" style="402" customWidth="1"/>
    <col min="21" max="29" width="8.28515625" style="402" customWidth="1"/>
    <col min="30" max="30" width="2.7109375" style="402" customWidth="1"/>
    <col min="31" max="32" width="7.140625" style="402" customWidth="1"/>
    <col min="33" max="16384" width="11.42578125" style="20"/>
  </cols>
  <sheetData>
    <row r="1" spans="1:32" s="402" customFormat="1" ht="59.25" customHeight="1" thickBot="1">
      <c r="A1" s="827" t="str">
        <f>"Tabelle 22: Vermittlung von Teilnehmenden an Kursen im Rahmen digitaler Gemeinschaftsangebote nach Ländern und Programmbereichen " &amp;Hilfswerte!B1</f>
        <v>Tabelle 22: Vermittlung von Teilnehmenden an Kursen im Rahmen digitaler Gemeinschaftsangebote nach Ländern und Programmbereichen 2022</v>
      </c>
      <c r="B1" s="827"/>
      <c r="C1" s="827"/>
      <c r="D1" s="827"/>
      <c r="E1" s="827"/>
      <c r="F1" s="827"/>
      <c r="G1" s="827"/>
      <c r="H1" s="827"/>
      <c r="I1" s="827"/>
      <c r="J1" s="569"/>
      <c r="K1" s="827" t="str">
        <f>"noch Tabelle 22: Vermittlung von Teilnehmenden an Einzelveranstaltungen im Rahmen digitaler Gemeinschaftsangebote nach Ländern und Programmbereichen " &amp;Hilfswerte!B1</f>
        <v>noch Tabelle 22: Vermittlung von Teilnehmenden an Einzelveranstaltungen im Rahmen digitaler Gemeinschaftsangebote nach Ländern und Programmbereichen 2022</v>
      </c>
      <c r="L1" s="827"/>
      <c r="M1" s="827"/>
      <c r="N1" s="827"/>
      <c r="O1" s="827"/>
      <c r="P1" s="827"/>
      <c r="Q1" s="827"/>
      <c r="R1" s="827"/>
      <c r="S1" s="827"/>
      <c r="T1" s="569"/>
      <c r="U1" s="569"/>
      <c r="V1" s="569"/>
      <c r="W1" s="569"/>
      <c r="X1" s="569"/>
      <c r="Y1" s="569"/>
      <c r="Z1" s="569"/>
      <c r="AA1" s="569"/>
      <c r="AB1" s="569"/>
      <c r="AC1" s="569"/>
      <c r="AD1" s="569"/>
      <c r="AE1" s="569"/>
      <c r="AF1" s="569"/>
    </row>
    <row r="2" spans="1:32" s="19" customFormat="1" ht="14.25" customHeight="1">
      <c r="A2" s="820" t="s">
        <v>12</v>
      </c>
      <c r="B2" s="852" t="s">
        <v>466</v>
      </c>
      <c r="C2" s="878" t="s">
        <v>467</v>
      </c>
      <c r="D2" s="809"/>
      <c r="E2" s="809"/>
      <c r="F2" s="809"/>
      <c r="G2" s="809"/>
      <c r="H2" s="809"/>
      <c r="I2" s="810"/>
      <c r="J2" s="561"/>
      <c r="K2" s="820" t="s">
        <v>12</v>
      </c>
      <c r="L2" s="852" t="s">
        <v>466</v>
      </c>
      <c r="M2" s="878" t="s">
        <v>468</v>
      </c>
      <c r="N2" s="809"/>
      <c r="O2" s="809"/>
      <c r="P2" s="809"/>
      <c r="Q2" s="809"/>
      <c r="R2" s="809"/>
      <c r="S2" s="810"/>
      <c r="T2" s="561"/>
      <c r="U2" s="561"/>
      <c r="V2" s="561"/>
      <c r="W2" s="561"/>
      <c r="X2" s="561"/>
      <c r="Y2" s="561"/>
      <c r="Z2" s="561"/>
      <c r="AA2" s="561"/>
      <c r="AB2" s="561"/>
      <c r="AC2" s="561"/>
      <c r="AD2" s="561"/>
      <c r="AE2" s="561"/>
      <c r="AF2" s="561"/>
    </row>
    <row r="3" spans="1:32" s="40" customFormat="1" ht="72">
      <c r="A3" s="821"/>
      <c r="B3" s="1080"/>
      <c r="C3" s="686" t="s">
        <v>1</v>
      </c>
      <c r="D3" s="686" t="s">
        <v>2</v>
      </c>
      <c r="E3" s="686" t="s">
        <v>19</v>
      </c>
      <c r="F3" s="685" t="s">
        <v>20</v>
      </c>
      <c r="G3" s="685" t="s">
        <v>328</v>
      </c>
      <c r="H3" s="685" t="s">
        <v>366</v>
      </c>
      <c r="I3" s="687" t="s">
        <v>39</v>
      </c>
      <c r="J3" s="573"/>
      <c r="K3" s="821"/>
      <c r="L3" s="1080"/>
      <c r="M3" s="686" t="s">
        <v>1</v>
      </c>
      <c r="N3" s="686" t="s">
        <v>2</v>
      </c>
      <c r="O3" s="686" t="s">
        <v>19</v>
      </c>
      <c r="P3" s="685" t="s">
        <v>20</v>
      </c>
      <c r="Q3" s="685" t="s">
        <v>328</v>
      </c>
      <c r="R3" s="685" t="s">
        <v>366</v>
      </c>
      <c r="S3" s="687" t="s">
        <v>39</v>
      </c>
      <c r="T3" s="573"/>
      <c r="U3" s="573"/>
      <c r="V3" s="573"/>
      <c r="W3" s="573"/>
      <c r="X3" s="573"/>
      <c r="Y3" s="573"/>
      <c r="Z3" s="573"/>
      <c r="AA3" s="573"/>
      <c r="AB3" s="573"/>
      <c r="AC3" s="573"/>
      <c r="AD3" s="573"/>
      <c r="AE3" s="573"/>
      <c r="AF3" s="573"/>
    </row>
    <row r="4" spans="1:32" s="21" customFormat="1" ht="12.75" customHeight="1">
      <c r="A4" s="800" t="s">
        <v>61</v>
      </c>
      <c r="B4" s="181">
        <v>1153</v>
      </c>
      <c r="C4" s="690">
        <v>237</v>
      </c>
      <c r="D4" s="690">
        <v>32</v>
      </c>
      <c r="E4" s="690">
        <v>589</v>
      </c>
      <c r="F4" s="690">
        <v>69</v>
      </c>
      <c r="G4" s="690">
        <v>226</v>
      </c>
      <c r="H4" s="690">
        <v>0</v>
      </c>
      <c r="I4" s="224">
        <v>0</v>
      </c>
      <c r="J4" s="404"/>
      <c r="K4" s="800" t="s">
        <v>61</v>
      </c>
      <c r="L4" s="181">
        <v>17191</v>
      </c>
      <c r="M4" s="690">
        <v>16390</v>
      </c>
      <c r="N4" s="690">
        <v>280</v>
      </c>
      <c r="O4" s="690">
        <v>333</v>
      </c>
      <c r="P4" s="690">
        <v>16</v>
      </c>
      <c r="Q4" s="690">
        <v>163</v>
      </c>
      <c r="R4" s="690">
        <v>2</v>
      </c>
      <c r="S4" s="224">
        <v>7</v>
      </c>
      <c r="T4" s="404"/>
      <c r="U4" s="404"/>
      <c r="V4" s="404"/>
      <c r="W4" s="404"/>
      <c r="X4" s="404"/>
      <c r="Y4" s="404"/>
      <c r="Z4" s="404"/>
      <c r="AA4" s="404"/>
      <c r="AB4" s="404"/>
      <c r="AC4" s="404"/>
      <c r="AD4" s="404"/>
      <c r="AE4" s="404"/>
      <c r="AF4" s="404"/>
    </row>
    <row r="5" spans="1:32" s="21" customFormat="1" ht="12.75" customHeight="1">
      <c r="A5" s="799"/>
      <c r="B5" s="41">
        <v>1</v>
      </c>
      <c r="C5" s="691">
        <v>0.20555000000000001</v>
      </c>
      <c r="D5" s="691">
        <v>2.775E-2</v>
      </c>
      <c r="E5" s="691">
        <v>0.51083999999999996</v>
      </c>
      <c r="F5" s="691">
        <v>5.9839999999999997E-2</v>
      </c>
      <c r="G5" s="691">
        <v>0.19600999999999999</v>
      </c>
      <c r="H5" s="691" t="s">
        <v>477</v>
      </c>
      <c r="I5" s="47" t="s">
        <v>477</v>
      </c>
      <c r="J5" s="404"/>
      <c r="K5" s="799"/>
      <c r="L5" s="41">
        <v>1</v>
      </c>
      <c r="M5" s="691">
        <v>0.95340999999999998</v>
      </c>
      <c r="N5" s="691">
        <v>1.6289999999999999E-2</v>
      </c>
      <c r="O5" s="691">
        <v>1.9369999999999998E-2</v>
      </c>
      <c r="P5" s="691">
        <v>9.3000000000000005E-4</v>
      </c>
      <c r="Q5" s="691">
        <v>9.4800000000000006E-3</v>
      </c>
      <c r="R5" s="691">
        <v>1.2E-4</v>
      </c>
      <c r="S5" s="47">
        <v>4.0999999999999999E-4</v>
      </c>
      <c r="T5" s="404"/>
      <c r="U5" s="404"/>
      <c r="V5" s="404"/>
      <c r="W5" s="404"/>
      <c r="X5" s="404"/>
      <c r="Y5" s="404"/>
      <c r="Z5" s="404"/>
      <c r="AA5" s="404"/>
      <c r="AB5" s="404"/>
      <c r="AC5" s="404"/>
      <c r="AD5" s="404"/>
      <c r="AE5" s="404"/>
      <c r="AF5" s="404"/>
    </row>
    <row r="6" spans="1:32" s="21" customFormat="1" ht="12.75" customHeight="1">
      <c r="A6" s="799" t="s">
        <v>62</v>
      </c>
      <c r="B6" s="181">
        <v>1051</v>
      </c>
      <c r="C6" s="207">
        <v>72</v>
      </c>
      <c r="D6" s="207">
        <v>32</v>
      </c>
      <c r="E6" s="207">
        <v>186</v>
      </c>
      <c r="F6" s="207">
        <v>440</v>
      </c>
      <c r="G6" s="207">
        <v>265</v>
      </c>
      <c r="H6" s="207">
        <v>56</v>
      </c>
      <c r="I6" s="224">
        <v>0</v>
      </c>
      <c r="J6" s="404"/>
      <c r="K6" s="799" t="s">
        <v>62</v>
      </c>
      <c r="L6" s="181">
        <v>6029</v>
      </c>
      <c r="M6" s="207">
        <v>4400</v>
      </c>
      <c r="N6" s="207">
        <v>284</v>
      </c>
      <c r="O6" s="207">
        <v>635</v>
      </c>
      <c r="P6" s="207">
        <v>46</v>
      </c>
      <c r="Q6" s="207">
        <v>515</v>
      </c>
      <c r="R6" s="207">
        <v>149</v>
      </c>
      <c r="S6" s="224">
        <v>0</v>
      </c>
      <c r="T6" s="404"/>
      <c r="U6" s="404"/>
      <c r="V6" s="404"/>
      <c r="W6" s="404"/>
      <c r="X6" s="404"/>
      <c r="Y6" s="404"/>
      <c r="Z6" s="404"/>
      <c r="AA6" s="404"/>
      <c r="AB6" s="404"/>
      <c r="AC6" s="404"/>
      <c r="AD6" s="404"/>
      <c r="AE6" s="404"/>
      <c r="AF6" s="404"/>
    </row>
    <row r="7" spans="1:32" s="45" customFormat="1" ht="12.75" customHeight="1">
      <c r="A7" s="799"/>
      <c r="B7" s="41">
        <v>1</v>
      </c>
      <c r="C7" s="691">
        <v>6.8510000000000001E-2</v>
      </c>
      <c r="D7" s="691">
        <v>3.0450000000000001E-2</v>
      </c>
      <c r="E7" s="691">
        <v>0.17696999999999999</v>
      </c>
      <c r="F7" s="691">
        <v>0.41865000000000002</v>
      </c>
      <c r="G7" s="691">
        <v>0.25213999999999998</v>
      </c>
      <c r="H7" s="691">
        <v>5.3280000000000001E-2</v>
      </c>
      <c r="I7" s="47" t="s">
        <v>477</v>
      </c>
      <c r="J7" s="574"/>
      <c r="K7" s="799"/>
      <c r="L7" s="41">
        <v>1</v>
      </c>
      <c r="M7" s="691">
        <v>0.72980999999999996</v>
      </c>
      <c r="N7" s="691">
        <v>4.7109999999999999E-2</v>
      </c>
      <c r="O7" s="691">
        <v>0.10532</v>
      </c>
      <c r="P7" s="691">
        <v>7.6299999999999996E-3</v>
      </c>
      <c r="Q7" s="691">
        <v>8.5419999999999996E-2</v>
      </c>
      <c r="R7" s="691">
        <v>2.4709999999999999E-2</v>
      </c>
      <c r="S7" s="47" t="s">
        <v>477</v>
      </c>
      <c r="T7" s="574"/>
      <c r="U7" s="574"/>
      <c r="V7" s="574"/>
      <c r="W7" s="574"/>
      <c r="X7" s="574"/>
      <c r="Y7" s="574"/>
      <c r="Z7" s="574"/>
      <c r="AA7" s="574"/>
      <c r="AB7" s="574"/>
      <c r="AC7" s="574"/>
      <c r="AD7" s="574"/>
      <c r="AE7" s="574"/>
      <c r="AF7" s="574"/>
    </row>
    <row r="8" spans="1:32" s="21" customFormat="1" ht="12.75" customHeight="1">
      <c r="A8" s="799" t="s">
        <v>63</v>
      </c>
      <c r="B8" s="181">
        <v>0</v>
      </c>
      <c r="C8" s="207">
        <v>0</v>
      </c>
      <c r="D8" s="207">
        <v>0</v>
      </c>
      <c r="E8" s="207">
        <v>0</v>
      </c>
      <c r="F8" s="207">
        <v>0</v>
      </c>
      <c r="G8" s="207">
        <v>0</v>
      </c>
      <c r="H8" s="207">
        <v>0</v>
      </c>
      <c r="I8" s="224">
        <v>0</v>
      </c>
      <c r="J8" s="404"/>
      <c r="K8" s="799" t="s">
        <v>63</v>
      </c>
      <c r="L8" s="181">
        <v>21</v>
      </c>
      <c r="M8" s="207">
        <v>21</v>
      </c>
      <c r="N8" s="207">
        <v>0</v>
      </c>
      <c r="O8" s="207">
        <v>0</v>
      </c>
      <c r="P8" s="207">
        <v>0</v>
      </c>
      <c r="Q8" s="207">
        <v>0</v>
      </c>
      <c r="R8" s="207">
        <v>0</v>
      </c>
      <c r="S8" s="224">
        <v>0</v>
      </c>
      <c r="T8" s="404"/>
      <c r="U8" s="404"/>
      <c r="V8" s="404"/>
      <c r="W8" s="404"/>
      <c r="X8" s="404"/>
      <c r="Y8" s="404"/>
      <c r="Z8" s="404"/>
      <c r="AA8" s="404"/>
      <c r="AB8" s="404"/>
      <c r="AC8" s="404"/>
      <c r="AD8" s="404"/>
      <c r="AE8" s="404"/>
      <c r="AF8" s="404"/>
    </row>
    <row r="9" spans="1:32" s="45" customFormat="1" ht="12.75" customHeight="1">
      <c r="A9" s="799"/>
      <c r="B9" s="41" t="s">
        <v>477</v>
      </c>
      <c r="C9" s="691" t="s">
        <v>477</v>
      </c>
      <c r="D9" s="691" t="s">
        <v>477</v>
      </c>
      <c r="E9" s="691" t="s">
        <v>477</v>
      </c>
      <c r="F9" s="691" t="s">
        <v>477</v>
      </c>
      <c r="G9" s="691" t="s">
        <v>477</v>
      </c>
      <c r="H9" s="691" t="s">
        <v>477</v>
      </c>
      <c r="I9" s="47" t="s">
        <v>477</v>
      </c>
      <c r="J9" s="574"/>
      <c r="K9" s="799"/>
      <c r="L9" s="41">
        <v>1</v>
      </c>
      <c r="M9" s="691">
        <v>1</v>
      </c>
      <c r="N9" s="691" t="s">
        <v>477</v>
      </c>
      <c r="O9" s="691" t="s">
        <v>477</v>
      </c>
      <c r="P9" s="691" t="s">
        <v>477</v>
      </c>
      <c r="Q9" s="691" t="s">
        <v>477</v>
      </c>
      <c r="R9" s="691" t="s">
        <v>477</v>
      </c>
      <c r="S9" s="47" t="s">
        <v>477</v>
      </c>
      <c r="T9" s="574"/>
      <c r="U9" s="574"/>
      <c r="V9" s="574"/>
      <c r="W9" s="574"/>
      <c r="X9" s="574"/>
      <c r="Y9" s="574"/>
      <c r="Z9" s="574"/>
      <c r="AA9" s="574"/>
      <c r="AB9" s="574"/>
      <c r="AC9" s="574"/>
      <c r="AD9" s="574"/>
      <c r="AE9" s="574"/>
      <c r="AF9" s="574"/>
    </row>
    <row r="10" spans="1:32" s="21" customFormat="1" ht="12.75" customHeight="1">
      <c r="A10" s="799" t="s">
        <v>64</v>
      </c>
      <c r="B10" s="181">
        <v>65</v>
      </c>
      <c r="C10" s="207">
        <v>13</v>
      </c>
      <c r="D10" s="207">
        <v>0</v>
      </c>
      <c r="E10" s="207">
        <v>4</v>
      </c>
      <c r="F10" s="207">
        <v>0</v>
      </c>
      <c r="G10" s="207">
        <v>48</v>
      </c>
      <c r="H10" s="207">
        <v>0</v>
      </c>
      <c r="I10" s="224">
        <v>0</v>
      </c>
      <c r="J10" s="404"/>
      <c r="K10" s="799" t="s">
        <v>64</v>
      </c>
      <c r="L10" s="181">
        <v>297</v>
      </c>
      <c r="M10" s="207">
        <v>255</v>
      </c>
      <c r="N10" s="207">
        <v>13</v>
      </c>
      <c r="O10" s="207">
        <v>21</v>
      </c>
      <c r="P10" s="207">
        <v>0</v>
      </c>
      <c r="Q10" s="207">
        <v>8</v>
      </c>
      <c r="R10" s="207">
        <v>0</v>
      </c>
      <c r="S10" s="224">
        <v>0</v>
      </c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</row>
    <row r="11" spans="1:32" s="45" customFormat="1" ht="12.75" customHeight="1">
      <c r="A11" s="799"/>
      <c r="B11" s="41">
        <v>1</v>
      </c>
      <c r="C11" s="691">
        <v>0.2</v>
      </c>
      <c r="D11" s="691" t="s">
        <v>477</v>
      </c>
      <c r="E11" s="691">
        <v>6.1539999999999997E-2</v>
      </c>
      <c r="F11" s="691" t="s">
        <v>477</v>
      </c>
      <c r="G11" s="691">
        <v>0.73846000000000001</v>
      </c>
      <c r="H11" s="691" t="s">
        <v>477</v>
      </c>
      <c r="I11" s="47" t="s">
        <v>477</v>
      </c>
      <c r="J11" s="574"/>
      <c r="K11" s="799"/>
      <c r="L11" s="41">
        <v>1</v>
      </c>
      <c r="M11" s="691">
        <v>0.85858999999999996</v>
      </c>
      <c r="N11" s="691">
        <v>4.3770000000000003E-2</v>
      </c>
      <c r="O11" s="691">
        <v>7.0709999999999995E-2</v>
      </c>
      <c r="P11" s="691" t="s">
        <v>477</v>
      </c>
      <c r="Q11" s="691">
        <v>2.6939999999999999E-2</v>
      </c>
      <c r="R11" s="691" t="s">
        <v>477</v>
      </c>
      <c r="S11" s="47" t="s">
        <v>477</v>
      </c>
      <c r="T11" s="574"/>
      <c r="U11" s="574"/>
      <c r="V11" s="574"/>
      <c r="W11" s="574"/>
      <c r="X11" s="574"/>
      <c r="Y11" s="574"/>
      <c r="Z11" s="574"/>
      <c r="AA11" s="574"/>
      <c r="AB11" s="574"/>
      <c r="AC11" s="574"/>
      <c r="AD11" s="574"/>
      <c r="AE11" s="574"/>
      <c r="AF11" s="574"/>
    </row>
    <row r="12" spans="1:32" s="21" customFormat="1" ht="12.75" customHeight="1">
      <c r="A12" s="799" t="s">
        <v>65</v>
      </c>
      <c r="B12" s="181">
        <v>17</v>
      </c>
      <c r="C12" s="207">
        <v>0</v>
      </c>
      <c r="D12" s="207">
        <v>0</v>
      </c>
      <c r="E12" s="207">
        <v>0</v>
      </c>
      <c r="F12" s="207">
        <v>0</v>
      </c>
      <c r="G12" s="207">
        <v>17</v>
      </c>
      <c r="H12" s="207">
        <v>0</v>
      </c>
      <c r="I12" s="224">
        <v>0</v>
      </c>
      <c r="J12" s="404"/>
      <c r="K12" s="799" t="s">
        <v>65</v>
      </c>
      <c r="L12" s="181">
        <v>443</v>
      </c>
      <c r="M12" s="207">
        <v>433</v>
      </c>
      <c r="N12" s="207">
        <v>10</v>
      </c>
      <c r="O12" s="207">
        <v>0</v>
      </c>
      <c r="P12" s="207">
        <v>0</v>
      </c>
      <c r="Q12" s="207">
        <v>0</v>
      </c>
      <c r="R12" s="207">
        <v>0</v>
      </c>
      <c r="S12" s="224">
        <v>0</v>
      </c>
      <c r="T12" s="404"/>
      <c r="U12" s="404"/>
      <c r="V12" s="404"/>
      <c r="W12" s="404"/>
      <c r="X12" s="404"/>
      <c r="Y12" s="404"/>
      <c r="Z12" s="404"/>
      <c r="AA12" s="404"/>
      <c r="AB12" s="404"/>
      <c r="AC12" s="404"/>
      <c r="AD12" s="404"/>
      <c r="AE12" s="404"/>
      <c r="AF12" s="404"/>
    </row>
    <row r="13" spans="1:32" s="45" customFormat="1" ht="12.75" customHeight="1">
      <c r="A13" s="799"/>
      <c r="B13" s="41">
        <v>1</v>
      </c>
      <c r="C13" s="691" t="s">
        <v>477</v>
      </c>
      <c r="D13" s="691" t="s">
        <v>477</v>
      </c>
      <c r="E13" s="691" t="s">
        <v>477</v>
      </c>
      <c r="F13" s="691" t="s">
        <v>477</v>
      </c>
      <c r="G13" s="691">
        <v>1</v>
      </c>
      <c r="H13" s="691" t="s">
        <v>477</v>
      </c>
      <c r="I13" s="47" t="s">
        <v>477</v>
      </c>
      <c r="J13" s="574"/>
      <c r="K13" s="799"/>
      <c r="L13" s="41">
        <v>1</v>
      </c>
      <c r="M13" s="691">
        <v>0.97743000000000002</v>
      </c>
      <c r="N13" s="691">
        <v>2.257E-2</v>
      </c>
      <c r="O13" s="691" t="s">
        <v>477</v>
      </c>
      <c r="P13" s="691" t="s">
        <v>477</v>
      </c>
      <c r="Q13" s="691" t="s">
        <v>477</v>
      </c>
      <c r="R13" s="691" t="s">
        <v>477</v>
      </c>
      <c r="S13" s="47" t="s">
        <v>477</v>
      </c>
      <c r="T13" s="574"/>
      <c r="U13" s="574"/>
      <c r="V13" s="574"/>
      <c r="W13" s="574"/>
      <c r="X13" s="574"/>
      <c r="Y13" s="574"/>
      <c r="Z13" s="574"/>
      <c r="AA13" s="574"/>
      <c r="AB13" s="574"/>
      <c r="AC13" s="574"/>
      <c r="AD13" s="574"/>
      <c r="AE13" s="574"/>
      <c r="AF13" s="574"/>
    </row>
    <row r="14" spans="1:32" s="21" customFormat="1" ht="12" customHeight="1">
      <c r="A14" s="799" t="s">
        <v>66</v>
      </c>
      <c r="B14" s="181">
        <v>0</v>
      </c>
      <c r="C14" s="207">
        <v>0</v>
      </c>
      <c r="D14" s="207">
        <v>0</v>
      </c>
      <c r="E14" s="207">
        <v>0</v>
      </c>
      <c r="F14" s="207">
        <v>0</v>
      </c>
      <c r="G14" s="207">
        <v>0</v>
      </c>
      <c r="H14" s="207">
        <v>0</v>
      </c>
      <c r="I14" s="224">
        <v>0</v>
      </c>
      <c r="J14" s="404"/>
      <c r="K14" s="799" t="s">
        <v>66</v>
      </c>
      <c r="L14" s="181">
        <v>0</v>
      </c>
      <c r="M14" s="207">
        <v>0</v>
      </c>
      <c r="N14" s="207">
        <v>0</v>
      </c>
      <c r="O14" s="207">
        <v>0</v>
      </c>
      <c r="P14" s="207">
        <v>0</v>
      </c>
      <c r="Q14" s="207">
        <v>0</v>
      </c>
      <c r="R14" s="207">
        <v>0</v>
      </c>
      <c r="S14" s="224">
        <v>0</v>
      </c>
      <c r="T14" s="404"/>
      <c r="U14" s="404"/>
      <c r="V14" s="404"/>
      <c r="W14" s="404"/>
      <c r="X14" s="404"/>
      <c r="Y14" s="404"/>
      <c r="Z14" s="404"/>
      <c r="AA14" s="404"/>
      <c r="AB14" s="404"/>
      <c r="AC14" s="404"/>
      <c r="AD14" s="404"/>
      <c r="AE14" s="404"/>
      <c r="AF14" s="404"/>
    </row>
    <row r="15" spans="1:32" s="45" customFormat="1" ht="12" customHeight="1">
      <c r="A15" s="799"/>
      <c r="B15" s="41" t="s">
        <v>477</v>
      </c>
      <c r="C15" s="691" t="s">
        <v>477</v>
      </c>
      <c r="D15" s="691" t="s">
        <v>477</v>
      </c>
      <c r="E15" s="691" t="s">
        <v>477</v>
      </c>
      <c r="F15" s="691" t="s">
        <v>477</v>
      </c>
      <c r="G15" s="691" t="s">
        <v>477</v>
      </c>
      <c r="H15" s="691" t="s">
        <v>477</v>
      </c>
      <c r="I15" s="47" t="s">
        <v>477</v>
      </c>
      <c r="J15" s="574"/>
      <c r="K15" s="799"/>
      <c r="L15" s="41" t="s">
        <v>477</v>
      </c>
      <c r="M15" s="691" t="s">
        <v>477</v>
      </c>
      <c r="N15" s="691" t="s">
        <v>477</v>
      </c>
      <c r="O15" s="691" t="s">
        <v>477</v>
      </c>
      <c r="P15" s="691" t="s">
        <v>477</v>
      </c>
      <c r="Q15" s="691" t="s">
        <v>477</v>
      </c>
      <c r="R15" s="691" t="s">
        <v>477</v>
      </c>
      <c r="S15" s="47" t="s">
        <v>477</v>
      </c>
      <c r="T15" s="574"/>
      <c r="U15" s="574"/>
      <c r="V15" s="574"/>
      <c r="W15" s="574"/>
      <c r="X15" s="574"/>
      <c r="Y15" s="574"/>
      <c r="Z15" s="574"/>
      <c r="AA15" s="574"/>
      <c r="AB15" s="574"/>
      <c r="AC15" s="574"/>
      <c r="AD15" s="574"/>
      <c r="AE15" s="574"/>
      <c r="AF15" s="574"/>
    </row>
    <row r="16" spans="1:32" s="21" customFormat="1" ht="12.75" customHeight="1">
      <c r="A16" s="799" t="s">
        <v>67</v>
      </c>
      <c r="B16" s="181">
        <v>194</v>
      </c>
      <c r="C16" s="207">
        <v>93</v>
      </c>
      <c r="D16" s="207">
        <v>0</v>
      </c>
      <c r="E16" s="207">
        <v>6</v>
      </c>
      <c r="F16" s="207">
        <v>27</v>
      </c>
      <c r="G16" s="207">
        <v>68</v>
      </c>
      <c r="H16" s="207">
        <v>0</v>
      </c>
      <c r="I16" s="224">
        <v>0</v>
      </c>
      <c r="J16" s="404"/>
      <c r="K16" s="799" t="s">
        <v>67</v>
      </c>
      <c r="L16" s="181">
        <v>1801</v>
      </c>
      <c r="M16" s="207">
        <v>1664</v>
      </c>
      <c r="N16" s="207">
        <v>56</v>
      </c>
      <c r="O16" s="207">
        <v>31</v>
      </c>
      <c r="P16" s="207">
        <v>21</v>
      </c>
      <c r="Q16" s="207">
        <v>29</v>
      </c>
      <c r="R16" s="207">
        <v>0</v>
      </c>
      <c r="S16" s="224">
        <v>0</v>
      </c>
      <c r="T16" s="404"/>
      <c r="U16" s="404"/>
      <c r="V16" s="404"/>
      <c r="W16" s="404"/>
      <c r="X16" s="404"/>
      <c r="Y16" s="404"/>
      <c r="Z16" s="404"/>
      <c r="AA16" s="404"/>
      <c r="AB16" s="404"/>
      <c r="AC16" s="404"/>
      <c r="AD16" s="404"/>
      <c r="AE16" s="404"/>
      <c r="AF16" s="404"/>
    </row>
    <row r="17" spans="1:32" s="45" customFormat="1" ht="12.75" customHeight="1">
      <c r="A17" s="799"/>
      <c r="B17" s="41">
        <v>1</v>
      </c>
      <c r="C17" s="691">
        <v>0.47937999999999997</v>
      </c>
      <c r="D17" s="691" t="s">
        <v>477</v>
      </c>
      <c r="E17" s="691">
        <v>3.0929999999999999E-2</v>
      </c>
      <c r="F17" s="691">
        <v>0.13918</v>
      </c>
      <c r="G17" s="691">
        <v>0.35052</v>
      </c>
      <c r="H17" s="691" t="s">
        <v>477</v>
      </c>
      <c r="I17" s="47" t="s">
        <v>477</v>
      </c>
      <c r="J17" s="574"/>
      <c r="K17" s="799"/>
      <c r="L17" s="41">
        <v>1</v>
      </c>
      <c r="M17" s="691">
        <v>0.92393000000000003</v>
      </c>
      <c r="N17" s="691">
        <v>3.109E-2</v>
      </c>
      <c r="O17" s="691">
        <v>1.721E-2</v>
      </c>
      <c r="P17" s="691">
        <v>1.166E-2</v>
      </c>
      <c r="Q17" s="691">
        <v>1.61E-2</v>
      </c>
      <c r="R17" s="691" t="s">
        <v>477</v>
      </c>
      <c r="S17" s="47" t="s">
        <v>477</v>
      </c>
      <c r="T17" s="574"/>
      <c r="U17" s="574"/>
      <c r="V17" s="574"/>
      <c r="W17" s="574"/>
      <c r="X17" s="574"/>
      <c r="Y17" s="574"/>
      <c r="Z17" s="574"/>
      <c r="AA17" s="574"/>
      <c r="AB17" s="574"/>
      <c r="AC17" s="574"/>
      <c r="AD17" s="574"/>
      <c r="AE17" s="574"/>
      <c r="AF17" s="574"/>
    </row>
    <row r="18" spans="1:32" s="21" customFormat="1" ht="12.75" customHeight="1">
      <c r="A18" s="799" t="s">
        <v>68</v>
      </c>
      <c r="B18" s="181">
        <v>14</v>
      </c>
      <c r="C18" s="207">
        <v>0</v>
      </c>
      <c r="D18" s="207">
        <v>0</v>
      </c>
      <c r="E18" s="207">
        <v>3</v>
      </c>
      <c r="F18" s="207">
        <v>0</v>
      </c>
      <c r="G18" s="207">
        <v>11</v>
      </c>
      <c r="H18" s="207">
        <v>0</v>
      </c>
      <c r="I18" s="224">
        <v>0</v>
      </c>
      <c r="J18" s="404"/>
      <c r="K18" s="799" t="s">
        <v>68</v>
      </c>
      <c r="L18" s="181">
        <v>40</v>
      </c>
      <c r="M18" s="207">
        <v>32</v>
      </c>
      <c r="N18" s="207">
        <v>0</v>
      </c>
      <c r="O18" s="207">
        <v>7</v>
      </c>
      <c r="P18" s="207">
        <v>0</v>
      </c>
      <c r="Q18" s="207">
        <v>1</v>
      </c>
      <c r="R18" s="207">
        <v>0</v>
      </c>
      <c r="S18" s="224">
        <v>0</v>
      </c>
      <c r="T18" s="404"/>
      <c r="U18" s="404"/>
      <c r="V18" s="404"/>
      <c r="W18" s="404"/>
      <c r="X18" s="404"/>
      <c r="Y18" s="404"/>
      <c r="Z18" s="404"/>
      <c r="AA18" s="404"/>
      <c r="AB18" s="404"/>
      <c r="AC18" s="404"/>
      <c r="AD18" s="404"/>
      <c r="AE18" s="404"/>
      <c r="AF18" s="404"/>
    </row>
    <row r="19" spans="1:32" s="45" customFormat="1" ht="12.75" customHeight="1">
      <c r="A19" s="799"/>
      <c r="B19" s="41">
        <v>1</v>
      </c>
      <c r="C19" s="691" t="s">
        <v>477</v>
      </c>
      <c r="D19" s="691" t="s">
        <v>477</v>
      </c>
      <c r="E19" s="691">
        <v>0.21429000000000001</v>
      </c>
      <c r="F19" s="691" t="s">
        <v>477</v>
      </c>
      <c r="G19" s="691">
        <v>0.78571000000000002</v>
      </c>
      <c r="H19" s="691" t="s">
        <v>477</v>
      </c>
      <c r="I19" s="47" t="s">
        <v>477</v>
      </c>
      <c r="J19" s="574"/>
      <c r="K19" s="799"/>
      <c r="L19" s="41">
        <v>1</v>
      </c>
      <c r="M19" s="691">
        <v>0.8</v>
      </c>
      <c r="N19" s="691" t="s">
        <v>477</v>
      </c>
      <c r="O19" s="691">
        <v>0.17499999999999999</v>
      </c>
      <c r="P19" s="691" t="s">
        <v>477</v>
      </c>
      <c r="Q19" s="691">
        <v>2.5000000000000001E-2</v>
      </c>
      <c r="R19" s="691" t="s">
        <v>477</v>
      </c>
      <c r="S19" s="47" t="s">
        <v>477</v>
      </c>
      <c r="T19" s="574"/>
      <c r="U19" s="574"/>
      <c r="V19" s="574"/>
      <c r="W19" s="574"/>
      <c r="X19" s="574"/>
      <c r="Y19" s="574"/>
      <c r="Z19" s="574"/>
      <c r="AA19" s="574"/>
      <c r="AB19" s="574"/>
      <c r="AC19" s="574"/>
      <c r="AD19" s="574"/>
      <c r="AE19" s="574"/>
      <c r="AF19" s="574"/>
    </row>
    <row r="20" spans="1:32" s="21" customFormat="1" ht="12.75" customHeight="1">
      <c r="A20" s="799" t="s">
        <v>69</v>
      </c>
      <c r="B20" s="181">
        <v>321</v>
      </c>
      <c r="C20" s="207">
        <v>42</v>
      </c>
      <c r="D20" s="207">
        <v>0</v>
      </c>
      <c r="E20" s="207">
        <v>0</v>
      </c>
      <c r="F20" s="207">
        <v>23</v>
      </c>
      <c r="G20" s="207">
        <v>256</v>
      </c>
      <c r="H20" s="207">
        <v>0</v>
      </c>
      <c r="I20" s="224">
        <v>0</v>
      </c>
      <c r="J20" s="404"/>
      <c r="K20" s="799" t="s">
        <v>69</v>
      </c>
      <c r="L20" s="181">
        <v>592</v>
      </c>
      <c r="M20" s="207">
        <v>520</v>
      </c>
      <c r="N20" s="207">
        <v>8</v>
      </c>
      <c r="O20" s="207">
        <v>11</v>
      </c>
      <c r="P20" s="207">
        <v>7</v>
      </c>
      <c r="Q20" s="207">
        <v>46</v>
      </c>
      <c r="R20" s="207">
        <v>0</v>
      </c>
      <c r="S20" s="224">
        <v>0</v>
      </c>
      <c r="T20" s="404"/>
      <c r="U20" s="404"/>
      <c r="V20" s="404"/>
      <c r="W20" s="404"/>
      <c r="X20" s="404"/>
      <c r="Y20" s="404"/>
      <c r="Z20" s="404"/>
      <c r="AA20" s="404"/>
      <c r="AB20" s="404"/>
      <c r="AC20" s="404"/>
      <c r="AD20" s="404"/>
      <c r="AE20" s="404"/>
      <c r="AF20" s="404"/>
    </row>
    <row r="21" spans="1:32" s="45" customFormat="1" ht="12.75" customHeight="1">
      <c r="A21" s="799"/>
      <c r="B21" s="41">
        <v>1</v>
      </c>
      <c r="C21" s="691">
        <v>0.13084000000000001</v>
      </c>
      <c r="D21" s="691" t="s">
        <v>477</v>
      </c>
      <c r="E21" s="691" t="s">
        <v>477</v>
      </c>
      <c r="F21" s="691">
        <v>7.1650000000000005E-2</v>
      </c>
      <c r="G21" s="691">
        <v>0.79751000000000005</v>
      </c>
      <c r="H21" s="691" t="s">
        <v>477</v>
      </c>
      <c r="I21" s="47" t="s">
        <v>477</v>
      </c>
      <c r="J21" s="574"/>
      <c r="K21" s="799"/>
      <c r="L21" s="41">
        <v>1</v>
      </c>
      <c r="M21" s="691">
        <v>0.87838000000000005</v>
      </c>
      <c r="N21" s="691">
        <v>1.3509999999999999E-2</v>
      </c>
      <c r="O21" s="691">
        <v>1.8579999999999999E-2</v>
      </c>
      <c r="P21" s="691">
        <v>1.1820000000000001E-2</v>
      </c>
      <c r="Q21" s="691">
        <v>7.7700000000000005E-2</v>
      </c>
      <c r="R21" s="691" t="s">
        <v>477</v>
      </c>
      <c r="S21" s="47" t="s">
        <v>477</v>
      </c>
      <c r="T21" s="574"/>
      <c r="U21" s="574"/>
      <c r="V21" s="574"/>
      <c r="W21" s="574"/>
      <c r="X21" s="574"/>
      <c r="Y21" s="574"/>
      <c r="Z21" s="574"/>
      <c r="AA21" s="574"/>
      <c r="AB21" s="574"/>
      <c r="AC21" s="574"/>
      <c r="AD21" s="574"/>
      <c r="AE21" s="574"/>
      <c r="AF21" s="574"/>
    </row>
    <row r="22" spans="1:32" s="21" customFormat="1" ht="12.75" customHeight="1">
      <c r="A22" s="799" t="s">
        <v>70</v>
      </c>
      <c r="B22" s="181">
        <v>467</v>
      </c>
      <c r="C22" s="207">
        <v>115</v>
      </c>
      <c r="D22" s="207">
        <v>17</v>
      </c>
      <c r="E22" s="207">
        <v>5</v>
      </c>
      <c r="F22" s="207">
        <v>121</v>
      </c>
      <c r="G22" s="207">
        <v>207</v>
      </c>
      <c r="H22" s="207">
        <v>0</v>
      </c>
      <c r="I22" s="224">
        <v>2</v>
      </c>
      <c r="J22" s="404"/>
      <c r="K22" s="799" t="s">
        <v>70</v>
      </c>
      <c r="L22" s="181">
        <v>5354</v>
      </c>
      <c r="M22" s="207">
        <v>4446</v>
      </c>
      <c r="N22" s="207">
        <v>194</v>
      </c>
      <c r="O22" s="207">
        <v>343</v>
      </c>
      <c r="P22" s="207">
        <v>34</v>
      </c>
      <c r="Q22" s="207">
        <v>328</v>
      </c>
      <c r="R22" s="207">
        <v>0</v>
      </c>
      <c r="S22" s="224">
        <v>9</v>
      </c>
      <c r="T22" s="404"/>
      <c r="U22" s="404"/>
      <c r="V22" s="404"/>
      <c r="W22" s="404"/>
      <c r="X22" s="404"/>
      <c r="Y22" s="404"/>
      <c r="Z22" s="404"/>
      <c r="AA22" s="404"/>
      <c r="AB22" s="404"/>
      <c r="AC22" s="404"/>
      <c r="AD22" s="404"/>
      <c r="AE22" s="404"/>
      <c r="AF22" s="404"/>
    </row>
    <row r="23" spans="1:32" s="45" customFormat="1" ht="12.75" customHeight="1">
      <c r="A23" s="799"/>
      <c r="B23" s="41">
        <v>1</v>
      </c>
      <c r="C23" s="691">
        <v>0.24625</v>
      </c>
      <c r="D23" s="691">
        <v>3.6400000000000002E-2</v>
      </c>
      <c r="E23" s="691">
        <v>1.0710000000000001E-2</v>
      </c>
      <c r="F23" s="691">
        <v>0.2591</v>
      </c>
      <c r="G23" s="691">
        <v>0.44324999999999998</v>
      </c>
      <c r="H23" s="691" t="s">
        <v>477</v>
      </c>
      <c r="I23" s="47">
        <v>4.28E-3</v>
      </c>
      <c r="J23" s="574"/>
      <c r="K23" s="799"/>
      <c r="L23" s="41">
        <v>1</v>
      </c>
      <c r="M23" s="691">
        <v>0.83040999999999998</v>
      </c>
      <c r="N23" s="691">
        <v>3.6229999999999998E-2</v>
      </c>
      <c r="O23" s="691">
        <v>6.4060000000000006E-2</v>
      </c>
      <c r="P23" s="691">
        <v>6.3499999999999997E-3</v>
      </c>
      <c r="Q23" s="691">
        <v>6.1260000000000002E-2</v>
      </c>
      <c r="R23" s="691" t="s">
        <v>477</v>
      </c>
      <c r="S23" s="47">
        <v>1.6800000000000001E-3</v>
      </c>
      <c r="T23" s="574"/>
      <c r="U23" s="574"/>
      <c r="V23" s="574"/>
      <c r="W23" s="574"/>
      <c r="X23" s="574"/>
      <c r="Y23" s="574"/>
      <c r="Z23" s="574"/>
      <c r="AA23" s="574"/>
      <c r="AB23" s="574"/>
      <c r="AC23" s="574"/>
      <c r="AD23" s="574"/>
      <c r="AE23" s="574"/>
      <c r="AF23" s="574"/>
    </row>
    <row r="24" spans="1:32" s="21" customFormat="1" ht="12.75" customHeight="1">
      <c r="A24" s="799" t="s">
        <v>71</v>
      </c>
      <c r="B24" s="181">
        <v>144</v>
      </c>
      <c r="C24" s="207">
        <v>57</v>
      </c>
      <c r="D24" s="207">
        <v>4</v>
      </c>
      <c r="E24" s="207">
        <v>18</v>
      </c>
      <c r="F24" s="207">
        <v>24</v>
      </c>
      <c r="G24" s="207">
        <v>41</v>
      </c>
      <c r="H24" s="207">
        <v>0</v>
      </c>
      <c r="I24" s="224">
        <v>0</v>
      </c>
      <c r="J24" s="404"/>
      <c r="K24" s="799" t="s">
        <v>71</v>
      </c>
      <c r="L24" s="181">
        <v>1289</v>
      </c>
      <c r="M24" s="207">
        <v>1014</v>
      </c>
      <c r="N24" s="207">
        <v>47</v>
      </c>
      <c r="O24" s="207">
        <v>107</v>
      </c>
      <c r="P24" s="207">
        <v>17</v>
      </c>
      <c r="Q24" s="207">
        <v>104</v>
      </c>
      <c r="R24" s="207">
        <v>0</v>
      </c>
      <c r="S24" s="224">
        <v>0</v>
      </c>
      <c r="T24" s="404"/>
      <c r="U24" s="404"/>
      <c r="V24" s="404"/>
      <c r="W24" s="404"/>
      <c r="X24" s="404"/>
      <c r="Y24" s="404"/>
      <c r="Z24" s="404"/>
      <c r="AA24" s="404"/>
      <c r="AB24" s="404"/>
      <c r="AC24" s="404"/>
      <c r="AD24" s="404"/>
      <c r="AE24" s="404"/>
      <c r="AF24" s="404"/>
    </row>
    <row r="25" spans="1:32" s="45" customFormat="1" ht="12.75" customHeight="1">
      <c r="A25" s="799"/>
      <c r="B25" s="41">
        <v>1</v>
      </c>
      <c r="C25" s="691">
        <v>0.39583000000000002</v>
      </c>
      <c r="D25" s="691">
        <v>2.7779999999999999E-2</v>
      </c>
      <c r="E25" s="691">
        <v>0.125</v>
      </c>
      <c r="F25" s="691">
        <v>0.16667000000000001</v>
      </c>
      <c r="G25" s="691">
        <v>0.28471999999999997</v>
      </c>
      <c r="H25" s="691" t="s">
        <v>477</v>
      </c>
      <c r="I25" s="47" t="s">
        <v>477</v>
      </c>
      <c r="J25" s="574"/>
      <c r="K25" s="799"/>
      <c r="L25" s="41">
        <v>1</v>
      </c>
      <c r="M25" s="691">
        <v>0.78666000000000003</v>
      </c>
      <c r="N25" s="691">
        <v>3.6459999999999999E-2</v>
      </c>
      <c r="O25" s="691">
        <v>8.301E-2</v>
      </c>
      <c r="P25" s="691">
        <v>1.319E-2</v>
      </c>
      <c r="Q25" s="691">
        <v>8.0680000000000002E-2</v>
      </c>
      <c r="R25" s="691" t="s">
        <v>477</v>
      </c>
      <c r="S25" s="47" t="s">
        <v>477</v>
      </c>
      <c r="T25" s="574"/>
      <c r="U25" s="574"/>
      <c r="V25" s="574"/>
      <c r="W25" s="574"/>
      <c r="X25" s="574"/>
      <c r="Y25" s="574"/>
      <c r="Z25" s="574"/>
      <c r="AA25" s="574"/>
      <c r="AB25" s="574"/>
      <c r="AC25" s="574"/>
      <c r="AD25" s="574"/>
      <c r="AE25" s="574"/>
      <c r="AF25" s="574"/>
    </row>
    <row r="26" spans="1:32" s="21" customFormat="1" ht="12.75" customHeight="1">
      <c r="A26" s="799" t="s">
        <v>72</v>
      </c>
      <c r="B26" s="181">
        <v>183</v>
      </c>
      <c r="C26" s="207">
        <v>164</v>
      </c>
      <c r="D26" s="207">
        <v>4</v>
      </c>
      <c r="E26" s="207">
        <v>12</v>
      </c>
      <c r="F26" s="207">
        <v>0</v>
      </c>
      <c r="G26" s="207">
        <v>0</v>
      </c>
      <c r="H26" s="207">
        <v>0</v>
      </c>
      <c r="I26" s="224">
        <v>3</v>
      </c>
      <c r="J26" s="404"/>
      <c r="K26" s="799" t="s">
        <v>72</v>
      </c>
      <c r="L26" s="181">
        <v>37</v>
      </c>
      <c r="M26" s="207">
        <v>22</v>
      </c>
      <c r="N26" s="207">
        <v>0</v>
      </c>
      <c r="O26" s="207">
        <v>13</v>
      </c>
      <c r="P26" s="207">
        <v>0</v>
      </c>
      <c r="Q26" s="207">
        <v>2</v>
      </c>
      <c r="R26" s="207">
        <v>0</v>
      </c>
      <c r="S26" s="224">
        <v>0</v>
      </c>
      <c r="T26" s="404"/>
      <c r="U26" s="404"/>
      <c r="V26" s="404"/>
      <c r="W26" s="404"/>
      <c r="X26" s="404"/>
      <c r="Y26" s="404"/>
      <c r="Z26" s="404"/>
      <c r="AA26" s="404"/>
      <c r="AB26" s="404"/>
      <c r="AC26" s="404"/>
      <c r="AD26" s="404"/>
      <c r="AE26" s="404"/>
      <c r="AF26" s="404"/>
    </row>
    <row r="27" spans="1:32" s="45" customFormat="1" ht="12.75" customHeight="1">
      <c r="A27" s="799"/>
      <c r="B27" s="41">
        <v>1</v>
      </c>
      <c r="C27" s="691">
        <v>0.89617000000000002</v>
      </c>
      <c r="D27" s="691">
        <v>2.1860000000000001E-2</v>
      </c>
      <c r="E27" s="691">
        <v>6.5570000000000003E-2</v>
      </c>
      <c r="F27" s="691" t="s">
        <v>477</v>
      </c>
      <c r="G27" s="691" t="s">
        <v>477</v>
      </c>
      <c r="H27" s="691" t="s">
        <v>477</v>
      </c>
      <c r="I27" s="47">
        <v>1.6389999999999998E-2</v>
      </c>
      <c r="J27" s="574"/>
      <c r="K27" s="799"/>
      <c r="L27" s="41">
        <v>1</v>
      </c>
      <c r="M27" s="691">
        <v>0.59458999999999995</v>
      </c>
      <c r="N27" s="691" t="s">
        <v>477</v>
      </c>
      <c r="O27" s="691">
        <v>0.35135</v>
      </c>
      <c r="P27" s="691" t="s">
        <v>477</v>
      </c>
      <c r="Q27" s="691">
        <v>5.4050000000000001E-2</v>
      </c>
      <c r="R27" s="691" t="s">
        <v>477</v>
      </c>
      <c r="S27" s="47" t="s">
        <v>477</v>
      </c>
      <c r="T27" s="574"/>
      <c r="U27" s="574"/>
      <c r="V27" s="574"/>
      <c r="W27" s="574"/>
      <c r="X27" s="574"/>
      <c r="Y27" s="574"/>
      <c r="Z27" s="574"/>
      <c r="AA27" s="574"/>
      <c r="AB27" s="574"/>
      <c r="AC27" s="574"/>
      <c r="AD27" s="574"/>
      <c r="AE27" s="574"/>
      <c r="AF27" s="574"/>
    </row>
    <row r="28" spans="1:32" s="21" customFormat="1" ht="12.75" customHeight="1">
      <c r="A28" s="799" t="s">
        <v>73</v>
      </c>
      <c r="B28" s="181">
        <v>28</v>
      </c>
      <c r="C28" s="207">
        <v>0</v>
      </c>
      <c r="D28" s="207">
        <v>0</v>
      </c>
      <c r="E28" s="207">
        <v>0</v>
      </c>
      <c r="F28" s="207">
        <v>0</v>
      </c>
      <c r="G28" s="207">
        <v>28</v>
      </c>
      <c r="H28" s="207">
        <v>0</v>
      </c>
      <c r="I28" s="224">
        <v>0</v>
      </c>
      <c r="J28" s="404"/>
      <c r="K28" s="799" t="s">
        <v>73</v>
      </c>
      <c r="L28" s="181">
        <v>84</v>
      </c>
      <c r="M28" s="207">
        <v>67</v>
      </c>
      <c r="N28" s="207">
        <v>11</v>
      </c>
      <c r="O28" s="207">
        <v>6</v>
      </c>
      <c r="P28" s="207">
        <v>0</v>
      </c>
      <c r="Q28" s="207">
        <v>0</v>
      </c>
      <c r="R28" s="207">
        <v>0</v>
      </c>
      <c r="S28" s="224">
        <v>0</v>
      </c>
      <c r="T28" s="404"/>
      <c r="U28" s="404"/>
      <c r="V28" s="404"/>
      <c r="W28" s="404"/>
      <c r="X28" s="404"/>
      <c r="Y28" s="404"/>
      <c r="Z28" s="404"/>
      <c r="AA28" s="404"/>
      <c r="AB28" s="404"/>
      <c r="AC28" s="404"/>
      <c r="AD28" s="404"/>
      <c r="AE28" s="404"/>
      <c r="AF28" s="404"/>
    </row>
    <row r="29" spans="1:32" s="45" customFormat="1" ht="12.75" customHeight="1">
      <c r="A29" s="799"/>
      <c r="B29" s="41">
        <v>1</v>
      </c>
      <c r="C29" s="691" t="s">
        <v>477</v>
      </c>
      <c r="D29" s="691" t="s">
        <v>477</v>
      </c>
      <c r="E29" s="691" t="s">
        <v>477</v>
      </c>
      <c r="F29" s="691" t="s">
        <v>477</v>
      </c>
      <c r="G29" s="691">
        <v>1</v>
      </c>
      <c r="H29" s="691" t="s">
        <v>477</v>
      </c>
      <c r="I29" s="47" t="s">
        <v>477</v>
      </c>
      <c r="J29" s="574"/>
      <c r="K29" s="799"/>
      <c r="L29" s="41">
        <v>1</v>
      </c>
      <c r="M29" s="691">
        <v>0.79762</v>
      </c>
      <c r="N29" s="691">
        <v>0.13095000000000001</v>
      </c>
      <c r="O29" s="691">
        <v>7.1429999999999993E-2</v>
      </c>
      <c r="P29" s="691" t="s">
        <v>477</v>
      </c>
      <c r="Q29" s="691" t="s">
        <v>477</v>
      </c>
      <c r="R29" s="691" t="s">
        <v>477</v>
      </c>
      <c r="S29" s="47" t="s">
        <v>477</v>
      </c>
      <c r="T29" s="574"/>
      <c r="U29" s="574"/>
      <c r="V29" s="574"/>
      <c r="W29" s="574"/>
      <c r="X29" s="574"/>
      <c r="Y29" s="574"/>
      <c r="Z29" s="574"/>
      <c r="AA29" s="574"/>
      <c r="AB29" s="574"/>
      <c r="AC29" s="574"/>
      <c r="AD29" s="574"/>
      <c r="AE29" s="574"/>
      <c r="AF29" s="574"/>
    </row>
    <row r="30" spans="1:32" s="21" customFormat="1" ht="12.75" customHeight="1">
      <c r="A30" s="799" t="s">
        <v>74</v>
      </c>
      <c r="B30" s="181">
        <v>40</v>
      </c>
      <c r="C30" s="207">
        <v>0</v>
      </c>
      <c r="D30" s="207">
        <v>0</v>
      </c>
      <c r="E30" s="207">
        <v>0</v>
      </c>
      <c r="F30" s="207">
        <v>0</v>
      </c>
      <c r="G30" s="207">
        <v>40</v>
      </c>
      <c r="H30" s="207">
        <v>0</v>
      </c>
      <c r="I30" s="224">
        <v>0</v>
      </c>
      <c r="J30" s="404"/>
      <c r="K30" s="799" t="s">
        <v>74</v>
      </c>
      <c r="L30" s="181">
        <v>158</v>
      </c>
      <c r="M30" s="207">
        <v>128</v>
      </c>
      <c r="N30" s="207">
        <v>7</v>
      </c>
      <c r="O30" s="207">
        <v>10</v>
      </c>
      <c r="P30" s="207">
        <v>3</v>
      </c>
      <c r="Q30" s="207">
        <v>10</v>
      </c>
      <c r="R30" s="207">
        <v>0</v>
      </c>
      <c r="S30" s="224">
        <v>0</v>
      </c>
      <c r="T30" s="404"/>
      <c r="U30" s="404"/>
      <c r="V30" s="404"/>
      <c r="W30" s="404"/>
      <c r="X30" s="404"/>
      <c r="Y30" s="404"/>
      <c r="Z30" s="404"/>
      <c r="AA30" s="404"/>
      <c r="AB30" s="404"/>
      <c r="AC30" s="404"/>
      <c r="AD30" s="404"/>
      <c r="AE30" s="404"/>
      <c r="AF30" s="404"/>
    </row>
    <row r="31" spans="1:32" s="45" customFormat="1" ht="12.75" customHeight="1">
      <c r="A31" s="799"/>
      <c r="B31" s="41">
        <v>1</v>
      </c>
      <c r="C31" s="691" t="s">
        <v>477</v>
      </c>
      <c r="D31" s="691" t="s">
        <v>477</v>
      </c>
      <c r="E31" s="691" t="s">
        <v>477</v>
      </c>
      <c r="F31" s="691" t="s">
        <v>477</v>
      </c>
      <c r="G31" s="691">
        <v>1</v>
      </c>
      <c r="H31" s="691" t="s">
        <v>477</v>
      </c>
      <c r="I31" s="47" t="s">
        <v>477</v>
      </c>
      <c r="J31" s="574"/>
      <c r="K31" s="799"/>
      <c r="L31" s="41">
        <v>1</v>
      </c>
      <c r="M31" s="691">
        <v>0.81013000000000002</v>
      </c>
      <c r="N31" s="691">
        <v>4.4299999999999999E-2</v>
      </c>
      <c r="O31" s="691">
        <v>6.3289999999999999E-2</v>
      </c>
      <c r="P31" s="691">
        <v>1.899E-2</v>
      </c>
      <c r="Q31" s="691">
        <v>6.3289999999999999E-2</v>
      </c>
      <c r="R31" s="691" t="s">
        <v>477</v>
      </c>
      <c r="S31" s="47" t="s">
        <v>477</v>
      </c>
      <c r="T31" s="574"/>
      <c r="U31" s="574"/>
      <c r="V31" s="574"/>
      <c r="W31" s="574"/>
      <c r="X31" s="574"/>
      <c r="Y31" s="574"/>
      <c r="Z31" s="574"/>
      <c r="AA31" s="574"/>
      <c r="AB31" s="574"/>
      <c r="AC31" s="574"/>
      <c r="AD31" s="574"/>
      <c r="AE31" s="574"/>
      <c r="AF31" s="574"/>
    </row>
    <row r="32" spans="1:32" s="21" customFormat="1" ht="12.75" customHeight="1">
      <c r="A32" s="799" t="s">
        <v>75</v>
      </c>
      <c r="B32" s="181">
        <v>395</v>
      </c>
      <c r="C32" s="207">
        <v>295</v>
      </c>
      <c r="D32" s="207">
        <v>9</v>
      </c>
      <c r="E32" s="207">
        <v>7</v>
      </c>
      <c r="F32" s="207">
        <v>0</v>
      </c>
      <c r="G32" s="207">
        <v>84</v>
      </c>
      <c r="H32" s="207">
        <v>0</v>
      </c>
      <c r="I32" s="224">
        <v>0</v>
      </c>
      <c r="J32" s="404"/>
      <c r="K32" s="799" t="s">
        <v>75</v>
      </c>
      <c r="L32" s="181">
        <v>430</v>
      </c>
      <c r="M32" s="207">
        <v>372</v>
      </c>
      <c r="N32" s="207">
        <v>0</v>
      </c>
      <c r="O32" s="207">
        <v>41</v>
      </c>
      <c r="P32" s="207">
        <v>0</v>
      </c>
      <c r="Q32" s="207">
        <v>17</v>
      </c>
      <c r="R32" s="207">
        <v>0</v>
      </c>
      <c r="S32" s="224">
        <v>0</v>
      </c>
      <c r="T32" s="404"/>
      <c r="U32" s="404"/>
      <c r="V32" s="404"/>
      <c r="W32" s="404"/>
      <c r="X32" s="404"/>
      <c r="Y32" s="404"/>
      <c r="Z32" s="404"/>
      <c r="AA32" s="404"/>
      <c r="AB32" s="404"/>
      <c r="AC32" s="404"/>
      <c r="AD32" s="404"/>
      <c r="AE32" s="404"/>
      <c r="AF32" s="404"/>
    </row>
    <row r="33" spans="1:32" s="45" customFormat="1" ht="12.75" customHeight="1">
      <c r="A33" s="799"/>
      <c r="B33" s="41">
        <v>1</v>
      </c>
      <c r="C33" s="691">
        <v>0.74683999999999995</v>
      </c>
      <c r="D33" s="691">
        <v>2.2780000000000002E-2</v>
      </c>
      <c r="E33" s="691">
        <v>1.772E-2</v>
      </c>
      <c r="F33" s="691" t="s">
        <v>477</v>
      </c>
      <c r="G33" s="691">
        <v>0.21265999999999999</v>
      </c>
      <c r="H33" s="691" t="s">
        <v>477</v>
      </c>
      <c r="I33" s="47" t="s">
        <v>477</v>
      </c>
      <c r="J33" s="574"/>
      <c r="K33" s="799"/>
      <c r="L33" s="41">
        <v>1</v>
      </c>
      <c r="M33" s="691">
        <v>0.86512</v>
      </c>
      <c r="N33" s="691" t="s">
        <v>477</v>
      </c>
      <c r="O33" s="691">
        <v>9.5350000000000004E-2</v>
      </c>
      <c r="P33" s="691" t="s">
        <v>477</v>
      </c>
      <c r="Q33" s="691">
        <v>3.9530000000000003E-2</v>
      </c>
      <c r="R33" s="691" t="s">
        <v>477</v>
      </c>
      <c r="S33" s="47" t="s">
        <v>477</v>
      </c>
      <c r="T33" s="574"/>
      <c r="U33" s="574"/>
      <c r="V33" s="574"/>
      <c r="W33" s="574"/>
      <c r="X33" s="574"/>
      <c r="Y33" s="574"/>
      <c r="Z33" s="574"/>
      <c r="AA33" s="574"/>
      <c r="AB33" s="574"/>
      <c r="AC33" s="574"/>
      <c r="AD33" s="574"/>
      <c r="AE33" s="574"/>
      <c r="AF33" s="574"/>
    </row>
    <row r="34" spans="1:32" s="21" customFormat="1" ht="12.75" customHeight="1">
      <c r="A34" s="817" t="s">
        <v>76</v>
      </c>
      <c r="B34" s="181">
        <v>43</v>
      </c>
      <c r="C34" s="207">
        <v>38</v>
      </c>
      <c r="D34" s="207">
        <v>4</v>
      </c>
      <c r="E34" s="207">
        <v>0</v>
      </c>
      <c r="F34" s="207">
        <v>0</v>
      </c>
      <c r="G34" s="207">
        <v>1</v>
      </c>
      <c r="H34" s="207">
        <v>0</v>
      </c>
      <c r="I34" s="224">
        <v>0</v>
      </c>
      <c r="J34" s="404"/>
      <c r="K34" s="817" t="s">
        <v>76</v>
      </c>
      <c r="L34" s="181">
        <v>52</v>
      </c>
      <c r="M34" s="207">
        <v>40</v>
      </c>
      <c r="N34" s="207">
        <v>4</v>
      </c>
      <c r="O34" s="207">
        <v>7</v>
      </c>
      <c r="P34" s="207">
        <v>0</v>
      </c>
      <c r="Q34" s="207">
        <v>1</v>
      </c>
      <c r="R34" s="207">
        <v>0</v>
      </c>
      <c r="S34" s="224">
        <v>0</v>
      </c>
      <c r="T34" s="404"/>
      <c r="U34" s="404"/>
      <c r="V34" s="404"/>
      <c r="W34" s="404"/>
      <c r="X34" s="404"/>
      <c r="Y34" s="404"/>
      <c r="Z34" s="404"/>
      <c r="AA34" s="404"/>
      <c r="AB34" s="404"/>
      <c r="AC34" s="404"/>
      <c r="AD34" s="404"/>
      <c r="AE34" s="404"/>
      <c r="AF34" s="404"/>
    </row>
    <row r="35" spans="1:32" s="45" customFormat="1" ht="12.75" customHeight="1">
      <c r="A35" s="818"/>
      <c r="B35" s="233">
        <v>1</v>
      </c>
      <c r="C35" s="692">
        <v>0.88371999999999995</v>
      </c>
      <c r="D35" s="692">
        <v>9.3020000000000005E-2</v>
      </c>
      <c r="E35" s="692" t="s">
        <v>477</v>
      </c>
      <c r="F35" s="692" t="s">
        <v>477</v>
      </c>
      <c r="G35" s="692">
        <v>2.3259999999999999E-2</v>
      </c>
      <c r="H35" s="692" t="s">
        <v>477</v>
      </c>
      <c r="I35" s="245" t="s">
        <v>477</v>
      </c>
      <c r="J35" s="574"/>
      <c r="K35" s="818"/>
      <c r="L35" s="233">
        <v>1</v>
      </c>
      <c r="M35" s="692">
        <v>0.76922999999999997</v>
      </c>
      <c r="N35" s="692">
        <v>7.6920000000000002E-2</v>
      </c>
      <c r="O35" s="692">
        <v>0.13461999999999999</v>
      </c>
      <c r="P35" s="692" t="s">
        <v>477</v>
      </c>
      <c r="Q35" s="692">
        <v>1.9230000000000001E-2</v>
      </c>
      <c r="R35" s="692" t="s">
        <v>477</v>
      </c>
      <c r="S35" s="245" t="s">
        <v>477</v>
      </c>
      <c r="T35" s="574"/>
      <c r="U35" s="574"/>
      <c r="V35" s="574"/>
      <c r="W35" s="574"/>
      <c r="X35" s="574"/>
      <c r="Y35" s="574"/>
      <c r="Z35" s="574"/>
      <c r="AA35" s="574"/>
      <c r="AB35" s="574"/>
      <c r="AC35" s="574"/>
      <c r="AD35" s="574"/>
      <c r="AE35" s="574"/>
      <c r="AF35" s="574"/>
    </row>
    <row r="36" spans="1:32" s="24" customFormat="1" ht="12.75" customHeight="1">
      <c r="A36" s="857" t="s">
        <v>85</v>
      </c>
      <c r="B36" s="180">
        <v>4115</v>
      </c>
      <c r="C36" s="195">
        <v>1126</v>
      </c>
      <c r="D36" s="195">
        <v>102</v>
      </c>
      <c r="E36" s="195">
        <v>830</v>
      </c>
      <c r="F36" s="195">
        <v>704</v>
      </c>
      <c r="G36" s="195">
        <v>1292</v>
      </c>
      <c r="H36" s="195">
        <v>56</v>
      </c>
      <c r="I36" s="228">
        <v>5</v>
      </c>
      <c r="J36" s="563"/>
      <c r="K36" s="857" t="s">
        <v>85</v>
      </c>
      <c r="L36" s="180">
        <v>33818</v>
      </c>
      <c r="M36" s="195">
        <v>29804</v>
      </c>
      <c r="N36" s="195">
        <v>914</v>
      </c>
      <c r="O36" s="195">
        <v>1565</v>
      </c>
      <c r="P36" s="195">
        <v>144</v>
      </c>
      <c r="Q36" s="195">
        <v>1224</v>
      </c>
      <c r="R36" s="195">
        <v>151</v>
      </c>
      <c r="S36" s="228">
        <v>16</v>
      </c>
      <c r="T36" s="563"/>
      <c r="U36" s="563"/>
      <c r="V36" s="563"/>
      <c r="W36" s="563"/>
      <c r="X36" s="563"/>
      <c r="Y36" s="563"/>
      <c r="Z36" s="563"/>
      <c r="AA36" s="563"/>
      <c r="AB36" s="563"/>
      <c r="AC36" s="563"/>
      <c r="AD36" s="563"/>
      <c r="AE36" s="563"/>
      <c r="AF36" s="563"/>
    </row>
    <row r="37" spans="1:32" s="46" customFormat="1" ht="12.75" customHeight="1" thickBot="1">
      <c r="A37" s="858"/>
      <c r="B37" s="240">
        <v>1</v>
      </c>
      <c r="C37" s="693">
        <v>0.27362999999999998</v>
      </c>
      <c r="D37" s="693">
        <v>2.479E-2</v>
      </c>
      <c r="E37" s="693">
        <v>0.20169999999999999</v>
      </c>
      <c r="F37" s="693">
        <v>0.17108000000000001</v>
      </c>
      <c r="G37" s="693">
        <v>0.31397000000000003</v>
      </c>
      <c r="H37" s="693">
        <v>1.3610000000000001E-2</v>
      </c>
      <c r="I37" s="246">
        <v>1.2199999999999999E-3</v>
      </c>
      <c r="J37" s="575"/>
      <c r="K37" s="858"/>
      <c r="L37" s="240">
        <v>1</v>
      </c>
      <c r="M37" s="693">
        <v>0.88131000000000004</v>
      </c>
      <c r="N37" s="693">
        <v>2.7029999999999998E-2</v>
      </c>
      <c r="O37" s="693">
        <v>4.6280000000000002E-2</v>
      </c>
      <c r="P37" s="693">
        <v>4.2599999999999999E-3</v>
      </c>
      <c r="Q37" s="693">
        <v>3.619E-2</v>
      </c>
      <c r="R37" s="693">
        <v>4.47E-3</v>
      </c>
      <c r="S37" s="246">
        <v>4.6999999999999999E-4</v>
      </c>
      <c r="T37" s="575"/>
      <c r="U37" s="575"/>
      <c r="V37" s="575"/>
      <c r="W37" s="575"/>
      <c r="X37" s="575"/>
      <c r="Y37" s="575"/>
      <c r="Z37" s="575"/>
      <c r="AA37" s="575"/>
      <c r="AB37" s="575"/>
      <c r="AC37" s="575"/>
      <c r="AD37" s="575"/>
      <c r="AE37" s="575"/>
      <c r="AF37" s="575"/>
    </row>
    <row r="38" spans="1:32" s="402" customFormat="1" ht="12.75" customHeight="1">
      <c r="A38" s="689"/>
      <c r="B38" s="665"/>
      <c r="C38" s="665"/>
      <c r="D38" s="665"/>
      <c r="E38" s="666"/>
      <c r="F38" s="666"/>
      <c r="G38" s="666"/>
      <c r="H38" s="666"/>
      <c r="I38" s="666"/>
      <c r="J38" s="666"/>
      <c r="K38" s="666"/>
      <c r="L38" s="666"/>
      <c r="M38" s="666"/>
      <c r="N38" s="666"/>
      <c r="O38" s="666"/>
      <c r="P38" s="666"/>
      <c r="Q38" s="689"/>
      <c r="R38" s="666"/>
      <c r="S38" s="666"/>
      <c r="T38" s="666"/>
      <c r="U38" s="666"/>
      <c r="V38" s="666"/>
      <c r="W38" s="666"/>
      <c r="X38" s="666"/>
      <c r="Y38" s="666"/>
      <c r="Z38" s="666"/>
      <c r="AA38" s="666"/>
      <c r="AB38" s="666"/>
      <c r="AC38" s="666"/>
    </row>
    <row r="39" spans="1:32" s="402" customFormat="1"/>
    <row r="40" spans="1:32" s="550" customFormat="1" ht="11.25">
      <c r="A40" s="550" t="str">
        <f>"Anmerkungen. Datengrundlage: Volkshochschul-Statistik "&amp;Hilfswerte!B1&amp;"; Basis: "&amp;Tabelle1!$C$36&amp;" vhs."</f>
        <v>Anmerkungen. Datengrundlage: Volkshochschul-Statistik 2022; Basis: 828 vhs.</v>
      </c>
      <c r="K40" s="550" t="str">
        <f>"Anmerkungen. Datengrundlage: Volkshochschul-Statistik "&amp;Hilfswerte!B1&amp;"; Basis: "&amp;Tabelle1!$C$36&amp;" vhs."</f>
        <v>Anmerkungen. Datengrundlage: Volkshochschul-Statistik 2022; Basis: 828 vhs.</v>
      </c>
    </row>
    <row r="41" spans="1:32" s="402" customFormat="1"/>
    <row r="42" spans="1:32" s="402" customFormat="1">
      <c r="A42" s="558" t="str">
        <f>Tabelle1!$A$41</f>
        <v>Datengrundlage: Deutsches Institut für Erwachsenenbildung DIE (2025). „Basisdaten Volkshochschul-Statistik (seit 2018)“</v>
      </c>
      <c r="B42" s="560"/>
      <c r="C42" s="560"/>
      <c r="D42" s="560"/>
      <c r="K42" s="558" t="str">
        <f>Tabelle1!$A$41</f>
        <v>Datengrundlage: Deutsches Institut für Erwachsenenbildung DIE (2025). „Basisdaten Volkshochschul-Statistik (seit 2018)“</v>
      </c>
      <c r="L42" s="560"/>
      <c r="M42" s="560"/>
      <c r="N42" s="560"/>
    </row>
    <row r="43" spans="1:32" s="402" customFormat="1">
      <c r="A43" s="558" t="str">
        <f>Tabelle1!$A$42</f>
        <v xml:space="preserve">(ZA6276; Version 2.0.0) [Data set]. GESIS, Köln. </v>
      </c>
      <c r="B43" s="556"/>
      <c r="C43" s="556"/>
      <c r="E43" s="796" t="s">
        <v>494</v>
      </c>
      <c r="F43" s="796"/>
      <c r="G43" s="796"/>
      <c r="K43" s="558" t="str">
        <f>Tabelle1!$A$42</f>
        <v xml:space="preserve">(ZA6276; Version 2.0.0) [Data set]. GESIS, Köln. </v>
      </c>
      <c r="L43" s="556"/>
      <c r="M43" s="556"/>
      <c r="O43" s="796" t="s">
        <v>494</v>
      </c>
      <c r="P43" s="796"/>
      <c r="Q43" s="796"/>
    </row>
    <row r="44" spans="1:32" s="402" customFormat="1">
      <c r="A44" s="560"/>
      <c r="B44" s="560"/>
      <c r="C44" s="560"/>
      <c r="D44" s="560"/>
      <c r="K44" s="560"/>
      <c r="L44" s="560"/>
      <c r="M44" s="560"/>
      <c r="N44" s="560"/>
    </row>
    <row r="45" spans="1:32" s="402" customFormat="1">
      <c r="A45" s="694" t="str">
        <f>Tabelle1!$A$44</f>
        <v>Die Tabellen stehen unter der Lizenz CC BY-SA DEED 4.0.</v>
      </c>
      <c r="B45" s="560"/>
      <c r="C45" s="560"/>
      <c r="D45" s="560"/>
      <c r="K45" s="694" t="str">
        <f>Tabelle1!$A$44</f>
        <v>Die Tabellen stehen unter der Lizenz CC BY-SA DEED 4.0.</v>
      </c>
      <c r="L45" s="560"/>
      <c r="M45" s="560"/>
      <c r="N45" s="560"/>
    </row>
  </sheetData>
  <mergeCells count="44">
    <mergeCell ref="E43:G43"/>
    <mergeCell ref="O43:Q43"/>
    <mergeCell ref="A1:I1"/>
    <mergeCell ref="K1:S1"/>
    <mergeCell ref="B2:B3"/>
    <mergeCell ref="C2:I2"/>
    <mergeCell ref="K2:K3"/>
    <mergeCell ref="L2:L3"/>
    <mergeCell ref="M2:S2"/>
    <mergeCell ref="A2:A3"/>
    <mergeCell ref="A4:A5"/>
    <mergeCell ref="K4:K5"/>
    <mergeCell ref="A6:A7"/>
    <mergeCell ref="K6:K7"/>
    <mergeCell ref="A8:A9"/>
    <mergeCell ref="K8:K9"/>
    <mergeCell ref="A10:A11"/>
    <mergeCell ref="K10:K11"/>
    <mergeCell ref="A12:A13"/>
    <mergeCell ref="K12:K13"/>
    <mergeCell ref="A14:A15"/>
    <mergeCell ref="K14:K15"/>
    <mergeCell ref="A16:A17"/>
    <mergeCell ref="K16:K17"/>
    <mergeCell ref="A18:A19"/>
    <mergeCell ref="K18:K19"/>
    <mergeCell ref="A20:A21"/>
    <mergeCell ref="K20:K21"/>
    <mergeCell ref="A22:A23"/>
    <mergeCell ref="K22:K23"/>
    <mergeCell ref="A24:A25"/>
    <mergeCell ref="K24:K25"/>
    <mergeCell ref="A26:A27"/>
    <mergeCell ref="K26:K27"/>
    <mergeCell ref="A34:A35"/>
    <mergeCell ref="K34:K35"/>
    <mergeCell ref="A36:A37"/>
    <mergeCell ref="K36:K37"/>
    <mergeCell ref="A28:A29"/>
    <mergeCell ref="K28:K29"/>
    <mergeCell ref="A30:A31"/>
    <mergeCell ref="K30:K31"/>
    <mergeCell ref="A32:A33"/>
    <mergeCell ref="K32:K33"/>
  </mergeCells>
  <conditionalFormatting sqref="A5 A7 A9 A11 A13 A15 A17 A19 A21 A23 A25 A27 A29 A31 A33 A35">
    <cfRule type="cellIs" dxfId="167" priority="277" stopIfTrue="1" operator="lessThan">
      <formula>0.0005</formula>
    </cfRule>
    <cfRule type="cellIs" dxfId="166" priority="276" stopIfTrue="1" operator="equal">
      <formula>1</formula>
    </cfRule>
  </conditionalFormatting>
  <conditionalFormatting sqref="A4:I4">
    <cfRule type="cellIs" dxfId="165" priority="186" stopIfTrue="1" operator="equal">
      <formula>0</formula>
    </cfRule>
  </conditionalFormatting>
  <conditionalFormatting sqref="A8:I8">
    <cfRule type="cellIs" dxfId="164" priority="182" stopIfTrue="1" operator="equal">
      <formula>0</formula>
    </cfRule>
  </conditionalFormatting>
  <conditionalFormatting sqref="A10:I10">
    <cfRule type="cellIs" dxfId="163" priority="179" stopIfTrue="1" operator="equal">
      <formula>0</formula>
    </cfRule>
  </conditionalFormatting>
  <conditionalFormatting sqref="A12:I12">
    <cfRule type="cellIs" dxfId="162" priority="176" stopIfTrue="1" operator="equal">
      <formula>0</formula>
    </cfRule>
  </conditionalFormatting>
  <conditionalFormatting sqref="A14:I14">
    <cfRule type="cellIs" dxfId="161" priority="173" stopIfTrue="1" operator="equal">
      <formula>0</formula>
    </cfRule>
  </conditionalFormatting>
  <conditionalFormatting sqref="A16:I16">
    <cfRule type="cellIs" dxfId="160" priority="170" stopIfTrue="1" operator="equal">
      <formula>0</formula>
    </cfRule>
  </conditionalFormatting>
  <conditionalFormatting sqref="A18:I18">
    <cfRule type="cellIs" dxfId="159" priority="167" stopIfTrue="1" operator="equal">
      <formula>0</formula>
    </cfRule>
  </conditionalFormatting>
  <conditionalFormatting sqref="A20:I20">
    <cfRule type="cellIs" dxfId="158" priority="164" stopIfTrue="1" operator="equal">
      <formula>0</formula>
    </cfRule>
  </conditionalFormatting>
  <conditionalFormatting sqref="A22:I22">
    <cfRule type="cellIs" dxfId="157" priority="161" stopIfTrue="1" operator="equal">
      <formula>0</formula>
    </cfRule>
  </conditionalFormatting>
  <conditionalFormatting sqref="A24:I24">
    <cfRule type="cellIs" dxfId="156" priority="158" stopIfTrue="1" operator="equal">
      <formula>0</formula>
    </cfRule>
  </conditionalFormatting>
  <conditionalFormatting sqref="A26:I26">
    <cfRule type="cellIs" dxfId="155" priority="155" stopIfTrue="1" operator="equal">
      <formula>0</formula>
    </cfRule>
  </conditionalFormatting>
  <conditionalFormatting sqref="A28:I28">
    <cfRule type="cellIs" dxfId="154" priority="152" stopIfTrue="1" operator="equal">
      <formula>0</formula>
    </cfRule>
  </conditionalFormatting>
  <conditionalFormatting sqref="A30:I30">
    <cfRule type="cellIs" dxfId="153" priority="149" stopIfTrue="1" operator="equal">
      <formula>0</formula>
    </cfRule>
  </conditionalFormatting>
  <conditionalFormatting sqref="A32:I32">
    <cfRule type="cellIs" dxfId="152" priority="146" stopIfTrue="1" operator="equal">
      <formula>0</formula>
    </cfRule>
  </conditionalFormatting>
  <conditionalFormatting sqref="A34:I34">
    <cfRule type="cellIs" dxfId="151" priority="143" stopIfTrue="1" operator="equal">
      <formula>0</formula>
    </cfRule>
  </conditionalFormatting>
  <conditionalFormatting sqref="A38:AC38">
    <cfRule type="cellIs" dxfId="150" priority="279" stopIfTrue="1" operator="lessThan">
      <formula>0.0005</formula>
    </cfRule>
  </conditionalFormatting>
  <conditionalFormatting sqref="B6:I6">
    <cfRule type="cellIs" dxfId="149" priority="185" stopIfTrue="1" operator="equal">
      <formula>0</formula>
    </cfRule>
  </conditionalFormatting>
  <conditionalFormatting sqref="B36:I36">
    <cfRule type="cellIs" dxfId="148" priority="140" stopIfTrue="1" operator="equal">
      <formula>0</formula>
    </cfRule>
  </conditionalFormatting>
  <conditionalFormatting sqref="K5 K7 K9 K11 K13 K15 K17 K19 K21 K23 K25 K27 K29 K31 K33 K35">
    <cfRule type="cellIs" dxfId="147" priority="138" stopIfTrue="1" operator="lessThan">
      <formula>0.0005</formula>
    </cfRule>
    <cfRule type="cellIs" dxfId="146" priority="137" stopIfTrue="1" operator="equal">
      <formula>1</formula>
    </cfRule>
  </conditionalFormatting>
  <conditionalFormatting sqref="K4:S4">
    <cfRule type="cellIs" dxfId="145" priority="47" stopIfTrue="1" operator="equal">
      <formula>0</formula>
    </cfRule>
  </conditionalFormatting>
  <conditionalFormatting sqref="K8:S8">
    <cfRule type="cellIs" dxfId="144" priority="43" stopIfTrue="1" operator="equal">
      <formula>0</formula>
    </cfRule>
  </conditionalFormatting>
  <conditionalFormatting sqref="K10:S10">
    <cfRule type="cellIs" dxfId="143" priority="40" stopIfTrue="1" operator="equal">
      <formula>0</formula>
    </cfRule>
  </conditionalFormatting>
  <conditionalFormatting sqref="K12:S12">
    <cfRule type="cellIs" dxfId="142" priority="37" stopIfTrue="1" operator="equal">
      <formula>0</formula>
    </cfRule>
  </conditionalFormatting>
  <conditionalFormatting sqref="K14:S14">
    <cfRule type="cellIs" dxfId="141" priority="34" stopIfTrue="1" operator="equal">
      <formula>0</formula>
    </cfRule>
  </conditionalFormatting>
  <conditionalFormatting sqref="K16:S16">
    <cfRule type="cellIs" dxfId="140" priority="31" stopIfTrue="1" operator="equal">
      <formula>0</formula>
    </cfRule>
  </conditionalFormatting>
  <conditionalFormatting sqref="K18:S18">
    <cfRule type="cellIs" dxfId="139" priority="28" stopIfTrue="1" operator="equal">
      <formula>0</formula>
    </cfRule>
  </conditionalFormatting>
  <conditionalFormatting sqref="K20:S20">
    <cfRule type="cellIs" dxfId="138" priority="25" stopIfTrue="1" operator="equal">
      <formula>0</formula>
    </cfRule>
  </conditionalFormatting>
  <conditionalFormatting sqref="K22:S22">
    <cfRule type="cellIs" dxfId="137" priority="22" stopIfTrue="1" operator="equal">
      <formula>0</formula>
    </cfRule>
  </conditionalFormatting>
  <conditionalFormatting sqref="K24:S24">
    <cfRule type="cellIs" dxfId="136" priority="19" stopIfTrue="1" operator="equal">
      <formula>0</formula>
    </cfRule>
  </conditionalFormatting>
  <conditionalFormatting sqref="K26:S26">
    <cfRule type="cellIs" dxfId="135" priority="16" stopIfTrue="1" operator="equal">
      <formula>0</formula>
    </cfRule>
  </conditionalFormatting>
  <conditionalFormatting sqref="K28:S28">
    <cfRule type="cellIs" dxfId="134" priority="13" stopIfTrue="1" operator="equal">
      <formula>0</formula>
    </cfRule>
  </conditionalFormatting>
  <conditionalFormatting sqref="K30:S30">
    <cfRule type="cellIs" dxfId="133" priority="10" stopIfTrue="1" operator="equal">
      <formula>0</formula>
    </cfRule>
  </conditionalFormatting>
  <conditionalFormatting sqref="K32:S32">
    <cfRule type="cellIs" dxfId="132" priority="7" stopIfTrue="1" operator="equal">
      <formula>0</formula>
    </cfRule>
  </conditionalFormatting>
  <conditionalFormatting sqref="K34:S34">
    <cfRule type="cellIs" dxfId="131" priority="4" stopIfTrue="1" operator="equal">
      <formula>0</formula>
    </cfRule>
  </conditionalFormatting>
  <conditionalFormatting sqref="L6:S6">
    <cfRule type="cellIs" dxfId="130" priority="46" stopIfTrue="1" operator="equal">
      <formula>0</formula>
    </cfRule>
  </conditionalFormatting>
  <conditionalFormatting sqref="L36:S36">
    <cfRule type="cellIs" dxfId="129" priority="1" stopIfTrue="1" operator="equal">
      <formula>0</formula>
    </cfRule>
  </conditionalFormatting>
  <hyperlinks>
    <hyperlink ref="A45" r:id="rId1" display="Publikation und Tabellen stehen unter der Lizenz CC BY-SA DEED 4.0." xr:uid="{45C8C1D9-EAAD-4EB6-ACA9-139663DA6E07}"/>
    <hyperlink ref="K45" r:id="rId2" display="Publikation und Tabellen stehen unter der Lizenz CC BY-SA DEED 4.0." xr:uid="{55B9328D-E718-4CF2-8387-94A990B58036}"/>
    <hyperlink ref="E43" r:id="rId3" xr:uid="{B3C8FE0B-EB81-4545-91B7-4BF42A6727EE}"/>
    <hyperlink ref="O43" r:id="rId4" xr:uid="{519D5181-D5E3-4102-B25B-199D386AB0FE}"/>
  </hyperlinks>
  <pageMargins left="0.7" right="0.7" top="0.78740157499999996" bottom="0.78740157499999996" header="0.3" footer="0.3"/>
  <pageSetup paperSize="9" scale="74" orientation="portrait" r:id="rId5"/>
  <colBreaks count="2" manualBreakCount="2">
    <brk id="10" max="44" man="1"/>
    <brk id="20" max="4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A3446-16E3-410D-B744-2C4244FC6A5C}">
  <sheetPr codeName="Tabelle1">
    <pageSetUpPr fitToPage="1"/>
  </sheetPr>
  <dimension ref="A1:T84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2.5703125" style="5" customWidth="1"/>
    <col min="2" max="2" width="8.28515625" style="5" customWidth="1"/>
    <col min="3" max="3" width="8.5703125" style="5" customWidth="1"/>
    <col min="4" max="13" width="7.7109375" style="5" customWidth="1"/>
    <col min="14" max="14" width="2.7109375" style="557" customWidth="1"/>
    <col min="15" max="16384" width="11.42578125" style="5"/>
  </cols>
  <sheetData>
    <row r="1" spans="1:20" s="3" customFormat="1" ht="39.950000000000003" customHeight="1" thickBot="1">
      <c r="A1" s="778" t="str">
        <f>"Tabelle 1: Volkshochschulen und Rechtsträger nach Ländern " &amp; Hilfswerte!B1</f>
        <v>Tabelle 1: Volkshochschulen und Rechtsträger nach Ländern 2022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551"/>
    </row>
    <row r="2" spans="1:20" s="18" customFormat="1" ht="14.1" customHeight="1">
      <c r="A2" s="779" t="s">
        <v>12</v>
      </c>
      <c r="B2" s="788" t="s">
        <v>3</v>
      </c>
      <c r="C2" s="788"/>
      <c r="D2" s="781" t="s">
        <v>4</v>
      </c>
      <c r="E2" s="782"/>
      <c r="F2" s="782"/>
      <c r="G2" s="783"/>
      <c r="H2" s="788" t="s">
        <v>5</v>
      </c>
      <c r="I2" s="788"/>
      <c r="J2" s="788"/>
      <c r="K2" s="788"/>
      <c r="L2" s="788"/>
      <c r="M2" s="789"/>
      <c r="N2" s="552"/>
    </row>
    <row r="3" spans="1:20" s="1" customFormat="1" ht="96.75" customHeight="1">
      <c r="A3" s="780"/>
      <c r="B3" s="579" t="s">
        <v>329</v>
      </c>
      <c r="C3" s="579" t="str">
        <f>"Anzahl aus-gewerteter Berichts-bögen (Grund-gesamtheit " &amp;Hilfswerte!B1&amp; ")"</f>
        <v>Anzahl aus-gewerteter Berichts-bögen (Grund-gesamtheit 2022)</v>
      </c>
      <c r="D3" s="580" t="s">
        <v>6</v>
      </c>
      <c r="E3" s="579" t="s">
        <v>7</v>
      </c>
      <c r="F3" s="579" t="s">
        <v>86</v>
      </c>
      <c r="G3" s="579" t="s">
        <v>78</v>
      </c>
      <c r="H3" s="579" t="s">
        <v>84</v>
      </c>
      <c r="I3" s="579" t="s">
        <v>83</v>
      </c>
      <c r="J3" s="579" t="s">
        <v>8</v>
      </c>
      <c r="K3" s="579" t="s">
        <v>330</v>
      </c>
      <c r="L3" s="579" t="s">
        <v>424</v>
      </c>
      <c r="M3" s="581" t="s">
        <v>331</v>
      </c>
      <c r="N3" s="553"/>
    </row>
    <row r="4" spans="1:20" s="6" customFormat="1" ht="12.75" customHeight="1">
      <c r="A4" s="790" t="s">
        <v>61</v>
      </c>
      <c r="B4" s="84">
        <v>159</v>
      </c>
      <c r="C4" s="85">
        <v>159</v>
      </c>
      <c r="D4" s="80">
        <v>633</v>
      </c>
      <c r="E4" s="80">
        <v>122</v>
      </c>
      <c r="F4" s="80">
        <v>279</v>
      </c>
      <c r="G4" s="81">
        <v>232</v>
      </c>
      <c r="H4" s="80">
        <v>82</v>
      </c>
      <c r="I4" s="80">
        <v>5</v>
      </c>
      <c r="J4" s="80">
        <v>10</v>
      </c>
      <c r="K4" s="80">
        <v>58</v>
      </c>
      <c r="L4" s="80">
        <v>0</v>
      </c>
      <c r="M4" s="86">
        <v>4</v>
      </c>
      <c r="N4" s="554"/>
    </row>
    <row r="5" spans="1:20" s="2" customFormat="1" ht="11.25" customHeight="1">
      <c r="A5" s="791"/>
      <c r="B5" s="87" t="s">
        <v>9</v>
      </c>
      <c r="C5" s="88">
        <v>1</v>
      </c>
      <c r="D5" s="89" t="s">
        <v>9</v>
      </c>
      <c r="E5" s="82">
        <v>0.19273000000000001</v>
      </c>
      <c r="F5" s="82">
        <v>0.44075999999999999</v>
      </c>
      <c r="G5" s="83">
        <v>0.36651</v>
      </c>
      <c r="H5" s="82">
        <v>0.51571999999999996</v>
      </c>
      <c r="I5" s="82">
        <v>3.1449999999999999E-2</v>
      </c>
      <c r="J5" s="82">
        <v>6.2890000000000001E-2</v>
      </c>
      <c r="K5" s="82">
        <v>0.36477999999999999</v>
      </c>
      <c r="L5" s="82" t="s">
        <v>477</v>
      </c>
      <c r="M5" s="90">
        <v>2.5159999999999998E-2</v>
      </c>
      <c r="N5" s="555"/>
    </row>
    <row r="6" spans="1:20" s="6" customFormat="1">
      <c r="A6" s="776" t="s">
        <v>62</v>
      </c>
      <c r="B6" s="84">
        <v>155</v>
      </c>
      <c r="C6" s="85">
        <v>155</v>
      </c>
      <c r="D6" s="80">
        <v>1117</v>
      </c>
      <c r="E6" s="80">
        <v>164</v>
      </c>
      <c r="F6" s="80">
        <v>166</v>
      </c>
      <c r="G6" s="81">
        <v>787</v>
      </c>
      <c r="H6" s="80">
        <v>47</v>
      </c>
      <c r="I6" s="80">
        <v>8</v>
      </c>
      <c r="J6" s="80">
        <v>12</v>
      </c>
      <c r="K6" s="80">
        <v>78</v>
      </c>
      <c r="L6" s="80">
        <v>0</v>
      </c>
      <c r="M6" s="86">
        <v>10</v>
      </c>
      <c r="N6" s="554"/>
    </row>
    <row r="7" spans="1:20" s="2" customFormat="1" ht="11.25" customHeight="1">
      <c r="A7" s="777"/>
      <c r="B7" s="87" t="s">
        <v>9</v>
      </c>
      <c r="C7" s="88">
        <v>1</v>
      </c>
      <c r="D7" s="89" t="s">
        <v>9</v>
      </c>
      <c r="E7" s="82">
        <v>0.14682000000000001</v>
      </c>
      <c r="F7" s="82">
        <v>0.14860999999999999</v>
      </c>
      <c r="G7" s="83">
        <v>0.70457000000000003</v>
      </c>
      <c r="H7" s="82">
        <v>0.30323</v>
      </c>
      <c r="I7" s="82">
        <v>5.1610000000000003E-2</v>
      </c>
      <c r="J7" s="82">
        <v>7.7420000000000003E-2</v>
      </c>
      <c r="K7" s="82">
        <v>0.50322999999999996</v>
      </c>
      <c r="L7" s="82" t="s">
        <v>477</v>
      </c>
      <c r="M7" s="90">
        <v>6.4519999999999994E-2</v>
      </c>
      <c r="N7" s="555"/>
    </row>
    <row r="8" spans="1:20" s="6" customFormat="1">
      <c r="A8" s="776" t="s">
        <v>63</v>
      </c>
      <c r="B8" s="84">
        <v>12</v>
      </c>
      <c r="C8" s="85">
        <v>12</v>
      </c>
      <c r="D8" s="80">
        <v>7</v>
      </c>
      <c r="E8" s="80">
        <v>7</v>
      </c>
      <c r="F8" s="80">
        <v>0</v>
      </c>
      <c r="G8" s="81">
        <v>0</v>
      </c>
      <c r="H8" s="80">
        <v>0</v>
      </c>
      <c r="I8" s="80">
        <v>0</v>
      </c>
      <c r="J8" s="80">
        <v>0</v>
      </c>
      <c r="K8" s="80">
        <v>0</v>
      </c>
      <c r="L8" s="80">
        <v>12</v>
      </c>
      <c r="M8" s="86">
        <v>0</v>
      </c>
      <c r="N8" s="554"/>
    </row>
    <row r="9" spans="1:20" s="2" customFormat="1" ht="11.25" customHeight="1">
      <c r="A9" s="777"/>
      <c r="B9" s="87" t="s">
        <v>9</v>
      </c>
      <c r="C9" s="88">
        <v>1</v>
      </c>
      <c r="D9" s="89" t="s">
        <v>9</v>
      </c>
      <c r="E9" s="82">
        <v>1</v>
      </c>
      <c r="F9" s="82" t="s">
        <v>477</v>
      </c>
      <c r="G9" s="83" t="s">
        <v>477</v>
      </c>
      <c r="H9" s="82" t="s">
        <v>477</v>
      </c>
      <c r="I9" s="82" t="s">
        <v>477</v>
      </c>
      <c r="J9" s="82" t="s">
        <v>477</v>
      </c>
      <c r="K9" s="82" t="s">
        <v>477</v>
      </c>
      <c r="L9" s="82">
        <v>1</v>
      </c>
      <c r="M9" s="90" t="s">
        <v>477</v>
      </c>
      <c r="N9" s="555"/>
    </row>
    <row r="10" spans="1:20" s="6" customFormat="1">
      <c r="A10" s="776" t="s">
        <v>64</v>
      </c>
      <c r="B10" s="84">
        <v>20</v>
      </c>
      <c r="C10" s="85">
        <v>19</v>
      </c>
      <c r="D10" s="80">
        <v>32</v>
      </c>
      <c r="E10" s="80">
        <v>32</v>
      </c>
      <c r="F10" s="80">
        <v>0</v>
      </c>
      <c r="G10" s="81">
        <v>0</v>
      </c>
      <c r="H10" s="80">
        <v>5</v>
      </c>
      <c r="I10" s="80">
        <v>13</v>
      </c>
      <c r="J10" s="80">
        <v>0</v>
      </c>
      <c r="K10" s="80">
        <v>0</v>
      </c>
      <c r="L10" s="80">
        <v>0</v>
      </c>
      <c r="M10" s="86">
        <v>1</v>
      </c>
      <c r="N10" s="554"/>
    </row>
    <row r="11" spans="1:20" s="2" customFormat="1" ht="11.25" customHeight="1">
      <c r="A11" s="777"/>
      <c r="B11" s="87" t="s">
        <v>9</v>
      </c>
      <c r="C11" s="88">
        <v>0.95</v>
      </c>
      <c r="D11" s="89" t="s">
        <v>9</v>
      </c>
      <c r="E11" s="82">
        <v>1</v>
      </c>
      <c r="F11" s="82" t="s">
        <v>477</v>
      </c>
      <c r="G11" s="83" t="s">
        <v>477</v>
      </c>
      <c r="H11" s="82">
        <v>0.26316000000000001</v>
      </c>
      <c r="I11" s="82">
        <v>0.68420999999999998</v>
      </c>
      <c r="J11" s="82" t="s">
        <v>477</v>
      </c>
      <c r="K11" s="82" t="s">
        <v>477</v>
      </c>
      <c r="L11" s="82" t="s">
        <v>477</v>
      </c>
      <c r="M11" s="90">
        <v>5.2630000000000003E-2</v>
      </c>
      <c r="N11" s="555"/>
    </row>
    <row r="12" spans="1:20" s="6" customFormat="1">
      <c r="A12" s="776" t="s">
        <v>65</v>
      </c>
      <c r="B12" s="84">
        <v>2</v>
      </c>
      <c r="C12" s="85">
        <v>2</v>
      </c>
      <c r="D12" s="80">
        <v>5</v>
      </c>
      <c r="E12" s="80">
        <v>5</v>
      </c>
      <c r="F12" s="80">
        <v>0</v>
      </c>
      <c r="G12" s="81">
        <v>0</v>
      </c>
      <c r="H12" s="80">
        <v>1</v>
      </c>
      <c r="I12" s="80">
        <v>0</v>
      </c>
      <c r="J12" s="80">
        <v>0</v>
      </c>
      <c r="K12" s="80">
        <v>0</v>
      </c>
      <c r="L12" s="80">
        <v>1</v>
      </c>
      <c r="M12" s="86">
        <v>0</v>
      </c>
      <c r="N12" s="554"/>
      <c r="T12" s="2"/>
    </row>
    <row r="13" spans="1:20" s="2" customFormat="1" ht="11.25" customHeight="1">
      <c r="A13" s="777"/>
      <c r="B13" s="87" t="s">
        <v>9</v>
      </c>
      <c r="C13" s="88">
        <v>1</v>
      </c>
      <c r="D13" s="89" t="s">
        <v>9</v>
      </c>
      <c r="E13" s="82">
        <v>1</v>
      </c>
      <c r="F13" s="82" t="s">
        <v>477</v>
      </c>
      <c r="G13" s="83" t="s">
        <v>477</v>
      </c>
      <c r="H13" s="82">
        <v>0.5</v>
      </c>
      <c r="I13" s="82" t="s">
        <v>477</v>
      </c>
      <c r="J13" s="82" t="s">
        <v>477</v>
      </c>
      <c r="K13" s="82" t="s">
        <v>477</v>
      </c>
      <c r="L13" s="82">
        <v>0.5</v>
      </c>
      <c r="M13" s="90" t="s">
        <v>477</v>
      </c>
      <c r="N13" s="555"/>
    </row>
    <row r="14" spans="1:20" s="6" customFormat="1">
      <c r="A14" s="776" t="s">
        <v>66</v>
      </c>
      <c r="B14" s="84">
        <v>1</v>
      </c>
      <c r="C14" s="85">
        <v>1</v>
      </c>
      <c r="D14" s="80">
        <v>15</v>
      </c>
      <c r="E14" s="80">
        <v>15</v>
      </c>
      <c r="F14" s="80">
        <v>0</v>
      </c>
      <c r="G14" s="81">
        <v>0</v>
      </c>
      <c r="H14" s="80">
        <v>0</v>
      </c>
      <c r="I14" s="80">
        <v>0</v>
      </c>
      <c r="J14" s="80">
        <v>0</v>
      </c>
      <c r="K14" s="80">
        <v>0</v>
      </c>
      <c r="L14" s="80">
        <v>1</v>
      </c>
      <c r="M14" s="86">
        <v>0</v>
      </c>
      <c r="N14" s="554"/>
    </row>
    <row r="15" spans="1:20" s="2" customFormat="1" ht="11.25" customHeight="1">
      <c r="A15" s="777"/>
      <c r="B15" s="87" t="s">
        <v>9</v>
      </c>
      <c r="C15" s="88">
        <v>1</v>
      </c>
      <c r="D15" s="89" t="s">
        <v>9</v>
      </c>
      <c r="E15" s="82">
        <v>1</v>
      </c>
      <c r="F15" s="82" t="s">
        <v>477</v>
      </c>
      <c r="G15" s="83" t="s">
        <v>477</v>
      </c>
      <c r="H15" s="82" t="s">
        <v>477</v>
      </c>
      <c r="I15" s="82" t="s">
        <v>477</v>
      </c>
      <c r="J15" s="82" t="s">
        <v>477</v>
      </c>
      <c r="K15" s="82" t="s">
        <v>477</v>
      </c>
      <c r="L15" s="82">
        <v>1</v>
      </c>
      <c r="M15" s="90" t="s">
        <v>477</v>
      </c>
      <c r="N15" s="555"/>
    </row>
    <row r="16" spans="1:20" s="6" customFormat="1">
      <c r="A16" s="776" t="s">
        <v>67</v>
      </c>
      <c r="B16" s="84">
        <v>32</v>
      </c>
      <c r="C16" s="85">
        <v>32</v>
      </c>
      <c r="D16" s="80">
        <v>214</v>
      </c>
      <c r="E16" s="80">
        <v>31</v>
      </c>
      <c r="F16" s="80">
        <v>60</v>
      </c>
      <c r="G16" s="81">
        <v>123</v>
      </c>
      <c r="H16" s="80">
        <v>9</v>
      </c>
      <c r="I16" s="80">
        <v>16</v>
      </c>
      <c r="J16" s="80">
        <v>0</v>
      </c>
      <c r="K16" s="80">
        <v>6</v>
      </c>
      <c r="L16" s="80">
        <v>0</v>
      </c>
      <c r="M16" s="86">
        <v>1</v>
      </c>
      <c r="N16" s="554"/>
    </row>
    <row r="17" spans="1:14" s="2" customFormat="1" ht="11.25" customHeight="1">
      <c r="A17" s="777"/>
      <c r="B17" s="87" t="s">
        <v>9</v>
      </c>
      <c r="C17" s="88">
        <v>1</v>
      </c>
      <c r="D17" s="89" t="s">
        <v>9</v>
      </c>
      <c r="E17" s="82">
        <v>0.14485999999999999</v>
      </c>
      <c r="F17" s="82">
        <v>0.28037000000000001</v>
      </c>
      <c r="G17" s="83">
        <v>0.57477</v>
      </c>
      <c r="H17" s="82">
        <v>0.28125</v>
      </c>
      <c r="I17" s="82">
        <v>0.5</v>
      </c>
      <c r="J17" s="82" t="s">
        <v>477</v>
      </c>
      <c r="K17" s="82">
        <v>0.1875</v>
      </c>
      <c r="L17" s="82" t="s">
        <v>477</v>
      </c>
      <c r="M17" s="90">
        <v>3.125E-2</v>
      </c>
      <c r="N17" s="555"/>
    </row>
    <row r="18" spans="1:14" s="6" customFormat="1" ht="12.75" customHeight="1">
      <c r="A18" s="776" t="s">
        <v>68</v>
      </c>
      <c r="B18" s="84">
        <v>8</v>
      </c>
      <c r="C18" s="85">
        <v>7</v>
      </c>
      <c r="D18" s="80">
        <v>15</v>
      </c>
      <c r="E18" s="80">
        <v>15</v>
      </c>
      <c r="F18" s="80">
        <v>0</v>
      </c>
      <c r="G18" s="81">
        <v>0</v>
      </c>
      <c r="H18" s="80">
        <v>2</v>
      </c>
      <c r="I18" s="80">
        <v>5</v>
      </c>
      <c r="J18" s="80">
        <v>0</v>
      </c>
      <c r="K18" s="80">
        <v>0</v>
      </c>
      <c r="L18" s="80">
        <v>0</v>
      </c>
      <c r="M18" s="86">
        <v>0</v>
      </c>
      <c r="N18" s="554"/>
    </row>
    <row r="19" spans="1:14" s="2" customFormat="1" ht="11.25" customHeight="1">
      <c r="A19" s="777"/>
      <c r="B19" s="87" t="s">
        <v>9</v>
      </c>
      <c r="C19" s="88">
        <v>0.875</v>
      </c>
      <c r="D19" s="89" t="s">
        <v>9</v>
      </c>
      <c r="E19" s="82">
        <v>1</v>
      </c>
      <c r="F19" s="82" t="s">
        <v>477</v>
      </c>
      <c r="G19" s="83" t="s">
        <v>477</v>
      </c>
      <c r="H19" s="82">
        <v>0.28571000000000002</v>
      </c>
      <c r="I19" s="82">
        <v>0.71428999999999998</v>
      </c>
      <c r="J19" s="82" t="s">
        <v>477</v>
      </c>
      <c r="K19" s="82" t="s">
        <v>477</v>
      </c>
      <c r="L19" s="82" t="s">
        <v>477</v>
      </c>
      <c r="M19" s="90" t="s">
        <v>477</v>
      </c>
      <c r="N19" s="555"/>
    </row>
    <row r="20" spans="1:14" s="6" customFormat="1">
      <c r="A20" s="776" t="s">
        <v>69</v>
      </c>
      <c r="B20" s="84">
        <v>57</v>
      </c>
      <c r="C20" s="85">
        <v>56</v>
      </c>
      <c r="D20" s="80">
        <v>198</v>
      </c>
      <c r="E20" s="80">
        <v>49</v>
      </c>
      <c r="F20" s="80">
        <v>61</v>
      </c>
      <c r="G20" s="81">
        <v>88</v>
      </c>
      <c r="H20" s="80">
        <v>9</v>
      </c>
      <c r="I20" s="80">
        <v>12</v>
      </c>
      <c r="J20" s="80">
        <v>6</v>
      </c>
      <c r="K20" s="80">
        <v>10</v>
      </c>
      <c r="L20" s="80">
        <v>0</v>
      </c>
      <c r="M20" s="86">
        <v>19</v>
      </c>
      <c r="N20" s="554"/>
    </row>
    <row r="21" spans="1:14" s="2" customFormat="1" ht="11.25" customHeight="1">
      <c r="A21" s="777"/>
      <c r="B21" s="87" t="s">
        <v>9</v>
      </c>
      <c r="C21" s="88">
        <v>0.98246</v>
      </c>
      <c r="D21" s="89" t="s">
        <v>9</v>
      </c>
      <c r="E21" s="82">
        <v>0.24747</v>
      </c>
      <c r="F21" s="82">
        <v>0.30808000000000002</v>
      </c>
      <c r="G21" s="83">
        <v>0.44444</v>
      </c>
      <c r="H21" s="82">
        <v>0.16070999999999999</v>
      </c>
      <c r="I21" s="82">
        <v>0.21429000000000001</v>
      </c>
      <c r="J21" s="82">
        <v>0.10714</v>
      </c>
      <c r="K21" s="82">
        <v>0.17857000000000001</v>
      </c>
      <c r="L21" s="82" t="s">
        <v>477</v>
      </c>
      <c r="M21" s="90">
        <v>0.33928999999999998</v>
      </c>
      <c r="N21" s="555"/>
    </row>
    <row r="22" spans="1:14" s="6" customFormat="1" ht="12.75" customHeight="1">
      <c r="A22" s="776" t="s">
        <v>70</v>
      </c>
      <c r="B22" s="84">
        <v>131</v>
      </c>
      <c r="C22" s="85">
        <v>124</v>
      </c>
      <c r="D22" s="80">
        <v>170</v>
      </c>
      <c r="E22" s="80">
        <v>95</v>
      </c>
      <c r="F22" s="80">
        <v>44</v>
      </c>
      <c r="G22" s="81">
        <v>31</v>
      </c>
      <c r="H22" s="80">
        <v>74</v>
      </c>
      <c r="I22" s="80">
        <v>7</v>
      </c>
      <c r="J22" s="80">
        <v>43</v>
      </c>
      <c r="K22" s="80">
        <v>0</v>
      </c>
      <c r="L22" s="80">
        <v>0</v>
      </c>
      <c r="M22" s="86">
        <v>0</v>
      </c>
      <c r="N22" s="554"/>
    </row>
    <row r="23" spans="1:14" s="2" customFormat="1" ht="11.25" customHeight="1">
      <c r="A23" s="777"/>
      <c r="B23" s="87" t="s">
        <v>9</v>
      </c>
      <c r="C23" s="88">
        <v>0.94655999999999996</v>
      </c>
      <c r="D23" s="89" t="s">
        <v>9</v>
      </c>
      <c r="E23" s="82">
        <v>0.55881999999999998</v>
      </c>
      <c r="F23" s="82">
        <v>0.25881999999999999</v>
      </c>
      <c r="G23" s="83">
        <v>0.18235000000000001</v>
      </c>
      <c r="H23" s="82">
        <v>0.59677000000000002</v>
      </c>
      <c r="I23" s="82">
        <v>5.645E-2</v>
      </c>
      <c r="J23" s="82">
        <v>0.34677000000000002</v>
      </c>
      <c r="K23" s="82" t="s">
        <v>477</v>
      </c>
      <c r="L23" s="82" t="s">
        <v>477</v>
      </c>
      <c r="M23" s="90" t="s">
        <v>477</v>
      </c>
      <c r="N23" s="555"/>
    </row>
    <row r="24" spans="1:14" s="6" customFormat="1">
      <c r="A24" s="776" t="s">
        <v>71</v>
      </c>
      <c r="B24" s="84">
        <v>63</v>
      </c>
      <c r="C24" s="85">
        <v>63</v>
      </c>
      <c r="D24" s="80">
        <v>190</v>
      </c>
      <c r="E24" s="80">
        <v>21</v>
      </c>
      <c r="F24" s="80">
        <v>22</v>
      </c>
      <c r="G24" s="81">
        <v>147</v>
      </c>
      <c r="H24" s="80">
        <v>22</v>
      </c>
      <c r="I24" s="80">
        <v>15</v>
      </c>
      <c r="J24" s="80">
        <v>1</v>
      </c>
      <c r="K24" s="80">
        <v>24</v>
      </c>
      <c r="L24" s="80">
        <v>0</v>
      </c>
      <c r="M24" s="86">
        <v>1</v>
      </c>
      <c r="N24" s="554"/>
    </row>
    <row r="25" spans="1:14" s="2" customFormat="1" ht="11.25" customHeight="1">
      <c r="A25" s="777"/>
      <c r="B25" s="87" t="s">
        <v>9</v>
      </c>
      <c r="C25" s="88">
        <v>1</v>
      </c>
      <c r="D25" s="89" t="s">
        <v>9</v>
      </c>
      <c r="E25" s="82">
        <v>0.11053</v>
      </c>
      <c r="F25" s="82">
        <v>0.11579</v>
      </c>
      <c r="G25" s="83">
        <v>0.77368000000000003</v>
      </c>
      <c r="H25" s="82">
        <v>0.34921000000000002</v>
      </c>
      <c r="I25" s="82">
        <v>0.23810000000000001</v>
      </c>
      <c r="J25" s="82">
        <v>1.5869999999999999E-2</v>
      </c>
      <c r="K25" s="82">
        <v>0.38095000000000001</v>
      </c>
      <c r="L25" s="82" t="s">
        <v>477</v>
      </c>
      <c r="M25" s="90">
        <v>1.5869999999999999E-2</v>
      </c>
      <c r="N25" s="555"/>
    </row>
    <row r="26" spans="1:14" s="6" customFormat="1">
      <c r="A26" s="776" t="s">
        <v>72</v>
      </c>
      <c r="B26" s="84">
        <v>16</v>
      </c>
      <c r="C26" s="85">
        <v>16</v>
      </c>
      <c r="D26" s="80">
        <v>54</v>
      </c>
      <c r="E26" s="80">
        <v>3</v>
      </c>
      <c r="F26" s="80">
        <v>28</v>
      </c>
      <c r="G26" s="81">
        <v>23</v>
      </c>
      <c r="H26" s="80">
        <v>4</v>
      </c>
      <c r="I26" s="80">
        <v>5</v>
      </c>
      <c r="J26" s="80">
        <v>0</v>
      </c>
      <c r="K26" s="80">
        <v>6</v>
      </c>
      <c r="L26" s="80">
        <v>0</v>
      </c>
      <c r="M26" s="86">
        <v>1</v>
      </c>
      <c r="N26" s="554"/>
    </row>
    <row r="27" spans="1:14" s="2" customFormat="1" ht="11.25" customHeight="1">
      <c r="A27" s="777"/>
      <c r="B27" s="87" t="s">
        <v>9</v>
      </c>
      <c r="C27" s="88">
        <v>1</v>
      </c>
      <c r="D27" s="89" t="s">
        <v>9</v>
      </c>
      <c r="E27" s="82">
        <v>5.5559999999999998E-2</v>
      </c>
      <c r="F27" s="82">
        <v>0.51851999999999998</v>
      </c>
      <c r="G27" s="83">
        <v>0.42592999999999998</v>
      </c>
      <c r="H27" s="82">
        <v>0.25</v>
      </c>
      <c r="I27" s="82">
        <v>0.3125</v>
      </c>
      <c r="J27" s="82" t="s">
        <v>477</v>
      </c>
      <c r="K27" s="82">
        <v>0.375</v>
      </c>
      <c r="L27" s="82" t="s">
        <v>477</v>
      </c>
      <c r="M27" s="90">
        <v>6.25E-2</v>
      </c>
      <c r="N27" s="555"/>
    </row>
    <row r="28" spans="1:14" s="6" customFormat="1">
      <c r="A28" s="776" t="s">
        <v>73</v>
      </c>
      <c r="B28" s="84">
        <v>15</v>
      </c>
      <c r="C28" s="85">
        <v>15</v>
      </c>
      <c r="D28" s="80">
        <v>47</v>
      </c>
      <c r="E28" s="80">
        <v>38</v>
      </c>
      <c r="F28" s="80">
        <v>9</v>
      </c>
      <c r="G28" s="81">
        <v>0</v>
      </c>
      <c r="H28" s="80">
        <v>2</v>
      </c>
      <c r="I28" s="80">
        <v>5</v>
      </c>
      <c r="J28" s="80">
        <v>0</v>
      </c>
      <c r="K28" s="80">
        <v>5</v>
      </c>
      <c r="L28" s="80">
        <v>0</v>
      </c>
      <c r="M28" s="86">
        <v>3</v>
      </c>
      <c r="N28" s="554"/>
    </row>
    <row r="29" spans="1:14" s="2" customFormat="1" ht="11.25" customHeight="1">
      <c r="A29" s="777"/>
      <c r="B29" s="87" t="s">
        <v>9</v>
      </c>
      <c r="C29" s="88">
        <v>1</v>
      </c>
      <c r="D29" s="89" t="s">
        <v>9</v>
      </c>
      <c r="E29" s="82">
        <v>0.80850999999999995</v>
      </c>
      <c r="F29" s="82">
        <v>0.19148999999999999</v>
      </c>
      <c r="G29" s="83" t="s">
        <v>477</v>
      </c>
      <c r="H29" s="82">
        <v>0.13333</v>
      </c>
      <c r="I29" s="82">
        <v>0.33333000000000002</v>
      </c>
      <c r="J29" s="82" t="s">
        <v>477</v>
      </c>
      <c r="K29" s="82">
        <v>0.33333000000000002</v>
      </c>
      <c r="L29" s="82" t="s">
        <v>477</v>
      </c>
      <c r="M29" s="90">
        <v>0.2</v>
      </c>
      <c r="N29" s="555"/>
    </row>
    <row r="30" spans="1:14" s="6" customFormat="1">
      <c r="A30" s="776" t="s">
        <v>74</v>
      </c>
      <c r="B30" s="84">
        <v>15</v>
      </c>
      <c r="C30" s="85">
        <v>14</v>
      </c>
      <c r="D30" s="80">
        <v>26</v>
      </c>
      <c r="E30" s="80">
        <v>16</v>
      </c>
      <c r="F30" s="80">
        <v>2</v>
      </c>
      <c r="G30" s="81">
        <v>8</v>
      </c>
      <c r="H30" s="80">
        <v>4</v>
      </c>
      <c r="I30" s="80">
        <v>9</v>
      </c>
      <c r="J30" s="80">
        <v>0</v>
      </c>
      <c r="K30" s="80">
        <v>0</v>
      </c>
      <c r="L30" s="80">
        <v>0</v>
      </c>
      <c r="M30" s="86">
        <v>1</v>
      </c>
      <c r="N30" s="554"/>
    </row>
    <row r="31" spans="1:14" s="2" customFormat="1" ht="11.25" customHeight="1">
      <c r="A31" s="777"/>
      <c r="B31" s="87" t="s">
        <v>9</v>
      </c>
      <c r="C31" s="88">
        <v>0.93332999999999999</v>
      </c>
      <c r="D31" s="89" t="s">
        <v>9</v>
      </c>
      <c r="E31" s="82">
        <v>0.61538000000000004</v>
      </c>
      <c r="F31" s="82">
        <v>7.6920000000000002E-2</v>
      </c>
      <c r="G31" s="83">
        <v>0.30769000000000002</v>
      </c>
      <c r="H31" s="82">
        <v>0.28571000000000002</v>
      </c>
      <c r="I31" s="82">
        <v>0.64285999999999999</v>
      </c>
      <c r="J31" s="82" t="s">
        <v>477</v>
      </c>
      <c r="K31" s="82" t="s">
        <v>477</v>
      </c>
      <c r="L31" s="82" t="s">
        <v>477</v>
      </c>
      <c r="M31" s="90">
        <v>7.1429999999999993E-2</v>
      </c>
      <c r="N31" s="555"/>
    </row>
    <row r="32" spans="1:14" s="6" customFormat="1" ht="12.75" customHeight="1">
      <c r="A32" s="776" t="s">
        <v>75</v>
      </c>
      <c r="B32" s="84">
        <v>137</v>
      </c>
      <c r="C32" s="85">
        <v>131</v>
      </c>
      <c r="D32" s="80">
        <v>9</v>
      </c>
      <c r="E32" s="80">
        <v>5</v>
      </c>
      <c r="F32" s="80">
        <v>1</v>
      </c>
      <c r="G32" s="81">
        <v>3</v>
      </c>
      <c r="H32" s="80">
        <v>54</v>
      </c>
      <c r="I32" s="80">
        <v>0</v>
      </c>
      <c r="J32" s="80">
        <v>5</v>
      </c>
      <c r="K32" s="80">
        <v>67</v>
      </c>
      <c r="L32" s="80">
        <v>0</v>
      </c>
      <c r="M32" s="86">
        <v>5</v>
      </c>
      <c r="N32" s="554"/>
    </row>
    <row r="33" spans="1:14" s="2" customFormat="1" ht="11.25" customHeight="1">
      <c r="A33" s="777"/>
      <c r="B33" s="87" t="s">
        <v>9</v>
      </c>
      <c r="C33" s="88">
        <v>0.95620000000000005</v>
      </c>
      <c r="D33" s="89" t="s">
        <v>9</v>
      </c>
      <c r="E33" s="82">
        <v>0.55556000000000005</v>
      </c>
      <c r="F33" s="82">
        <v>0.11111</v>
      </c>
      <c r="G33" s="83">
        <v>0.33333000000000002</v>
      </c>
      <c r="H33" s="82">
        <v>0.41221000000000002</v>
      </c>
      <c r="I33" s="82" t="s">
        <v>477</v>
      </c>
      <c r="J33" s="82">
        <v>3.8170000000000003E-2</v>
      </c>
      <c r="K33" s="82">
        <v>0.51144999999999996</v>
      </c>
      <c r="L33" s="82" t="s">
        <v>477</v>
      </c>
      <c r="M33" s="90">
        <v>3.8170000000000003E-2</v>
      </c>
      <c r="N33" s="555"/>
    </row>
    <row r="34" spans="1:14" s="6" customFormat="1">
      <c r="A34" s="792" t="s">
        <v>76</v>
      </c>
      <c r="B34" s="84">
        <v>22</v>
      </c>
      <c r="C34" s="85">
        <v>22</v>
      </c>
      <c r="D34" s="80">
        <v>44</v>
      </c>
      <c r="E34" s="80">
        <v>15</v>
      </c>
      <c r="F34" s="80">
        <v>19</v>
      </c>
      <c r="G34" s="81">
        <v>10</v>
      </c>
      <c r="H34" s="80">
        <v>5</v>
      </c>
      <c r="I34" s="80">
        <v>16</v>
      </c>
      <c r="J34" s="80">
        <v>0</v>
      </c>
      <c r="K34" s="80">
        <v>1</v>
      </c>
      <c r="L34" s="80">
        <v>0</v>
      </c>
      <c r="M34" s="86">
        <v>0</v>
      </c>
      <c r="N34" s="554"/>
    </row>
    <row r="35" spans="1:14" s="2" customFormat="1" ht="11.25" customHeight="1">
      <c r="A35" s="793"/>
      <c r="B35" s="104" t="s">
        <v>9</v>
      </c>
      <c r="C35" s="119">
        <v>1</v>
      </c>
      <c r="D35" s="120" t="s">
        <v>9</v>
      </c>
      <c r="E35" s="121">
        <v>0.34090999999999999</v>
      </c>
      <c r="F35" s="121">
        <v>0.43181999999999998</v>
      </c>
      <c r="G35" s="122">
        <v>0.22727</v>
      </c>
      <c r="H35" s="121">
        <v>0.22727</v>
      </c>
      <c r="I35" s="121">
        <v>0.72726999999999997</v>
      </c>
      <c r="J35" s="121" t="s">
        <v>477</v>
      </c>
      <c r="K35" s="121">
        <v>4.5449999999999997E-2</v>
      </c>
      <c r="L35" s="121" t="s">
        <v>477</v>
      </c>
      <c r="M35" s="123" t="s">
        <v>477</v>
      </c>
      <c r="N35" s="555"/>
    </row>
    <row r="36" spans="1:14" s="6" customFormat="1" ht="12.75" customHeight="1">
      <c r="A36" s="784" t="s">
        <v>85</v>
      </c>
      <c r="B36" s="105">
        <v>845</v>
      </c>
      <c r="C36" s="124">
        <v>828</v>
      </c>
      <c r="D36" s="125">
        <v>2776</v>
      </c>
      <c r="E36" s="125">
        <v>633</v>
      </c>
      <c r="F36" s="125">
        <v>691</v>
      </c>
      <c r="G36" s="126">
        <v>1452</v>
      </c>
      <c r="H36" s="125">
        <v>320</v>
      </c>
      <c r="I36" s="125">
        <v>116</v>
      </c>
      <c r="J36" s="125">
        <v>77</v>
      </c>
      <c r="K36" s="125">
        <v>255</v>
      </c>
      <c r="L36" s="125">
        <v>14</v>
      </c>
      <c r="M36" s="96">
        <v>46</v>
      </c>
      <c r="N36" s="554"/>
    </row>
    <row r="37" spans="1:14" s="2" customFormat="1" ht="12" customHeight="1" thickBot="1">
      <c r="A37" s="785"/>
      <c r="B37" s="396" t="s">
        <v>9</v>
      </c>
      <c r="C37" s="397">
        <v>0.97987999999999997</v>
      </c>
      <c r="D37" s="128" t="s">
        <v>9</v>
      </c>
      <c r="E37" s="303">
        <v>0.22803000000000001</v>
      </c>
      <c r="F37" s="303">
        <v>0.24892</v>
      </c>
      <c r="G37" s="304">
        <v>0.52305000000000001</v>
      </c>
      <c r="H37" s="303">
        <v>0.38646999999999998</v>
      </c>
      <c r="I37" s="303">
        <v>0.1401</v>
      </c>
      <c r="J37" s="303">
        <v>9.2999999999999999E-2</v>
      </c>
      <c r="K37" s="303">
        <v>0.30797000000000002</v>
      </c>
      <c r="L37" s="303">
        <v>1.6910000000000001E-2</v>
      </c>
      <c r="M37" s="130">
        <v>5.5559999999999998E-2</v>
      </c>
      <c r="N37" s="555"/>
    </row>
    <row r="38" spans="1:14" s="557" customFormat="1">
      <c r="A38" s="556"/>
      <c r="B38" s="787"/>
      <c r="C38" s="787"/>
      <c r="D38" s="787"/>
      <c r="E38" s="787"/>
      <c r="F38" s="787"/>
      <c r="G38" s="787"/>
      <c r="H38" s="787"/>
      <c r="I38" s="787"/>
      <c r="J38" s="787"/>
      <c r="K38" s="787"/>
      <c r="L38" s="787"/>
      <c r="M38" s="787"/>
      <c r="N38" s="787"/>
    </row>
    <row r="39" spans="1:14" s="557" customFormat="1">
      <c r="A39" s="558" t="str">
        <f>"Anmerkungen. Datengrundlage: Volkshochschul-Statistik "&amp;Hilfswerte!B1&amp;"; Basis: "&amp;Tabelle1!$C$36&amp;" vhs."</f>
        <v>Anmerkungen. Datengrundlage: Volkshochschul-Statistik 2022; Basis: 828 vhs.</v>
      </c>
      <c r="B39" s="556"/>
      <c r="C39" s="556"/>
      <c r="D39" s="556"/>
      <c r="E39" s="556"/>
      <c r="F39" s="556"/>
      <c r="G39" s="556"/>
      <c r="H39" s="556"/>
      <c r="I39" s="556"/>
      <c r="J39" s="556"/>
      <c r="K39" s="556"/>
      <c r="L39" s="556"/>
      <c r="M39" s="556"/>
      <c r="N39" s="556"/>
    </row>
    <row r="40" spans="1:14" s="557" customFormat="1">
      <c r="A40" s="556"/>
      <c r="B40" s="556"/>
      <c r="C40" s="556"/>
      <c r="D40" s="556"/>
      <c r="E40" s="556"/>
      <c r="F40" s="556"/>
      <c r="G40" s="556"/>
      <c r="H40" s="556"/>
      <c r="I40" s="556"/>
      <c r="J40" s="556"/>
      <c r="K40" s="556"/>
      <c r="L40" s="556"/>
      <c r="M40" s="556"/>
      <c r="N40" s="556"/>
    </row>
    <row r="41" spans="1:14" s="556" customFormat="1">
      <c r="A41" s="558" t="s">
        <v>553</v>
      </c>
    </row>
    <row r="42" spans="1:14" s="556" customFormat="1">
      <c r="A42" s="558" t="s">
        <v>554</v>
      </c>
      <c r="E42" s="786" t="s">
        <v>494</v>
      </c>
      <c r="F42" s="786"/>
      <c r="G42" s="786"/>
      <c r="H42" s="762"/>
    </row>
    <row r="43" spans="1:14" s="557" customFormat="1">
      <c r="A43" s="559"/>
      <c r="B43" s="556"/>
      <c r="C43" s="556"/>
      <c r="D43" s="556"/>
      <c r="E43" s="556"/>
      <c r="F43" s="556"/>
      <c r="G43" s="556"/>
      <c r="H43" s="556"/>
      <c r="I43" s="556"/>
      <c r="J43" s="556"/>
      <c r="K43" s="556"/>
      <c r="L43" s="556"/>
      <c r="M43" s="556"/>
      <c r="N43" s="556"/>
    </row>
    <row r="44" spans="1:14" s="557" customFormat="1">
      <c r="A44" s="694" t="s">
        <v>555</v>
      </c>
      <c r="B44" s="556"/>
      <c r="C44" s="556"/>
      <c r="D44" s="556"/>
      <c r="E44" s="556"/>
      <c r="F44" s="556"/>
      <c r="G44" s="556"/>
      <c r="H44" s="556"/>
      <c r="I44" s="556"/>
      <c r="J44" s="556"/>
      <c r="K44" s="556"/>
      <c r="L44" s="556"/>
      <c r="M44" s="556"/>
      <c r="N44" s="556"/>
    </row>
    <row r="45" spans="1:1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556"/>
    </row>
    <row r="46" spans="1:1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556"/>
    </row>
    <row r="47" spans="1:1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556"/>
    </row>
    <row r="48" spans="1:14">
      <c r="A48" s="9"/>
      <c r="B48" s="9"/>
      <c r="C48" s="9"/>
      <c r="D48" s="704"/>
      <c r="E48" s="9"/>
      <c r="F48" s="9"/>
      <c r="G48" s="9"/>
      <c r="H48" s="9"/>
      <c r="I48" s="9"/>
      <c r="J48" s="9"/>
      <c r="K48" s="9"/>
      <c r="L48" s="9"/>
      <c r="M48" s="9"/>
      <c r="N48" s="556"/>
    </row>
    <row r="49" spans="1:1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556"/>
    </row>
    <row r="50" spans="1:1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556"/>
    </row>
    <row r="51" spans="1:1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556"/>
    </row>
    <row r="52" spans="1:1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556"/>
    </row>
    <row r="53" spans="1:1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556"/>
    </row>
    <row r="54" spans="1:1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556"/>
    </row>
    <row r="55" spans="1:1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556"/>
    </row>
    <row r="56" spans="1:1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556"/>
    </row>
    <row r="57" spans="1:1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556"/>
    </row>
    <row r="58" spans="1:1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556"/>
    </row>
    <row r="59" spans="1:14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556"/>
    </row>
    <row r="60" spans="1:14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556"/>
    </row>
    <row r="61" spans="1:14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556"/>
    </row>
    <row r="62" spans="1:14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556"/>
    </row>
    <row r="63" spans="1:14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556"/>
    </row>
    <row r="64" spans="1:14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556"/>
    </row>
    <row r="65" spans="1:14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556"/>
    </row>
    <row r="66" spans="1:1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556"/>
    </row>
    <row r="67" spans="1:14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556"/>
    </row>
    <row r="68" spans="1:14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556"/>
    </row>
    <row r="69" spans="1:14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556"/>
    </row>
    <row r="70" spans="1:14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556"/>
    </row>
    <row r="71" spans="1:14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556"/>
    </row>
    <row r="72" spans="1:14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556"/>
    </row>
    <row r="73" spans="1:14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556"/>
    </row>
    <row r="74" spans="1:14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556"/>
    </row>
    <row r="75" spans="1:14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556"/>
    </row>
    <row r="76" spans="1:14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556"/>
    </row>
    <row r="77" spans="1:14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556"/>
    </row>
    <row r="78" spans="1:14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556"/>
    </row>
    <row r="79" spans="1:14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556"/>
    </row>
    <row r="80" spans="1:14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556"/>
    </row>
    <row r="81" spans="1:14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556"/>
    </row>
    <row r="82" spans="1:14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556"/>
    </row>
    <row r="83" spans="1:14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556"/>
    </row>
    <row r="84" spans="1:14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556"/>
    </row>
  </sheetData>
  <mergeCells count="24">
    <mergeCell ref="A36:A37"/>
    <mergeCell ref="E42:G42"/>
    <mergeCell ref="B38:N38"/>
    <mergeCell ref="H2:M2"/>
    <mergeCell ref="A4:A5"/>
    <mergeCell ref="A6:A7"/>
    <mergeCell ref="B2:C2"/>
    <mergeCell ref="A10:A11"/>
    <mergeCell ref="A34:A35"/>
    <mergeCell ref="A16:A17"/>
    <mergeCell ref="A18:A19"/>
    <mergeCell ref="A20:A21"/>
    <mergeCell ref="A22:A23"/>
    <mergeCell ref="A24:A25"/>
    <mergeCell ref="A14:A15"/>
    <mergeCell ref="A32:A33"/>
    <mergeCell ref="A26:A27"/>
    <mergeCell ref="A28:A29"/>
    <mergeCell ref="A30:A31"/>
    <mergeCell ref="A1:M1"/>
    <mergeCell ref="A2:A3"/>
    <mergeCell ref="A8:A9"/>
    <mergeCell ref="D2:G2"/>
    <mergeCell ref="A12:A13"/>
  </mergeCells>
  <phoneticPr fontId="0" type="noConversion"/>
  <conditionalFormatting sqref="A6:M6">
    <cfRule type="cellIs" dxfId="1094" priority="55" stopIfTrue="1" operator="equal">
      <formula>0</formula>
    </cfRule>
  </conditionalFormatting>
  <conditionalFormatting sqref="A4:XFD4">
    <cfRule type="cellIs" dxfId="1093" priority="52" stopIfTrue="1" operator="equal">
      <formula>0</formula>
    </cfRule>
  </conditionalFormatting>
  <conditionalFormatting sqref="A5:XFD5 T12 A13:S13 U13:IV13">
    <cfRule type="cellIs" dxfId="1092" priority="47" stopIfTrue="1" operator="lessThan">
      <formula>0.0005</formula>
    </cfRule>
  </conditionalFormatting>
  <conditionalFormatting sqref="A7:XFD7">
    <cfRule type="cellIs" dxfId="1091" priority="54" stopIfTrue="1" operator="lessThan">
      <formula>0.0005</formula>
    </cfRule>
    <cfRule type="cellIs" dxfId="1090" priority="53" stopIfTrue="1" operator="equal">
      <formula>1</formula>
    </cfRule>
  </conditionalFormatting>
  <conditionalFormatting sqref="A8:XFD8">
    <cfRule type="cellIs" dxfId="1089" priority="45" stopIfTrue="1" operator="equal">
      <formula>0</formula>
    </cfRule>
  </conditionalFormatting>
  <conditionalFormatting sqref="A9:XFD9">
    <cfRule type="cellIs" dxfId="1088" priority="44" stopIfTrue="1" operator="lessThan">
      <formula>0.0005</formula>
    </cfRule>
    <cfRule type="cellIs" dxfId="1087" priority="43" stopIfTrue="1" operator="equal">
      <formula>1</formula>
    </cfRule>
  </conditionalFormatting>
  <conditionalFormatting sqref="A10:XFD10">
    <cfRule type="cellIs" dxfId="1086" priority="42" stopIfTrue="1" operator="equal">
      <formula>0</formula>
    </cfRule>
  </conditionalFormatting>
  <conditionalFormatting sqref="A11:XFD11">
    <cfRule type="cellIs" dxfId="1085" priority="41" stopIfTrue="1" operator="lessThan">
      <formula>0.0005</formula>
    </cfRule>
    <cfRule type="cellIs" dxfId="1084" priority="40" stopIfTrue="1" operator="equal">
      <formula>1</formula>
    </cfRule>
  </conditionalFormatting>
  <conditionalFormatting sqref="A12:XFD12">
    <cfRule type="cellIs" dxfId="1083" priority="39" stopIfTrue="1" operator="equal">
      <formula>0</formula>
    </cfRule>
  </conditionalFormatting>
  <conditionalFormatting sqref="A14:XFD14">
    <cfRule type="cellIs" dxfId="1082" priority="36" stopIfTrue="1" operator="equal">
      <formula>0</formula>
    </cfRule>
  </conditionalFormatting>
  <conditionalFormatting sqref="A15:XFD15">
    <cfRule type="cellIs" dxfId="1081" priority="35" stopIfTrue="1" operator="lessThan">
      <formula>0.0005</formula>
    </cfRule>
    <cfRule type="cellIs" dxfId="1080" priority="34" stopIfTrue="1" operator="equal">
      <formula>1</formula>
    </cfRule>
  </conditionalFormatting>
  <conditionalFormatting sqref="A16:XFD16">
    <cfRule type="cellIs" dxfId="1079" priority="33" stopIfTrue="1" operator="equal">
      <formula>0</formula>
    </cfRule>
  </conditionalFormatting>
  <conditionalFormatting sqref="A17:XFD17">
    <cfRule type="cellIs" dxfId="1078" priority="31" stopIfTrue="1" operator="equal">
      <formula>1</formula>
    </cfRule>
    <cfRule type="cellIs" dxfId="1077" priority="32" stopIfTrue="1" operator="lessThan">
      <formula>0.0005</formula>
    </cfRule>
  </conditionalFormatting>
  <conditionalFormatting sqref="A18:XFD18">
    <cfRule type="cellIs" dxfId="1076" priority="30" stopIfTrue="1" operator="equal">
      <formula>0</formula>
    </cfRule>
  </conditionalFormatting>
  <conditionalFormatting sqref="A19:XFD19">
    <cfRule type="cellIs" dxfId="1075" priority="28" stopIfTrue="1" operator="equal">
      <formula>1</formula>
    </cfRule>
    <cfRule type="cellIs" dxfId="1074" priority="29" stopIfTrue="1" operator="lessThan">
      <formula>0.0005</formula>
    </cfRule>
  </conditionalFormatting>
  <conditionalFormatting sqref="A20:XFD20">
    <cfRule type="cellIs" dxfId="1073" priority="27" stopIfTrue="1" operator="equal">
      <formula>0</formula>
    </cfRule>
  </conditionalFormatting>
  <conditionalFormatting sqref="A21:XFD21">
    <cfRule type="cellIs" dxfId="1072" priority="25" stopIfTrue="1" operator="equal">
      <formula>1</formula>
    </cfRule>
    <cfRule type="cellIs" dxfId="1071" priority="26" stopIfTrue="1" operator="lessThan">
      <formula>0.0005</formula>
    </cfRule>
  </conditionalFormatting>
  <conditionalFormatting sqref="A22:XFD22">
    <cfRule type="cellIs" dxfId="1070" priority="24" stopIfTrue="1" operator="equal">
      <formula>0</formula>
    </cfRule>
  </conditionalFormatting>
  <conditionalFormatting sqref="A23:XFD23">
    <cfRule type="cellIs" dxfId="1069" priority="23" stopIfTrue="1" operator="lessThan">
      <formula>0.0005</formula>
    </cfRule>
    <cfRule type="cellIs" dxfId="1068" priority="22" stopIfTrue="1" operator="equal">
      <formula>1</formula>
    </cfRule>
  </conditionalFormatting>
  <conditionalFormatting sqref="A24:XFD24">
    <cfRule type="cellIs" dxfId="1067" priority="21" stopIfTrue="1" operator="equal">
      <formula>0</formula>
    </cfRule>
  </conditionalFormatting>
  <conditionalFormatting sqref="A25:XFD25">
    <cfRule type="cellIs" dxfId="1066" priority="19" stopIfTrue="1" operator="equal">
      <formula>1</formula>
    </cfRule>
    <cfRule type="cellIs" dxfId="1065" priority="20" stopIfTrue="1" operator="lessThan">
      <formula>0.0005</formula>
    </cfRule>
  </conditionalFormatting>
  <conditionalFormatting sqref="A26:XFD26">
    <cfRule type="cellIs" dxfId="1064" priority="18" stopIfTrue="1" operator="equal">
      <formula>0</formula>
    </cfRule>
  </conditionalFormatting>
  <conditionalFormatting sqref="A27:XFD27">
    <cfRule type="cellIs" dxfId="1063" priority="17" stopIfTrue="1" operator="lessThan">
      <formula>0.0005</formula>
    </cfRule>
    <cfRule type="cellIs" dxfId="1062" priority="16" stopIfTrue="1" operator="equal">
      <formula>1</formula>
    </cfRule>
  </conditionalFormatting>
  <conditionalFormatting sqref="A28:XFD28">
    <cfRule type="cellIs" dxfId="1061" priority="15" stopIfTrue="1" operator="equal">
      <formula>0</formula>
    </cfRule>
  </conditionalFormatting>
  <conditionalFormatting sqref="A29:XFD29">
    <cfRule type="cellIs" dxfId="1060" priority="13" stopIfTrue="1" operator="equal">
      <formula>1</formula>
    </cfRule>
    <cfRule type="cellIs" dxfId="1059" priority="14" stopIfTrue="1" operator="lessThan">
      <formula>0.0005</formula>
    </cfRule>
  </conditionalFormatting>
  <conditionalFormatting sqref="A30:XFD30">
    <cfRule type="cellIs" dxfId="1058" priority="12" stopIfTrue="1" operator="equal">
      <formula>0</formula>
    </cfRule>
  </conditionalFormatting>
  <conditionalFormatting sqref="A31:XFD31">
    <cfRule type="cellIs" dxfId="1057" priority="11" stopIfTrue="1" operator="lessThan">
      <formula>0.0005</formula>
    </cfRule>
    <cfRule type="cellIs" dxfId="1056" priority="10" stopIfTrue="1" operator="equal">
      <formula>1</formula>
    </cfRule>
  </conditionalFormatting>
  <conditionalFormatting sqref="A32:XFD32">
    <cfRule type="cellIs" dxfId="1055" priority="9" stopIfTrue="1" operator="equal">
      <formula>0</formula>
    </cfRule>
  </conditionalFormatting>
  <conditionalFormatting sqref="A33:XFD33">
    <cfRule type="cellIs" dxfId="1054" priority="7" stopIfTrue="1" operator="equal">
      <formula>1</formula>
    </cfRule>
    <cfRule type="cellIs" dxfId="1053" priority="8" stopIfTrue="1" operator="lessThan">
      <formula>0.0005</formula>
    </cfRule>
  </conditionalFormatting>
  <conditionalFormatting sqref="A34:XFD34">
    <cfRule type="cellIs" dxfId="1052" priority="6" stopIfTrue="1" operator="equal">
      <formula>0</formula>
    </cfRule>
  </conditionalFormatting>
  <conditionalFormatting sqref="A35:XFD35">
    <cfRule type="cellIs" dxfId="1051" priority="5" stopIfTrue="1" operator="lessThan">
      <formula>0.0005</formula>
    </cfRule>
    <cfRule type="cellIs" dxfId="1050" priority="4" stopIfTrue="1" operator="equal">
      <formula>1</formula>
    </cfRule>
  </conditionalFormatting>
  <conditionalFormatting sqref="A36:XFD36">
    <cfRule type="cellIs" dxfId="1049" priority="3" stopIfTrue="1" operator="equal">
      <formula>0</formula>
    </cfRule>
  </conditionalFormatting>
  <conditionalFormatting sqref="A37:XFD37">
    <cfRule type="cellIs" dxfId="1048" priority="2" stopIfTrue="1" operator="lessThan">
      <formula>0.0005</formula>
    </cfRule>
    <cfRule type="cellIs" dxfId="1047" priority="1" stopIfTrue="1" operator="equal">
      <formula>1</formula>
    </cfRule>
  </conditionalFormatting>
  <conditionalFormatting sqref="T12 A5:XFD5 A13:S13 U13:IV13">
    <cfRule type="cellIs" dxfId="1046" priority="46" stopIfTrue="1" operator="equal">
      <formula>1</formula>
    </cfRule>
  </conditionalFormatting>
  <hyperlinks>
    <hyperlink ref="E42" r:id="rId1" xr:uid="{E71022EF-B308-42EB-89D5-414C58EADB91}"/>
    <hyperlink ref="E42:G42" r:id="rId2" display="http://dx.doi.org/10.4232/1.14582 " xr:uid="{73ED1A39-EDC0-494F-8641-A5C4DA85DD9F}"/>
    <hyperlink ref="A44" r:id="rId3" display="Publikation und Tabellen stehen unter der Lizenz CC BY-SA DEED 4.0." xr:uid="{1EB2AFC0-2FDF-4001-BFF0-FC86096BA00A}"/>
  </hyperlinks>
  <pageMargins left="0.78740157480314965" right="0.78740157480314965" top="0.98425196850393704" bottom="0.98425196850393704" header="0.51181102362204722" footer="0.51181102362204722"/>
  <pageSetup paperSize="9" scale="79" orientation="portrait" r:id="rId4"/>
  <headerFooter scaleWithDoc="0"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25E78-EEFC-454C-931F-1EFECB3A5D3C}">
  <sheetPr>
    <pageSetUpPr fitToPage="1"/>
  </sheetPr>
  <dimension ref="A1:M46"/>
  <sheetViews>
    <sheetView view="pageBreakPreview" zoomScaleNormal="100" zoomScaleSheetLayoutView="100" workbookViewId="0">
      <selection sqref="A1:K1"/>
    </sheetView>
  </sheetViews>
  <sheetFormatPr baseColWidth="10" defaultRowHeight="12.75"/>
  <cols>
    <col min="1" max="1" width="15" style="20" customWidth="1"/>
    <col min="2" max="10" width="8.42578125" style="20" customWidth="1"/>
    <col min="11" max="11" width="8.85546875" style="20" customWidth="1"/>
    <col min="12" max="12" width="8.7109375" style="402" customWidth="1"/>
    <col min="13" max="13" width="8.7109375" style="20" customWidth="1"/>
    <col min="14" max="16384" width="11.42578125" style="20"/>
  </cols>
  <sheetData>
    <row r="1" spans="1:13" ht="39.950000000000003" customHeight="1" thickBot="1">
      <c r="A1" s="861" t="str">
        <f>"Tabelle 23: Beratungsleistungen " &amp;Hilfswerte!B1</f>
        <v>Tabelle 23: Beratungsleistungen 2022</v>
      </c>
      <c r="B1" s="861"/>
      <c r="C1" s="861"/>
      <c r="D1" s="861"/>
      <c r="E1" s="861"/>
      <c r="F1" s="861"/>
      <c r="G1" s="861"/>
      <c r="H1" s="861"/>
      <c r="I1" s="861"/>
      <c r="J1" s="861"/>
      <c r="K1" s="861"/>
    </row>
    <row r="2" spans="1:13" ht="25.5" customHeight="1">
      <c r="A2" s="820" t="s">
        <v>12</v>
      </c>
      <c r="B2" s="811" t="s">
        <v>408</v>
      </c>
      <c r="C2" s="812"/>
      <c r="D2" s="705" t="s">
        <v>13</v>
      </c>
      <c r="E2" s="705"/>
      <c r="F2" s="705"/>
      <c r="G2" s="705"/>
      <c r="H2" s="705"/>
      <c r="I2" s="705"/>
      <c r="J2" s="705"/>
      <c r="K2" s="705"/>
      <c r="L2" s="707"/>
      <c r="M2" s="706"/>
    </row>
    <row r="3" spans="1:13" ht="18" customHeight="1">
      <c r="A3" s="821"/>
      <c r="B3" s="813"/>
      <c r="C3" s="1081"/>
      <c r="D3" s="805" t="s">
        <v>304</v>
      </c>
      <c r="E3" s="896"/>
      <c r="F3" s="805" t="s">
        <v>305</v>
      </c>
      <c r="G3" s="896"/>
      <c r="H3" s="806"/>
      <c r="I3" s="807"/>
      <c r="J3" s="896" t="s">
        <v>392</v>
      </c>
      <c r="K3" s="896"/>
      <c r="L3" s="805" t="s">
        <v>303</v>
      </c>
      <c r="M3" s="1082"/>
    </row>
    <row r="4" spans="1:13" ht="39.75" customHeight="1">
      <c r="A4" s="821"/>
      <c r="B4" s="862"/>
      <c r="C4" s="895"/>
      <c r="D4" s="862"/>
      <c r="E4" s="879"/>
      <c r="F4" s="862"/>
      <c r="G4" s="879"/>
      <c r="H4" s="885" t="s">
        <v>406</v>
      </c>
      <c r="I4" s="807"/>
      <c r="J4" s="879"/>
      <c r="K4" s="879"/>
      <c r="L4" s="862"/>
      <c r="M4" s="1072"/>
    </row>
    <row r="5" spans="1:13" ht="39" customHeight="1">
      <c r="A5" s="822"/>
      <c r="B5" s="591" t="s">
        <v>306</v>
      </c>
      <c r="C5" s="591" t="s">
        <v>307</v>
      </c>
      <c r="D5" s="591" t="s">
        <v>306</v>
      </c>
      <c r="E5" s="591" t="s">
        <v>307</v>
      </c>
      <c r="F5" s="591" t="s">
        <v>306</v>
      </c>
      <c r="G5" s="591" t="s">
        <v>307</v>
      </c>
      <c r="H5" s="591" t="s">
        <v>306</v>
      </c>
      <c r="I5" s="591" t="s">
        <v>307</v>
      </c>
      <c r="J5" s="591" t="s">
        <v>306</v>
      </c>
      <c r="K5" s="593" t="s">
        <v>307</v>
      </c>
      <c r="L5" s="591" t="s">
        <v>306</v>
      </c>
      <c r="M5" s="595" t="s">
        <v>307</v>
      </c>
    </row>
    <row r="6" spans="1:13" ht="12.75" customHeight="1">
      <c r="A6" s="800" t="s">
        <v>61</v>
      </c>
      <c r="B6" s="190">
        <v>46663</v>
      </c>
      <c r="C6" s="191">
        <v>103764</v>
      </c>
      <c r="D6" s="190">
        <v>40091</v>
      </c>
      <c r="E6" s="181">
        <v>94193</v>
      </c>
      <c r="F6" s="190">
        <v>5037</v>
      </c>
      <c r="G6" s="181">
        <v>8485</v>
      </c>
      <c r="H6" s="181">
        <v>1223</v>
      </c>
      <c r="I6" s="191">
        <v>1215</v>
      </c>
      <c r="J6" s="181">
        <v>1535</v>
      </c>
      <c r="K6" s="181">
        <v>1086</v>
      </c>
      <c r="L6" s="190">
        <v>-97</v>
      </c>
      <c r="M6" s="224">
        <v>18673</v>
      </c>
    </row>
    <row r="7" spans="1:13" ht="12.75" customHeight="1">
      <c r="A7" s="799"/>
      <c r="B7" s="340">
        <v>1</v>
      </c>
      <c r="C7" s="342">
        <v>1</v>
      </c>
      <c r="D7" s="198">
        <v>0.85916000000000003</v>
      </c>
      <c r="E7" s="131">
        <v>0.90776000000000001</v>
      </c>
      <c r="F7" s="198">
        <v>0.10793999999999999</v>
      </c>
      <c r="G7" s="131">
        <v>8.1769999999999995E-2</v>
      </c>
      <c r="H7" s="131">
        <v>0.24279999999999999</v>
      </c>
      <c r="I7" s="189">
        <v>0.14319000000000001</v>
      </c>
      <c r="J7" s="131">
        <v>3.2899999999999999E-2</v>
      </c>
      <c r="K7" s="131">
        <v>1.047E-2</v>
      </c>
      <c r="L7" s="198">
        <v>0</v>
      </c>
      <c r="M7" s="227">
        <v>0</v>
      </c>
    </row>
    <row r="8" spans="1:13" ht="12.75" customHeight="1">
      <c r="A8" s="799" t="s">
        <v>62</v>
      </c>
      <c r="B8" s="190">
        <v>19414</v>
      </c>
      <c r="C8" s="191">
        <v>25866</v>
      </c>
      <c r="D8" s="190">
        <v>17036</v>
      </c>
      <c r="E8" s="181">
        <v>23739</v>
      </c>
      <c r="F8" s="190">
        <v>1710</v>
      </c>
      <c r="G8" s="181">
        <v>1716</v>
      </c>
      <c r="H8" s="181">
        <v>164</v>
      </c>
      <c r="I8" s="191">
        <v>121</v>
      </c>
      <c r="J8" s="181">
        <v>668</v>
      </c>
      <c r="K8" s="181">
        <v>411</v>
      </c>
      <c r="L8" s="190">
        <v>-97</v>
      </c>
      <c r="M8" s="224">
        <v>6970</v>
      </c>
    </row>
    <row r="9" spans="1:13" ht="12.75" customHeight="1">
      <c r="A9" s="799"/>
      <c r="B9" s="340">
        <v>1</v>
      </c>
      <c r="C9" s="342">
        <v>1</v>
      </c>
      <c r="D9" s="198">
        <v>0.87751000000000001</v>
      </c>
      <c r="E9" s="131">
        <v>0.91776999999999997</v>
      </c>
      <c r="F9" s="198">
        <v>8.8080000000000006E-2</v>
      </c>
      <c r="G9" s="131">
        <v>6.6339999999999996E-2</v>
      </c>
      <c r="H9" s="131">
        <v>9.5909999999999995E-2</v>
      </c>
      <c r="I9" s="189">
        <v>7.0510000000000003E-2</v>
      </c>
      <c r="J9" s="131">
        <v>3.4410000000000003E-2</v>
      </c>
      <c r="K9" s="131">
        <v>1.5890000000000001E-2</v>
      </c>
      <c r="L9" s="198">
        <v>0</v>
      </c>
      <c r="M9" s="227">
        <v>0</v>
      </c>
    </row>
    <row r="10" spans="1:13" ht="12.75" customHeight="1">
      <c r="A10" s="799" t="s">
        <v>63</v>
      </c>
      <c r="B10" s="190">
        <v>6664</v>
      </c>
      <c r="C10" s="191">
        <v>30083</v>
      </c>
      <c r="D10" s="190">
        <v>6065</v>
      </c>
      <c r="E10" s="181">
        <v>28480</v>
      </c>
      <c r="F10" s="190">
        <v>550</v>
      </c>
      <c r="G10" s="181">
        <v>1585</v>
      </c>
      <c r="H10" s="181">
        <v>0</v>
      </c>
      <c r="I10" s="191">
        <v>0</v>
      </c>
      <c r="J10" s="181">
        <v>49</v>
      </c>
      <c r="K10" s="181">
        <v>18</v>
      </c>
      <c r="L10" s="190">
        <v>-97</v>
      </c>
      <c r="M10" s="224">
        <v>9351</v>
      </c>
    </row>
    <row r="11" spans="1:13" ht="12.75" customHeight="1">
      <c r="A11" s="799"/>
      <c r="B11" s="340">
        <v>1</v>
      </c>
      <c r="C11" s="342">
        <v>1</v>
      </c>
      <c r="D11" s="198">
        <v>0.91010999999999997</v>
      </c>
      <c r="E11" s="131">
        <v>0.94671000000000005</v>
      </c>
      <c r="F11" s="198">
        <v>8.2530000000000006E-2</v>
      </c>
      <c r="G11" s="131">
        <v>5.2690000000000001E-2</v>
      </c>
      <c r="H11" s="131" t="s">
        <v>477</v>
      </c>
      <c r="I11" s="189" t="s">
        <v>477</v>
      </c>
      <c r="J11" s="131">
        <v>7.3499999999999998E-3</v>
      </c>
      <c r="K11" s="131">
        <v>5.9999999999999995E-4</v>
      </c>
      <c r="L11" s="198">
        <v>0</v>
      </c>
      <c r="M11" s="227">
        <v>0</v>
      </c>
    </row>
    <row r="12" spans="1:13" ht="12.75" customHeight="1">
      <c r="A12" s="799" t="s">
        <v>64</v>
      </c>
      <c r="B12" s="190">
        <v>5911</v>
      </c>
      <c r="C12" s="191">
        <v>6835</v>
      </c>
      <c r="D12" s="190">
        <v>4582</v>
      </c>
      <c r="E12" s="181">
        <v>5350</v>
      </c>
      <c r="F12" s="190">
        <v>1153</v>
      </c>
      <c r="G12" s="181">
        <v>1141</v>
      </c>
      <c r="H12" s="181">
        <v>0</v>
      </c>
      <c r="I12" s="191">
        <v>0</v>
      </c>
      <c r="J12" s="181">
        <v>176</v>
      </c>
      <c r="K12" s="181">
        <v>344</v>
      </c>
      <c r="L12" s="190">
        <v>-97</v>
      </c>
      <c r="M12" s="224">
        <v>9429</v>
      </c>
    </row>
    <row r="13" spans="1:13" ht="12.75" customHeight="1">
      <c r="A13" s="799"/>
      <c r="B13" s="340">
        <v>1</v>
      </c>
      <c r="C13" s="342">
        <v>1</v>
      </c>
      <c r="D13" s="198">
        <v>0.77515999999999996</v>
      </c>
      <c r="E13" s="131">
        <v>0.78273999999999999</v>
      </c>
      <c r="F13" s="198">
        <v>0.19506000000000001</v>
      </c>
      <c r="G13" s="131">
        <v>0.16693</v>
      </c>
      <c r="H13" s="131" t="s">
        <v>477</v>
      </c>
      <c r="I13" s="189" t="s">
        <v>477</v>
      </c>
      <c r="J13" s="131">
        <v>2.9770000000000001E-2</v>
      </c>
      <c r="K13" s="131">
        <v>5.033E-2</v>
      </c>
      <c r="L13" s="198">
        <v>0</v>
      </c>
      <c r="M13" s="227">
        <v>0</v>
      </c>
    </row>
    <row r="14" spans="1:13" ht="12.75" customHeight="1">
      <c r="A14" s="799" t="s">
        <v>65</v>
      </c>
      <c r="B14" s="190">
        <v>2440</v>
      </c>
      <c r="C14" s="191">
        <v>3787</v>
      </c>
      <c r="D14" s="190">
        <v>2394</v>
      </c>
      <c r="E14" s="181">
        <v>3760</v>
      </c>
      <c r="F14" s="190">
        <v>46</v>
      </c>
      <c r="G14" s="181">
        <v>27</v>
      </c>
      <c r="H14" s="181">
        <v>0</v>
      </c>
      <c r="I14" s="191">
        <v>0</v>
      </c>
      <c r="J14" s="181">
        <v>0</v>
      </c>
      <c r="K14" s="181">
        <v>0</v>
      </c>
      <c r="L14" s="190">
        <v>-97</v>
      </c>
      <c r="M14" s="224">
        <v>4379</v>
      </c>
    </row>
    <row r="15" spans="1:13" ht="12.75" customHeight="1">
      <c r="A15" s="799"/>
      <c r="B15" s="340">
        <v>1</v>
      </c>
      <c r="C15" s="342">
        <v>1</v>
      </c>
      <c r="D15" s="198">
        <v>0.98114999999999997</v>
      </c>
      <c r="E15" s="131">
        <v>0.99287000000000003</v>
      </c>
      <c r="F15" s="198">
        <v>1.8849999999999999E-2</v>
      </c>
      <c r="G15" s="131">
        <v>7.1300000000000001E-3</v>
      </c>
      <c r="H15" s="131" t="s">
        <v>477</v>
      </c>
      <c r="I15" s="189" t="s">
        <v>477</v>
      </c>
      <c r="J15" s="131" t="s">
        <v>477</v>
      </c>
      <c r="K15" s="131" t="s">
        <v>477</v>
      </c>
      <c r="L15" s="198">
        <v>0</v>
      </c>
      <c r="M15" s="227">
        <v>0</v>
      </c>
    </row>
    <row r="16" spans="1:13" ht="12.75" customHeight="1">
      <c r="A16" s="799" t="s">
        <v>66</v>
      </c>
      <c r="B16" s="190">
        <v>8657</v>
      </c>
      <c r="C16" s="191">
        <v>13743</v>
      </c>
      <c r="D16" s="190">
        <v>7447</v>
      </c>
      <c r="E16" s="181">
        <v>13392</v>
      </c>
      <c r="F16" s="190">
        <v>0</v>
      </c>
      <c r="G16" s="181">
        <v>0</v>
      </c>
      <c r="H16" s="181">
        <v>0</v>
      </c>
      <c r="I16" s="191">
        <v>0</v>
      </c>
      <c r="J16" s="181">
        <v>1210</v>
      </c>
      <c r="K16" s="181">
        <v>351</v>
      </c>
      <c r="L16" s="190">
        <v>-97</v>
      </c>
      <c r="M16" s="224">
        <v>15475</v>
      </c>
    </row>
    <row r="17" spans="1:13" ht="12.75" customHeight="1">
      <c r="A17" s="799"/>
      <c r="B17" s="340">
        <v>1</v>
      </c>
      <c r="C17" s="342">
        <v>1</v>
      </c>
      <c r="D17" s="198">
        <v>0.86023000000000005</v>
      </c>
      <c r="E17" s="131">
        <v>0.97445999999999999</v>
      </c>
      <c r="F17" s="198" t="s">
        <v>477</v>
      </c>
      <c r="G17" s="131" t="s">
        <v>477</v>
      </c>
      <c r="H17" s="131" t="s">
        <v>477</v>
      </c>
      <c r="I17" s="189" t="s">
        <v>477</v>
      </c>
      <c r="J17" s="131">
        <v>0.13977000000000001</v>
      </c>
      <c r="K17" s="131">
        <v>2.554E-2</v>
      </c>
      <c r="L17" s="198">
        <v>0</v>
      </c>
      <c r="M17" s="227">
        <v>0</v>
      </c>
    </row>
    <row r="18" spans="1:13" ht="12.75" customHeight="1">
      <c r="A18" s="799" t="s">
        <v>67</v>
      </c>
      <c r="B18" s="190">
        <v>48317</v>
      </c>
      <c r="C18" s="191">
        <v>45224</v>
      </c>
      <c r="D18" s="190">
        <v>27409</v>
      </c>
      <c r="E18" s="181">
        <v>35209</v>
      </c>
      <c r="F18" s="190">
        <v>4659</v>
      </c>
      <c r="G18" s="181">
        <v>4539</v>
      </c>
      <c r="H18" s="181">
        <v>475</v>
      </c>
      <c r="I18" s="191">
        <v>637</v>
      </c>
      <c r="J18" s="181">
        <v>16249</v>
      </c>
      <c r="K18" s="181">
        <v>5476</v>
      </c>
      <c r="L18" s="190">
        <v>-97</v>
      </c>
      <c r="M18" s="224">
        <v>31095</v>
      </c>
    </row>
    <row r="19" spans="1:13" ht="12.75" customHeight="1">
      <c r="A19" s="799"/>
      <c r="B19" s="340">
        <v>1</v>
      </c>
      <c r="C19" s="342">
        <v>1</v>
      </c>
      <c r="D19" s="198">
        <v>0.56727000000000005</v>
      </c>
      <c r="E19" s="131">
        <v>0.77854999999999996</v>
      </c>
      <c r="F19" s="198">
        <v>9.6430000000000002E-2</v>
      </c>
      <c r="G19" s="131">
        <v>0.10037</v>
      </c>
      <c r="H19" s="131">
        <v>0.10195</v>
      </c>
      <c r="I19" s="189">
        <v>0.14033999999999999</v>
      </c>
      <c r="J19" s="131">
        <v>0.33629999999999999</v>
      </c>
      <c r="K19" s="131">
        <v>0.12109</v>
      </c>
      <c r="L19" s="198">
        <v>0</v>
      </c>
      <c r="M19" s="227">
        <v>0</v>
      </c>
    </row>
    <row r="20" spans="1:13" ht="12.75" customHeight="1">
      <c r="A20" s="799" t="s">
        <v>68</v>
      </c>
      <c r="B20" s="190">
        <v>5880</v>
      </c>
      <c r="C20" s="191">
        <v>3594</v>
      </c>
      <c r="D20" s="190">
        <v>3484</v>
      </c>
      <c r="E20" s="181">
        <v>2903</v>
      </c>
      <c r="F20" s="190">
        <v>1573</v>
      </c>
      <c r="G20" s="181">
        <v>643</v>
      </c>
      <c r="H20" s="181">
        <v>0</v>
      </c>
      <c r="I20" s="191">
        <v>0</v>
      </c>
      <c r="J20" s="181">
        <v>823</v>
      </c>
      <c r="K20" s="181">
        <v>48</v>
      </c>
      <c r="L20" s="190">
        <v>-97</v>
      </c>
      <c r="M20" s="224">
        <v>972</v>
      </c>
    </row>
    <row r="21" spans="1:13" ht="12.75" customHeight="1">
      <c r="A21" s="799"/>
      <c r="B21" s="340">
        <v>1</v>
      </c>
      <c r="C21" s="342">
        <v>1</v>
      </c>
      <c r="D21" s="198">
        <v>0.59252000000000005</v>
      </c>
      <c r="E21" s="131">
        <v>0.80774000000000001</v>
      </c>
      <c r="F21" s="198">
        <v>0.26751999999999998</v>
      </c>
      <c r="G21" s="131">
        <v>0.17891000000000001</v>
      </c>
      <c r="H21" s="131" t="s">
        <v>477</v>
      </c>
      <c r="I21" s="189" t="s">
        <v>477</v>
      </c>
      <c r="J21" s="131">
        <v>0.13997000000000001</v>
      </c>
      <c r="K21" s="131">
        <v>1.336E-2</v>
      </c>
      <c r="L21" s="198">
        <v>0</v>
      </c>
      <c r="M21" s="227">
        <v>0</v>
      </c>
    </row>
    <row r="22" spans="1:13" ht="12.75" customHeight="1">
      <c r="A22" s="799" t="s">
        <v>69</v>
      </c>
      <c r="B22" s="190">
        <v>137447</v>
      </c>
      <c r="C22" s="191">
        <v>55595</v>
      </c>
      <c r="D22" s="190">
        <v>19327</v>
      </c>
      <c r="E22" s="181">
        <v>34901</v>
      </c>
      <c r="F22" s="190">
        <v>29447</v>
      </c>
      <c r="G22" s="181">
        <v>13920</v>
      </c>
      <c r="H22" s="181">
        <v>1875</v>
      </c>
      <c r="I22" s="191">
        <v>1942</v>
      </c>
      <c r="J22" s="181">
        <v>88673</v>
      </c>
      <c r="K22" s="181">
        <v>6774</v>
      </c>
      <c r="L22" s="190">
        <v>-97</v>
      </c>
      <c r="M22" s="224">
        <v>28975</v>
      </c>
    </row>
    <row r="23" spans="1:13" ht="12.75" customHeight="1">
      <c r="A23" s="799"/>
      <c r="B23" s="340">
        <v>1</v>
      </c>
      <c r="C23" s="342">
        <v>1</v>
      </c>
      <c r="D23" s="198">
        <v>0.14061000000000001</v>
      </c>
      <c r="E23" s="131">
        <v>0.62777000000000005</v>
      </c>
      <c r="F23" s="198">
        <v>0.21424000000000001</v>
      </c>
      <c r="G23" s="131">
        <v>0.25037999999999999</v>
      </c>
      <c r="H23" s="131">
        <v>6.3670000000000004E-2</v>
      </c>
      <c r="I23" s="189">
        <v>0.13951</v>
      </c>
      <c r="J23" s="131">
        <v>0.64514000000000005</v>
      </c>
      <c r="K23" s="131">
        <v>0.12185</v>
      </c>
      <c r="L23" s="198">
        <v>0</v>
      </c>
      <c r="M23" s="227">
        <v>0</v>
      </c>
    </row>
    <row r="24" spans="1:13" ht="12.75" customHeight="1">
      <c r="A24" s="799" t="s">
        <v>70</v>
      </c>
      <c r="B24" s="190">
        <v>103472</v>
      </c>
      <c r="C24" s="191">
        <v>97646</v>
      </c>
      <c r="D24" s="190">
        <v>50071</v>
      </c>
      <c r="E24" s="181">
        <v>66410</v>
      </c>
      <c r="F24" s="190">
        <v>19505</v>
      </c>
      <c r="G24" s="181">
        <v>20447</v>
      </c>
      <c r="H24" s="181">
        <v>10117</v>
      </c>
      <c r="I24" s="191">
        <v>8581</v>
      </c>
      <c r="J24" s="181">
        <v>33896</v>
      </c>
      <c r="K24" s="181">
        <v>10789</v>
      </c>
      <c r="L24" s="190">
        <v>-97</v>
      </c>
      <c r="M24" s="224">
        <v>42412</v>
      </c>
    </row>
    <row r="25" spans="1:13" ht="12.75" customHeight="1">
      <c r="A25" s="799"/>
      <c r="B25" s="340">
        <v>1</v>
      </c>
      <c r="C25" s="342">
        <v>1</v>
      </c>
      <c r="D25" s="198">
        <v>0.48391000000000001</v>
      </c>
      <c r="E25" s="131">
        <v>0.68010999999999999</v>
      </c>
      <c r="F25" s="198">
        <v>0.18851000000000001</v>
      </c>
      <c r="G25" s="131">
        <v>0.2094</v>
      </c>
      <c r="H25" s="131">
        <v>0.51868999999999998</v>
      </c>
      <c r="I25" s="189">
        <v>0.41966999999999999</v>
      </c>
      <c r="J25" s="131">
        <v>0.32758999999999999</v>
      </c>
      <c r="K25" s="131">
        <v>0.11049</v>
      </c>
      <c r="L25" s="198">
        <v>0</v>
      </c>
      <c r="M25" s="227">
        <v>0</v>
      </c>
    </row>
    <row r="26" spans="1:13" ht="12.75" customHeight="1">
      <c r="A26" s="799" t="s">
        <v>71</v>
      </c>
      <c r="B26" s="190">
        <v>14514</v>
      </c>
      <c r="C26" s="191">
        <v>16434</v>
      </c>
      <c r="D26" s="190">
        <v>8535</v>
      </c>
      <c r="E26" s="181">
        <v>12864</v>
      </c>
      <c r="F26" s="190">
        <v>4227</v>
      </c>
      <c r="G26" s="181">
        <v>1527</v>
      </c>
      <c r="H26" s="181">
        <v>503</v>
      </c>
      <c r="I26" s="191">
        <v>185</v>
      </c>
      <c r="J26" s="181">
        <v>1752</v>
      </c>
      <c r="K26" s="181">
        <v>2043</v>
      </c>
      <c r="L26" s="190">
        <v>-97</v>
      </c>
      <c r="M26" s="224">
        <v>6630</v>
      </c>
    </row>
    <row r="27" spans="1:13" ht="12.75" customHeight="1">
      <c r="A27" s="799"/>
      <c r="B27" s="340">
        <v>1</v>
      </c>
      <c r="C27" s="342">
        <v>1</v>
      </c>
      <c r="D27" s="198">
        <v>0.58804999999999996</v>
      </c>
      <c r="E27" s="131">
        <v>0.78276999999999997</v>
      </c>
      <c r="F27" s="198">
        <v>0.29124</v>
      </c>
      <c r="G27" s="131">
        <v>9.2920000000000003E-2</v>
      </c>
      <c r="H27" s="131">
        <v>0.11899999999999999</v>
      </c>
      <c r="I27" s="189">
        <v>0.12114999999999999</v>
      </c>
      <c r="J27" s="131">
        <v>0.12071</v>
      </c>
      <c r="K27" s="131">
        <v>0.12432</v>
      </c>
      <c r="L27" s="198">
        <v>0</v>
      </c>
      <c r="M27" s="227">
        <v>0</v>
      </c>
    </row>
    <row r="28" spans="1:13" ht="12.75" customHeight="1">
      <c r="A28" s="799" t="s">
        <v>72</v>
      </c>
      <c r="B28" s="190">
        <v>11912</v>
      </c>
      <c r="C28" s="191">
        <v>13374</v>
      </c>
      <c r="D28" s="190">
        <v>9094</v>
      </c>
      <c r="E28" s="181">
        <v>6719</v>
      </c>
      <c r="F28" s="190">
        <v>2715</v>
      </c>
      <c r="G28" s="181">
        <v>6544</v>
      </c>
      <c r="H28" s="181">
        <v>0</v>
      </c>
      <c r="I28" s="191">
        <v>0</v>
      </c>
      <c r="J28" s="181">
        <v>103</v>
      </c>
      <c r="K28" s="181">
        <v>111</v>
      </c>
      <c r="L28" s="190">
        <v>-97</v>
      </c>
      <c r="M28" s="224">
        <v>3501</v>
      </c>
    </row>
    <row r="29" spans="1:13" ht="12.75" customHeight="1">
      <c r="A29" s="799"/>
      <c r="B29" s="340">
        <v>1</v>
      </c>
      <c r="C29" s="342">
        <v>1</v>
      </c>
      <c r="D29" s="198">
        <v>0.76343000000000005</v>
      </c>
      <c r="E29" s="131">
        <v>0.50239</v>
      </c>
      <c r="F29" s="198">
        <v>0.22792000000000001</v>
      </c>
      <c r="G29" s="131">
        <v>0.48931000000000002</v>
      </c>
      <c r="H29" s="131" t="s">
        <v>477</v>
      </c>
      <c r="I29" s="189" t="s">
        <v>477</v>
      </c>
      <c r="J29" s="131">
        <v>8.6499999999999997E-3</v>
      </c>
      <c r="K29" s="131">
        <v>8.3000000000000001E-3</v>
      </c>
      <c r="L29" s="198">
        <v>0</v>
      </c>
      <c r="M29" s="227">
        <v>0</v>
      </c>
    </row>
    <row r="30" spans="1:13" ht="12.75" customHeight="1">
      <c r="A30" s="799" t="s">
        <v>73</v>
      </c>
      <c r="B30" s="190">
        <v>6154</v>
      </c>
      <c r="C30" s="191">
        <v>5426</v>
      </c>
      <c r="D30" s="190">
        <v>3356</v>
      </c>
      <c r="E30" s="181">
        <v>3756</v>
      </c>
      <c r="F30" s="190">
        <v>2630</v>
      </c>
      <c r="G30" s="181">
        <v>1345</v>
      </c>
      <c r="H30" s="181">
        <v>25</v>
      </c>
      <c r="I30" s="191">
        <v>25</v>
      </c>
      <c r="J30" s="181">
        <v>168</v>
      </c>
      <c r="K30" s="181">
        <v>325</v>
      </c>
      <c r="L30" s="190">
        <v>-97</v>
      </c>
      <c r="M30" s="224">
        <v>1097</v>
      </c>
    </row>
    <row r="31" spans="1:13" ht="12.75" customHeight="1">
      <c r="A31" s="799"/>
      <c r="B31" s="340">
        <v>1</v>
      </c>
      <c r="C31" s="342">
        <v>1</v>
      </c>
      <c r="D31" s="198">
        <v>0.54534000000000005</v>
      </c>
      <c r="E31" s="131">
        <v>0.69221999999999995</v>
      </c>
      <c r="F31" s="198">
        <v>0.42736000000000002</v>
      </c>
      <c r="G31" s="131">
        <v>0.24787999999999999</v>
      </c>
      <c r="H31" s="131">
        <v>9.5099999999999994E-3</v>
      </c>
      <c r="I31" s="189">
        <v>1.8589999999999999E-2</v>
      </c>
      <c r="J31" s="131">
        <v>2.7300000000000001E-2</v>
      </c>
      <c r="K31" s="131">
        <v>5.9900000000000002E-2</v>
      </c>
      <c r="L31" s="198">
        <v>0</v>
      </c>
      <c r="M31" s="227">
        <v>0</v>
      </c>
    </row>
    <row r="32" spans="1:13" ht="12.75" customHeight="1">
      <c r="A32" s="799" t="s">
        <v>74</v>
      </c>
      <c r="B32" s="190">
        <v>2254</v>
      </c>
      <c r="C32" s="191">
        <v>3646</v>
      </c>
      <c r="D32" s="190">
        <v>1533</v>
      </c>
      <c r="E32" s="181">
        <v>2949</v>
      </c>
      <c r="F32" s="190">
        <v>472</v>
      </c>
      <c r="G32" s="181">
        <v>629</v>
      </c>
      <c r="H32" s="181">
        <v>0</v>
      </c>
      <c r="I32" s="191">
        <v>0</v>
      </c>
      <c r="J32" s="181">
        <v>249</v>
      </c>
      <c r="K32" s="181">
        <v>68</v>
      </c>
      <c r="L32" s="190">
        <v>-97</v>
      </c>
      <c r="M32" s="224">
        <v>2056</v>
      </c>
    </row>
    <row r="33" spans="1:13" ht="12.75" customHeight="1">
      <c r="A33" s="799"/>
      <c r="B33" s="340">
        <v>1</v>
      </c>
      <c r="C33" s="342">
        <v>1</v>
      </c>
      <c r="D33" s="198">
        <v>0.68011999999999995</v>
      </c>
      <c r="E33" s="131">
        <v>0.80883000000000005</v>
      </c>
      <c r="F33" s="198">
        <v>0.20941000000000001</v>
      </c>
      <c r="G33" s="131">
        <v>0.17252000000000001</v>
      </c>
      <c r="H33" s="131" t="s">
        <v>477</v>
      </c>
      <c r="I33" s="189" t="s">
        <v>477</v>
      </c>
      <c r="J33" s="131">
        <v>0.11047</v>
      </c>
      <c r="K33" s="131">
        <v>1.865E-2</v>
      </c>
      <c r="L33" s="198">
        <v>0</v>
      </c>
      <c r="M33" s="227">
        <v>0</v>
      </c>
    </row>
    <row r="34" spans="1:13" ht="12.75" customHeight="1">
      <c r="A34" s="799" t="s">
        <v>75</v>
      </c>
      <c r="B34" s="190">
        <v>8347</v>
      </c>
      <c r="C34" s="191">
        <v>11849</v>
      </c>
      <c r="D34" s="190">
        <v>5437</v>
      </c>
      <c r="E34" s="181">
        <v>9277</v>
      </c>
      <c r="F34" s="190">
        <v>2444</v>
      </c>
      <c r="G34" s="181">
        <v>2176</v>
      </c>
      <c r="H34" s="181">
        <v>1499</v>
      </c>
      <c r="I34" s="191">
        <v>1301</v>
      </c>
      <c r="J34" s="181">
        <v>466</v>
      </c>
      <c r="K34" s="181">
        <v>396</v>
      </c>
      <c r="L34" s="190">
        <v>-97</v>
      </c>
      <c r="M34" s="224">
        <v>4290</v>
      </c>
    </row>
    <row r="35" spans="1:13" ht="12.75" customHeight="1">
      <c r="A35" s="799"/>
      <c r="B35" s="340">
        <v>1</v>
      </c>
      <c r="C35" s="342">
        <v>1</v>
      </c>
      <c r="D35" s="198">
        <v>0.65137</v>
      </c>
      <c r="E35" s="131">
        <v>0.78293999999999997</v>
      </c>
      <c r="F35" s="198">
        <v>0.2928</v>
      </c>
      <c r="G35" s="131">
        <v>0.18364</v>
      </c>
      <c r="H35" s="131">
        <v>0.61334</v>
      </c>
      <c r="I35" s="189">
        <v>0.59789000000000003</v>
      </c>
      <c r="J35" s="131">
        <v>5.5829999999999998E-2</v>
      </c>
      <c r="K35" s="131">
        <v>3.3419999999999998E-2</v>
      </c>
      <c r="L35" s="198">
        <v>0</v>
      </c>
      <c r="M35" s="227">
        <v>0</v>
      </c>
    </row>
    <row r="36" spans="1:13" ht="12.75" customHeight="1">
      <c r="A36" s="819" t="s">
        <v>76</v>
      </c>
      <c r="B36" s="190">
        <v>4377</v>
      </c>
      <c r="C36" s="191">
        <v>3052</v>
      </c>
      <c r="D36" s="190">
        <v>3545</v>
      </c>
      <c r="E36" s="181">
        <v>2426</v>
      </c>
      <c r="F36" s="190">
        <v>383</v>
      </c>
      <c r="G36" s="181">
        <v>355</v>
      </c>
      <c r="H36" s="181">
        <v>161</v>
      </c>
      <c r="I36" s="191">
        <v>135</v>
      </c>
      <c r="J36" s="181">
        <v>449</v>
      </c>
      <c r="K36" s="181">
        <v>271</v>
      </c>
      <c r="L36" s="190">
        <v>-97</v>
      </c>
      <c r="M36" s="224">
        <v>1482</v>
      </c>
    </row>
    <row r="37" spans="1:13" ht="12.75" customHeight="1">
      <c r="A37" s="818"/>
      <c r="B37" s="343">
        <v>1</v>
      </c>
      <c r="C37" s="345">
        <v>1</v>
      </c>
      <c r="D37" s="137">
        <v>0.80991999999999997</v>
      </c>
      <c r="E37" s="138">
        <v>0.79488999999999999</v>
      </c>
      <c r="F37" s="198">
        <v>8.7499999999999994E-2</v>
      </c>
      <c r="G37" s="131">
        <v>0.11632000000000001</v>
      </c>
      <c r="H37" s="146">
        <v>0.42037000000000002</v>
      </c>
      <c r="I37" s="147">
        <v>0.38028000000000001</v>
      </c>
      <c r="J37" s="146">
        <v>0.10258</v>
      </c>
      <c r="K37" s="146">
        <v>8.8789999999999994E-2</v>
      </c>
      <c r="L37" s="137">
        <v>0</v>
      </c>
      <c r="M37" s="346">
        <v>0</v>
      </c>
    </row>
    <row r="38" spans="1:13" ht="12.75" customHeight="1">
      <c r="A38" s="857" t="s">
        <v>85</v>
      </c>
      <c r="B38" s="183">
        <v>432423</v>
      </c>
      <c r="C38" s="194">
        <v>439918</v>
      </c>
      <c r="D38" s="183">
        <v>209406</v>
      </c>
      <c r="E38" s="184">
        <v>346328</v>
      </c>
      <c r="F38" s="183">
        <v>76551</v>
      </c>
      <c r="G38" s="184">
        <v>65079</v>
      </c>
      <c r="H38" s="184">
        <v>16042</v>
      </c>
      <c r="I38" s="194">
        <v>14142</v>
      </c>
      <c r="J38" s="184">
        <v>146466</v>
      </c>
      <c r="K38" s="184">
        <v>28511</v>
      </c>
      <c r="L38" s="183">
        <v>-97</v>
      </c>
      <c r="M38" s="230">
        <v>186787</v>
      </c>
    </row>
    <row r="39" spans="1:13" ht="12.75" customHeight="1" thickBot="1">
      <c r="A39" s="858"/>
      <c r="B39" s="347">
        <v>1</v>
      </c>
      <c r="C39" s="349">
        <v>1</v>
      </c>
      <c r="D39" s="352">
        <v>0.48426000000000002</v>
      </c>
      <c r="E39" s="350">
        <v>0.78725999999999996</v>
      </c>
      <c r="F39" s="352">
        <v>0.17702999999999999</v>
      </c>
      <c r="G39" s="350">
        <v>0.14793000000000001</v>
      </c>
      <c r="H39" s="350">
        <v>0.20956</v>
      </c>
      <c r="I39" s="351">
        <v>0.21731</v>
      </c>
      <c r="J39" s="350">
        <v>0.33871000000000001</v>
      </c>
      <c r="K39" s="350">
        <v>6.4810000000000006E-2</v>
      </c>
      <c r="L39" s="352">
        <v>0</v>
      </c>
      <c r="M39" s="353">
        <v>0</v>
      </c>
    </row>
    <row r="40" spans="1:13" s="402" customFormat="1"/>
    <row r="41" spans="1:13" s="550" customFormat="1" ht="11.25">
      <c r="A41" s="550" t="str">
        <f>"Anmerkungen. Datengrundlage: Volkshochschul-Statistik "&amp;Hilfswerte!B1&amp;"; Basis: "&amp;Tabelle1!$C$36&amp;" vhs."</f>
        <v>Anmerkungen. Datengrundlage: Volkshochschul-Statistik 2022; Basis: 828 vhs.</v>
      </c>
    </row>
    <row r="42" spans="1:13" s="402" customFormat="1"/>
    <row r="43" spans="1:13" s="402" customFormat="1">
      <c r="A43" s="558" t="str">
        <f>Tabelle1!$A$41</f>
        <v>Datengrundlage: Deutsches Institut für Erwachsenenbildung DIE (2025). „Basisdaten Volkshochschul-Statistik (seit 2018)“</v>
      </c>
      <c r="B43" s="560"/>
      <c r="C43" s="560"/>
      <c r="D43" s="560"/>
    </row>
    <row r="44" spans="1:13" s="402" customFormat="1">
      <c r="A44" s="558" t="str">
        <f>Tabelle1!$A$42</f>
        <v xml:space="preserve">(ZA6276; Version 2.0.0) [Data set]. GESIS, Köln. </v>
      </c>
      <c r="B44" s="556"/>
      <c r="C44" s="556"/>
      <c r="F44" s="796" t="s">
        <v>494</v>
      </c>
      <c r="G44" s="796"/>
      <c r="H44" s="796"/>
    </row>
    <row r="45" spans="1:13" s="402" customFormat="1">
      <c r="A45" s="560"/>
      <c r="B45" s="560"/>
      <c r="C45" s="560"/>
      <c r="D45" s="560"/>
    </row>
    <row r="46" spans="1:13" s="402" customFormat="1">
      <c r="A46" s="694" t="str">
        <f>Tabelle1!$A$44</f>
        <v>Die Tabellen stehen unter der Lizenz CC BY-SA DEED 4.0.</v>
      </c>
      <c r="B46" s="560"/>
      <c r="C46" s="560"/>
      <c r="D46" s="560"/>
    </row>
  </sheetData>
  <mergeCells count="27">
    <mergeCell ref="F44:H44"/>
    <mergeCell ref="A38:A39"/>
    <mergeCell ref="A28:A29"/>
    <mergeCell ref="A20:A21"/>
    <mergeCell ref="A22:A23"/>
    <mergeCell ref="A36:A37"/>
    <mergeCell ref="A32:A33"/>
    <mergeCell ref="A34:A35"/>
    <mergeCell ref="A8:A9"/>
    <mergeCell ref="A10:A11"/>
    <mergeCell ref="A12:A13"/>
    <mergeCell ref="A14:A15"/>
    <mergeCell ref="A6:A7"/>
    <mergeCell ref="A1:K1"/>
    <mergeCell ref="A2:A5"/>
    <mergeCell ref="B2:C4"/>
    <mergeCell ref="L3:M4"/>
    <mergeCell ref="D3:E4"/>
    <mergeCell ref="F3:G4"/>
    <mergeCell ref="H3:I3"/>
    <mergeCell ref="J3:K4"/>
    <mergeCell ref="H4:I4"/>
    <mergeCell ref="A18:A19"/>
    <mergeCell ref="A24:A25"/>
    <mergeCell ref="A26:A27"/>
    <mergeCell ref="A16:A17"/>
    <mergeCell ref="A30:A31"/>
  </mergeCells>
  <conditionalFormatting sqref="A7 A9 A11 A13 A15 A17 A19 A21 A23 A25 A27 A29 A31 A33 A35 A37">
    <cfRule type="cellIs" dxfId="128" priority="1" stopIfTrue="1" operator="equal">
      <formula>1</formula>
    </cfRule>
  </conditionalFormatting>
  <conditionalFormatting sqref="A6:M6 B8:M8 A10:M10 A12:M12 A14:M14 A16:M16 A18:M18 A20:M20 A22:M22 A24:M24 A26:M26 A28:M28 A30:M30 A32:M32 A34:M34 A36:M36 A38:M38">
    <cfRule type="cellIs" dxfId="127" priority="3" stopIfTrue="1" operator="equal">
      <formula>0</formula>
    </cfRule>
  </conditionalFormatting>
  <conditionalFormatting sqref="A7:M7 A9:M9 A11:M11 A13:M13 A15:M15 A17:M17 A19:M19 A21:M21 A23:M23 A25:M25 A27:M27 A29:M29 A31:M31 A33:M33 A35:M35 A37:M37 A39:M39">
    <cfRule type="cellIs" dxfId="126" priority="2" stopIfTrue="1" operator="lessThan">
      <formula>0.0005</formula>
    </cfRule>
  </conditionalFormatting>
  <hyperlinks>
    <hyperlink ref="A46" r:id="rId1" display="Publikation und Tabellen stehen unter der Lizenz CC BY-SA DEED 4.0." xr:uid="{DDF54B85-42E7-4489-B2E7-E05A0F69BD35}"/>
    <hyperlink ref="F44" r:id="rId2" xr:uid="{E34CB8C2-9C80-4531-93F6-AA96EFC90790}"/>
  </hyperlinks>
  <pageMargins left="0.7" right="0.7" top="0.78740157499999996" bottom="0.78740157499999996" header="0.3" footer="0.3"/>
  <pageSetup paperSize="9" scale="69" orientation="portrait"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33F6F-36EA-4ED9-B1E8-FAB002CC21DC}">
  <sheetPr>
    <pageSetUpPr fitToPage="1"/>
  </sheetPr>
  <dimension ref="A1:E27"/>
  <sheetViews>
    <sheetView view="pageBreakPreview" zoomScaleNormal="100" zoomScaleSheetLayoutView="100" workbookViewId="0">
      <selection sqref="A1:C1"/>
    </sheetView>
  </sheetViews>
  <sheetFormatPr baseColWidth="10" defaultRowHeight="12.75"/>
  <cols>
    <col min="1" max="1" width="21.7109375" style="20" customWidth="1"/>
    <col min="2" max="3" width="26.5703125" style="20" customWidth="1"/>
    <col min="4" max="4" width="10.140625" style="402" customWidth="1"/>
    <col min="5" max="5" width="16.28515625" style="402" customWidth="1"/>
    <col min="6" max="16384" width="11.42578125" style="20"/>
  </cols>
  <sheetData>
    <row r="1" spans="1:3" ht="39.950000000000003" customHeight="1" thickBot="1">
      <c r="A1" s="801" t="str">
        <f>"Tabelle 24: Unterstützung bei der Vermittlung in Arbeit " &amp;Hilfswerte!B1</f>
        <v>Tabelle 24: Unterstützung bei der Vermittlung in Arbeit 2022</v>
      </c>
      <c r="B1" s="801"/>
      <c r="C1" s="801"/>
    </row>
    <row r="2" spans="1:3" ht="32.25" customHeight="1">
      <c r="A2" s="820" t="s">
        <v>12</v>
      </c>
      <c r="B2" s="878" t="s">
        <v>308</v>
      </c>
      <c r="C2" s="810"/>
    </row>
    <row r="3" spans="1:3" ht="34.5" customHeight="1">
      <c r="A3" s="822"/>
      <c r="B3" s="661" t="s">
        <v>347</v>
      </c>
      <c r="C3" s="662" t="s">
        <v>307</v>
      </c>
    </row>
    <row r="4" spans="1:3" ht="24.95" customHeight="1">
      <c r="A4" s="78" t="s">
        <v>61</v>
      </c>
      <c r="B4" s="338">
        <v>688</v>
      </c>
      <c r="C4" s="514">
        <v>139</v>
      </c>
    </row>
    <row r="5" spans="1:3" ht="24.95" customHeight="1">
      <c r="A5" s="253" t="s">
        <v>62</v>
      </c>
      <c r="B5" s="190">
        <v>12982</v>
      </c>
      <c r="C5" s="515">
        <v>449</v>
      </c>
    </row>
    <row r="6" spans="1:3" ht="24.95" customHeight="1">
      <c r="A6" s="253" t="s">
        <v>63</v>
      </c>
      <c r="B6" s="190">
        <v>0</v>
      </c>
      <c r="C6" s="515">
        <v>0</v>
      </c>
    </row>
    <row r="7" spans="1:3" ht="24.95" customHeight="1">
      <c r="A7" s="253" t="s">
        <v>64</v>
      </c>
      <c r="B7" s="190">
        <v>45</v>
      </c>
      <c r="C7" s="515">
        <v>35</v>
      </c>
    </row>
    <row r="8" spans="1:3" ht="24.95" customHeight="1">
      <c r="A8" s="253" t="s">
        <v>65</v>
      </c>
      <c r="B8" s="190">
        <v>0</v>
      </c>
      <c r="C8" s="515">
        <v>0</v>
      </c>
    </row>
    <row r="9" spans="1:3" ht="24.95" customHeight="1">
      <c r="A9" s="253" t="s">
        <v>66</v>
      </c>
      <c r="B9" s="190">
        <v>1164</v>
      </c>
      <c r="C9" s="515">
        <v>490</v>
      </c>
    </row>
    <row r="10" spans="1:3" ht="24.95" customHeight="1">
      <c r="A10" s="253" t="s">
        <v>67</v>
      </c>
      <c r="B10" s="190">
        <v>11584</v>
      </c>
      <c r="C10" s="515">
        <v>728</v>
      </c>
    </row>
    <row r="11" spans="1:3" ht="24.95" customHeight="1">
      <c r="A11" s="253" t="s">
        <v>68</v>
      </c>
      <c r="B11" s="190">
        <v>4</v>
      </c>
      <c r="C11" s="515">
        <v>2</v>
      </c>
    </row>
    <row r="12" spans="1:3" ht="24.95" customHeight="1">
      <c r="A12" s="253" t="s">
        <v>69</v>
      </c>
      <c r="B12" s="190">
        <v>79596</v>
      </c>
      <c r="C12" s="515">
        <v>7746</v>
      </c>
    </row>
    <row r="13" spans="1:3" ht="24.95" customHeight="1">
      <c r="A13" s="253" t="s">
        <v>70</v>
      </c>
      <c r="B13" s="190">
        <v>14685</v>
      </c>
      <c r="C13" s="515">
        <v>2121</v>
      </c>
    </row>
    <row r="14" spans="1:3" ht="24.95" customHeight="1">
      <c r="A14" s="253" t="s">
        <v>71</v>
      </c>
      <c r="B14" s="190">
        <v>9</v>
      </c>
      <c r="C14" s="515">
        <v>9</v>
      </c>
    </row>
    <row r="15" spans="1:3" ht="24.95" customHeight="1">
      <c r="A15" s="253" t="s">
        <v>72</v>
      </c>
      <c r="B15" s="190">
        <v>4367</v>
      </c>
      <c r="C15" s="515">
        <v>233</v>
      </c>
    </row>
    <row r="16" spans="1:3" ht="24.95" customHeight="1">
      <c r="A16" s="253" t="s">
        <v>73</v>
      </c>
      <c r="B16" s="190">
        <v>0</v>
      </c>
      <c r="C16" s="515">
        <v>0</v>
      </c>
    </row>
    <row r="17" spans="1:5" ht="24.95" customHeight="1">
      <c r="A17" s="253" t="s">
        <v>74</v>
      </c>
      <c r="B17" s="190">
        <v>0</v>
      </c>
      <c r="C17" s="515">
        <v>0</v>
      </c>
    </row>
    <row r="18" spans="1:5" ht="24.95" customHeight="1">
      <c r="A18" s="253" t="s">
        <v>75</v>
      </c>
      <c r="B18" s="190">
        <v>0</v>
      </c>
      <c r="C18" s="515">
        <v>0</v>
      </c>
    </row>
    <row r="19" spans="1:5" ht="24.95" customHeight="1">
      <c r="A19" s="253" t="s">
        <v>76</v>
      </c>
      <c r="B19" s="190">
        <v>202</v>
      </c>
      <c r="C19" s="516">
        <v>150</v>
      </c>
    </row>
    <row r="20" spans="1:5" ht="24.95" customHeight="1" thickBot="1">
      <c r="A20" s="254" t="s">
        <v>85</v>
      </c>
      <c r="B20" s="363">
        <v>125326</v>
      </c>
      <c r="C20" s="517">
        <v>12102</v>
      </c>
    </row>
    <row r="21" spans="1:5" s="402" customFormat="1"/>
    <row r="22" spans="1:5" s="550" customFormat="1" ht="18.75" customHeight="1">
      <c r="A22" s="1083" t="str">
        <f>"Anmerkungen. Datengrundlage: Volkshochschul-Statistik "&amp;Hilfswerte!B1&amp;"; Basis: "&amp;Tabelle1!$C$36&amp;" vhs."</f>
        <v>Anmerkungen. Datengrundlage: Volkshochschul-Statistik 2022; Basis: 828 vhs.</v>
      </c>
      <c r="B22" s="1083"/>
      <c r="C22" s="1083"/>
    </row>
    <row r="23" spans="1:5" s="402" customFormat="1"/>
    <row r="24" spans="1:5" s="402" customFormat="1">
      <c r="A24" s="558" t="str">
        <f>Tabelle1!$A$41</f>
        <v>Datengrundlage: Deutsches Institut für Erwachsenenbildung DIE (2025). „Basisdaten Volkshochschul-Statistik (seit 2018)“</v>
      </c>
      <c r="B24" s="560"/>
      <c r="C24" s="560"/>
      <c r="D24" s="560"/>
    </row>
    <row r="25" spans="1:5" s="402" customFormat="1">
      <c r="A25" s="558" t="str">
        <f>Tabelle1!$A$42</f>
        <v xml:space="preserve">(ZA6276; Version 2.0.0) [Data set]. GESIS, Köln. </v>
      </c>
      <c r="B25" s="556"/>
      <c r="C25" s="796" t="s">
        <v>494</v>
      </c>
      <c r="D25" s="796"/>
      <c r="E25" s="796"/>
    </row>
    <row r="26" spans="1:5" s="402" customFormat="1">
      <c r="A26" s="560"/>
      <c r="B26" s="560"/>
      <c r="C26" s="560"/>
      <c r="D26" s="560"/>
    </row>
    <row r="27" spans="1:5" s="402" customFormat="1">
      <c r="A27" s="694" t="str">
        <f>Tabelle1!$A$44</f>
        <v>Die Tabellen stehen unter der Lizenz CC BY-SA DEED 4.0.</v>
      </c>
      <c r="B27" s="560"/>
      <c r="C27" s="560"/>
      <c r="D27" s="560"/>
    </row>
  </sheetData>
  <mergeCells count="5">
    <mergeCell ref="A1:C1"/>
    <mergeCell ref="A2:A3"/>
    <mergeCell ref="B2:C2"/>
    <mergeCell ref="A22:C22"/>
    <mergeCell ref="C25:E25"/>
  </mergeCells>
  <conditionalFormatting sqref="A4:C20">
    <cfRule type="cellIs" dxfId="125" priority="1" stopIfTrue="1" operator="equal">
      <formula>0</formula>
    </cfRule>
  </conditionalFormatting>
  <hyperlinks>
    <hyperlink ref="A27" r:id="rId1" display="Publikation und Tabellen stehen unter der Lizenz CC BY-SA DEED 4.0." xr:uid="{7E417B4E-61C9-4BC1-818F-C034088A3EC6}"/>
    <hyperlink ref="C25" r:id="rId2" xr:uid="{A95893DC-8793-4AC1-B0FB-567E4F83B39B}"/>
  </hyperlinks>
  <pageMargins left="0.7" right="0.7" top="0.78740157499999996" bottom="0.78740157499999996" header="0.3" footer="0.3"/>
  <pageSetup paperSize="9" scale="88" orientation="portrait"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42AF8-7E0E-404A-A01B-81DB5910E768}">
  <sheetPr>
    <pageSetUpPr fitToPage="1"/>
  </sheetPr>
  <dimension ref="A1:N47"/>
  <sheetViews>
    <sheetView view="pageBreakPreview" zoomScaleNormal="100" zoomScaleSheetLayoutView="100" workbookViewId="0">
      <selection sqref="A1:M1"/>
    </sheetView>
  </sheetViews>
  <sheetFormatPr baseColWidth="10" defaultRowHeight="12.75"/>
  <cols>
    <col min="1" max="1" width="10.28515625" style="20" customWidth="1"/>
    <col min="2" max="2" width="8.28515625" style="20" customWidth="1"/>
    <col min="3" max="3" width="9" style="20" customWidth="1"/>
    <col min="4" max="5" width="8.28515625" style="20" customWidth="1"/>
    <col min="6" max="6" width="9" style="20" customWidth="1"/>
    <col min="7" max="8" width="8.28515625" style="20" customWidth="1"/>
    <col min="9" max="9" width="9" style="20" customWidth="1"/>
    <col min="10" max="11" width="8.28515625" style="20" customWidth="1"/>
    <col min="12" max="12" width="9" style="20" customWidth="1"/>
    <col min="13" max="13" width="8.28515625" style="20" customWidth="1"/>
    <col min="14" max="14" width="2.7109375" style="402" customWidth="1"/>
    <col min="15" max="16384" width="11.42578125" style="20"/>
  </cols>
  <sheetData>
    <row r="1" spans="1:13" ht="39.950000000000003" customHeight="1" thickBot="1">
      <c r="A1" s="861" t="str">
        <f>"Tabelle 25: Betreuungsleistungen; Leistungen für Schulen " &amp;Hilfswerte!B1</f>
        <v>Tabelle 25: Betreuungsleistungen; Leistungen für Schulen 2022</v>
      </c>
      <c r="B1" s="861"/>
      <c r="C1" s="861"/>
      <c r="D1" s="861"/>
      <c r="E1" s="861"/>
      <c r="F1" s="861"/>
      <c r="G1" s="861"/>
      <c r="H1" s="861"/>
      <c r="I1" s="861"/>
      <c r="J1" s="861"/>
      <c r="K1" s="861"/>
      <c r="L1" s="861"/>
      <c r="M1" s="861"/>
    </row>
    <row r="2" spans="1:13" ht="27" customHeight="1">
      <c r="A2" s="820" t="s">
        <v>12</v>
      </c>
      <c r="B2" s="812" t="s">
        <v>24</v>
      </c>
      <c r="C2" s="812"/>
      <c r="D2" s="812"/>
      <c r="E2" s="812" t="s">
        <v>13</v>
      </c>
      <c r="F2" s="812"/>
      <c r="G2" s="812"/>
      <c r="H2" s="812"/>
      <c r="I2" s="812"/>
      <c r="J2" s="812"/>
      <c r="K2" s="812"/>
      <c r="L2" s="812"/>
      <c r="M2" s="884"/>
    </row>
    <row r="3" spans="1:13" ht="50.25" customHeight="1">
      <c r="A3" s="821"/>
      <c r="B3" s="879"/>
      <c r="C3" s="879"/>
      <c r="D3" s="895"/>
      <c r="E3" s="885" t="s">
        <v>309</v>
      </c>
      <c r="F3" s="806"/>
      <c r="G3" s="807"/>
      <c r="H3" s="885" t="s">
        <v>379</v>
      </c>
      <c r="I3" s="806"/>
      <c r="J3" s="807"/>
      <c r="K3" s="885" t="s">
        <v>407</v>
      </c>
      <c r="L3" s="806"/>
      <c r="M3" s="808"/>
    </row>
    <row r="4" spans="1:13" ht="38.25" customHeight="1">
      <c r="A4" s="822"/>
      <c r="B4" s="622" t="s">
        <v>310</v>
      </c>
      <c r="C4" s="593" t="s">
        <v>312</v>
      </c>
      <c r="D4" s="591" t="s">
        <v>311</v>
      </c>
      <c r="E4" s="622" t="s">
        <v>310</v>
      </c>
      <c r="F4" s="593" t="s">
        <v>312</v>
      </c>
      <c r="G4" s="591" t="s">
        <v>311</v>
      </c>
      <c r="H4" s="622" t="s">
        <v>310</v>
      </c>
      <c r="I4" s="593" t="s">
        <v>312</v>
      </c>
      <c r="J4" s="591" t="s">
        <v>311</v>
      </c>
      <c r="K4" s="622" t="s">
        <v>310</v>
      </c>
      <c r="L4" s="593" t="s">
        <v>312</v>
      </c>
      <c r="M4" s="595" t="s">
        <v>311</v>
      </c>
    </row>
    <row r="5" spans="1:13" ht="12.75" customHeight="1">
      <c r="A5" s="870" t="s">
        <v>61</v>
      </c>
      <c r="B5" s="338">
        <v>317</v>
      </c>
      <c r="C5" s="337">
        <v>70698</v>
      </c>
      <c r="D5" s="231">
        <v>3801</v>
      </c>
      <c r="E5" s="337">
        <v>71</v>
      </c>
      <c r="F5" s="337">
        <v>8665</v>
      </c>
      <c r="G5" s="231">
        <v>1411</v>
      </c>
      <c r="H5" s="338">
        <v>35</v>
      </c>
      <c r="I5" s="337">
        <v>9034</v>
      </c>
      <c r="J5" s="231">
        <v>278</v>
      </c>
      <c r="K5" s="337">
        <v>211</v>
      </c>
      <c r="L5" s="337">
        <v>52999</v>
      </c>
      <c r="M5" s="339">
        <v>2112</v>
      </c>
    </row>
    <row r="6" spans="1:13" ht="12.75" customHeight="1">
      <c r="A6" s="799"/>
      <c r="B6" s="340">
        <v>1</v>
      </c>
      <c r="C6" s="341">
        <v>1</v>
      </c>
      <c r="D6" s="342">
        <v>1</v>
      </c>
      <c r="E6" s="131">
        <v>0.22397</v>
      </c>
      <c r="F6" s="131">
        <v>0.12256</v>
      </c>
      <c r="G6" s="189">
        <v>0.37121999999999999</v>
      </c>
      <c r="H6" s="198">
        <v>0.11040999999999999</v>
      </c>
      <c r="I6" s="131">
        <v>0.12778</v>
      </c>
      <c r="J6" s="189">
        <v>7.3139999999999997E-2</v>
      </c>
      <c r="K6" s="198">
        <v>0.66561999999999999</v>
      </c>
      <c r="L6" s="131">
        <v>0.74965000000000004</v>
      </c>
      <c r="M6" s="227">
        <v>0.55564000000000002</v>
      </c>
    </row>
    <row r="7" spans="1:13" ht="12.75" customHeight="1">
      <c r="A7" s="799" t="s">
        <v>62</v>
      </c>
      <c r="B7" s="190">
        <v>812</v>
      </c>
      <c r="C7" s="181">
        <v>114238</v>
      </c>
      <c r="D7" s="191">
        <v>12743</v>
      </c>
      <c r="E7" s="181">
        <v>83</v>
      </c>
      <c r="F7" s="181">
        <v>23576</v>
      </c>
      <c r="G7" s="191">
        <v>1952</v>
      </c>
      <c r="H7" s="190">
        <v>18</v>
      </c>
      <c r="I7" s="181">
        <v>940</v>
      </c>
      <c r="J7" s="191">
        <v>63</v>
      </c>
      <c r="K7" s="190">
        <v>711</v>
      </c>
      <c r="L7" s="181">
        <v>89722</v>
      </c>
      <c r="M7" s="224">
        <v>10728</v>
      </c>
    </row>
    <row r="8" spans="1:13" ht="12.75" customHeight="1">
      <c r="A8" s="799"/>
      <c r="B8" s="340">
        <v>1</v>
      </c>
      <c r="C8" s="341">
        <v>1</v>
      </c>
      <c r="D8" s="342">
        <v>1</v>
      </c>
      <c r="E8" s="131">
        <v>0.10222000000000001</v>
      </c>
      <c r="F8" s="131">
        <v>0.20638000000000001</v>
      </c>
      <c r="G8" s="189">
        <v>0.15318000000000001</v>
      </c>
      <c r="H8" s="198">
        <v>2.2169999999999999E-2</v>
      </c>
      <c r="I8" s="131">
        <v>8.2299999999999995E-3</v>
      </c>
      <c r="J8" s="189">
        <v>4.9399999999999999E-3</v>
      </c>
      <c r="K8" s="198">
        <v>0.87561999999999995</v>
      </c>
      <c r="L8" s="131">
        <v>0.78539999999999999</v>
      </c>
      <c r="M8" s="227">
        <v>0.84187000000000001</v>
      </c>
    </row>
    <row r="9" spans="1:13" ht="12.75" customHeight="1">
      <c r="A9" s="799" t="s">
        <v>63</v>
      </c>
      <c r="B9" s="190">
        <v>137</v>
      </c>
      <c r="C9" s="181">
        <v>6572</v>
      </c>
      <c r="D9" s="191">
        <v>507</v>
      </c>
      <c r="E9" s="181">
        <v>129</v>
      </c>
      <c r="F9" s="181">
        <v>4267</v>
      </c>
      <c r="G9" s="191">
        <v>447</v>
      </c>
      <c r="H9" s="190">
        <v>8</v>
      </c>
      <c r="I9" s="181">
        <v>2305</v>
      </c>
      <c r="J9" s="191">
        <v>60</v>
      </c>
      <c r="K9" s="190">
        <v>0</v>
      </c>
      <c r="L9" s="181">
        <v>0</v>
      </c>
      <c r="M9" s="224">
        <v>0</v>
      </c>
    </row>
    <row r="10" spans="1:13" ht="12.75" customHeight="1">
      <c r="A10" s="799"/>
      <c r="B10" s="340">
        <v>1</v>
      </c>
      <c r="C10" s="341">
        <v>1</v>
      </c>
      <c r="D10" s="342">
        <v>1</v>
      </c>
      <c r="E10" s="131">
        <v>0.94160999999999995</v>
      </c>
      <c r="F10" s="131">
        <v>0.64927000000000001</v>
      </c>
      <c r="G10" s="189">
        <v>0.88166</v>
      </c>
      <c r="H10" s="198">
        <v>5.8389999999999997E-2</v>
      </c>
      <c r="I10" s="131">
        <v>0.35072999999999999</v>
      </c>
      <c r="J10" s="189">
        <v>0.11834</v>
      </c>
      <c r="K10" s="198" t="s">
        <v>477</v>
      </c>
      <c r="L10" s="131" t="s">
        <v>477</v>
      </c>
      <c r="M10" s="227" t="s">
        <v>477</v>
      </c>
    </row>
    <row r="11" spans="1:13" ht="12.75" customHeight="1">
      <c r="A11" s="799" t="s">
        <v>64</v>
      </c>
      <c r="B11" s="190">
        <v>40</v>
      </c>
      <c r="C11" s="181">
        <v>473</v>
      </c>
      <c r="D11" s="191">
        <v>65</v>
      </c>
      <c r="E11" s="181">
        <v>40</v>
      </c>
      <c r="F11" s="181">
        <v>473</v>
      </c>
      <c r="G11" s="191">
        <v>65</v>
      </c>
      <c r="H11" s="190">
        <v>0</v>
      </c>
      <c r="I11" s="181">
        <v>0</v>
      </c>
      <c r="J11" s="191">
        <v>0</v>
      </c>
      <c r="K11" s="190">
        <v>0</v>
      </c>
      <c r="L11" s="181">
        <v>0</v>
      </c>
      <c r="M11" s="224">
        <v>0</v>
      </c>
    </row>
    <row r="12" spans="1:13" ht="12.75" customHeight="1">
      <c r="A12" s="799"/>
      <c r="B12" s="340">
        <v>1</v>
      </c>
      <c r="C12" s="341">
        <v>1</v>
      </c>
      <c r="D12" s="342">
        <v>1</v>
      </c>
      <c r="E12" s="131">
        <v>1</v>
      </c>
      <c r="F12" s="131">
        <v>1</v>
      </c>
      <c r="G12" s="189">
        <v>1</v>
      </c>
      <c r="H12" s="198" t="s">
        <v>477</v>
      </c>
      <c r="I12" s="131" t="s">
        <v>477</v>
      </c>
      <c r="J12" s="189" t="s">
        <v>477</v>
      </c>
      <c r="K12" s="198" t="s">
        <v>477</v>
      </c>
      <c r="L12" s="131" t="s">
        <v>477</v>
      </c>
      <c r="M12" s="227" t="s">
        <v>477</v>
      </c>
    </row>
    <row r="13" spans="1:13" ht="12.75" customHeight="1">
      <c r="A13" s="799" t="s">
        <v>65</v>
      </c>
      <c r="B13" s="190">
        <v>0</v>
      </c>
      <c r="C13" s="181">
        <v>0</v>
      </c>
      <c r="D13" s="191">
        <v>0</v>
      </c>
      <c r="E13" s="181">
        <v>0</v>
      </c>
      <c r="F13" s="181">
        <v>0</v>
      </c>
      <c r="G13" s="191">
        <v>0</v>
      </c>
      <c r="H13" s="190">
        <v>0</v>
      </c>
      <c r="I13" s="181">
        <v>0</v>
      </c>
      <c r="J13" s="191">
        <v>0</v>
      </c>
      <c r="K13" s="190">
        <v>0</v>
      </c>
      <c r="L13" s="181">
        <v>0</v>
      </c>
      <c r="M13" s="224">
        <v>0</v>
      </c>
    </row>
    <row r="14" spans="1:13" ht="12.75" customHeight="1">
      <c r="A14" s="799"/>
      <c r="B14" s="340" t="s">
        <v>477</v>
      </c>
      <c r="C14" s="341" t="s">
        <v>477</v>
      </c>
      <c r="D14" s="342" t="s">
        <v>477</v>
      </c>
      <c r="E14" s="131" t="s">
        <v>477</v>
      </c>
      <c r="F14" s="131" t="s">
        <v>477</v>
      </c>
      <c r="G14" s="189" t="s">
        <v>477</v>
      </c>
      <c r="H14" s="198" t="s">
        <v>477</v>
      </c>
      <c r="I14" s="131" t="s">
        <v>477</v>
      </c>
      <c r="J14" s="189" t="s">
        <v>477</v>
      </c>
      <c r="K14" s="198" t="s">
        <v>477</v>
      </c>
      <c r="L14" s="131" t="s">
        <v>477</v>
      </c>
      <c r="M14" s="227" t="s">
        <v>477</v>
      </c>
    </row>
    <row r="15" spans="1:13" ht="12.75" customHeight="1">
      <c r="A15" s="799" t="s">
        <v>66</v>
      </c>
      <c r="B15" s="190">
        <v>4</v>
      </c>
      <c r="C15" s="181">
        <v>201</v>
      </c>
      <c r="D15" s="191">
        <v>44</v>
      </c>
      <c r="E15" s="181">
        <v>4</v>
      </c>
      <c r="F15" s="181">
        <v>201</v>
      </c>
      <c r="G15" s="191">
        <v>44</v>
      </c>
      <c r="H15" s="190">
        <v>0</v>
      </c>
      <c r="I15" s="181">
        <v>0</v>
      </c>
      <c r="J15" s="191">
        <v>0</v>
      </c>
      <c r="K15" s="190">
        <v>0</v>
      </c>
      <c r="L15" s="181">
        <v>0</v>
      </c>
      <c r="M15" s="224">
        <v>0</v>
      </c>
    </row>
    <row r="16" spans="1:13" ht="12.75" customHeight="1">
      <c r="A16" s="799"/>
      <c r="B16" s="340">
        <v>1</v>
      </c>
      <c r="C16" s="341">
        <v>1</v>
      </c>
      <c r="D16" s="342">
        <v>1</v>
      </c>
      <c r="E16" s="131">
        <v>1</v>
      </c>
      <c r="F16" s="131">
        <v>1</v>
      </c>
      <c r="G16" s="189">
        <v>1</v>
      </c>
      <c r="H16" s="198" t="s">
        <v>477</v>
      </c>
      <c r="I16" s="131" t="s">
        <v>477</v>
      </c>
      <c r="J16" s="189" t="s">
        <v>477</v>
      </c>
      <c r="K16" s="198" t="s">
        <v>477</v>
      </c>
      <c r="L16" s="131" t="s">
        <v>477</v>
      </c>
      <c r="M16" s="227" t="s">
        <v>477</v>
      </c>
    </row>
    <row r="17" spans="1:13" ht="12.75" customHeight="1">
      <c r="A17" s="799" t="s">
        <v>67</v>
      </c>
      <c r="B17" s="190">
        <v>742</v>
      </c>
      <c r="C17" s="181">
        <v>40262</v>
      </c>
      <c r="D17" s="191">
        <v>4588</v>
      </c>
      <c r="E17" s="181">
        <v>19</v>
      </c>
      <c r="F17" s="181">
        <v>16724</v>
      </c>
      <c r="G17" s="191">
        <v>648</v>
      </c>
      <c r="H17" s="190">
        <v>37</v>
      </c>
      <c r="I17" s="181">
        <v>5752</v>
      </c>
      <c r="J17" s="191">
        <v>230</v>
      </c>
      <c r="K17" s="190">
        <v>686</v>
      </c>
      <c r="L17" s="181">
        <v>17786</v>
      </c>
      <c r="M17" s="224">
        <v>3710</v>
      </c>
    </row>
    <row r="18" spans="1:13" ht="12.75" customHeight="1">
      <c r="A18" s="799"/>
      <c r="B18" s="340">
        <v>1</v>
      </c>
      <c r="C18" s="341">
        <v>1</v>
      </c>
      <c r="D18" s="342">
        <v>1</v>
      </c>
      <c r="E18" s="131">
        <v>2.5610000000000001E-2</v>
      </c>
      <c r="F18" s="131">
        <v>0.41538000000000003</v>
      </c>
      <c r="G18" s="189">
        <v>0.14124</v>
      </c>
      <c r="H18" s="198">
        <v>4.9869999999999998E-2</v>
      </c>
      <c r="I18" s="131">
        <v>0.14285999999999999</v>
      </c>
      <c r="J18" s="189">
        <v>5.0130000000000001E-2</v>
      </c>
      <c r="K18" s="198">
        <v>0.92452999999999996</v>
      </c>
      <c r="L18" s="131">
        <v>0.44175999999999999</v>
      </c>
      <c r="M18" s="227">
        <v>0.80862999999999996</v>
      </c>
    </row>
    <row r="19" spans="1:13" ht="12.75" customHeight="1">
      <c r="A19" s="799" t="s">
        <v>68</v>
      </c>
      <c r="B19" s="190">
        <v>100</v>
      </c>
      <c r="C19" s="181">
        <v>232</v>
      </c>
      <c r="D19" s="191">
        <v>3264</v>
      </c>
      <c r="E19" s="181">
        <v>2</v>
      </c>
      <c r="F19" s="181">
        <v>36</v>
      </c>
      <c r="G19" s="191">
        <v>24</v>
      </c>
      <c r="H19" s="190">
        <v>0</v>
      </c>
      <c r="I19" s="181">
        <v>0</v>
      </c>
      <c r="J19" s="191">
        <v>0</v>
      </c>
      <c r="K19" s="190">
        <v>98</v>
      </c>
      <c r="L19" s="181">
        <v>196</v>
      </c>
      <c r="M19" s="224">
        <v>3240</v>
      </c>
    </row>
    <row r="20" spans="1:13" ht="12.75" customHeight="1">
      <c r="A20" s="799"/>
      <c r="B20" s="340">
        <v>1</v>
      </c>
      <c r="C20" s="341">
        <v>1</v>
      </c>
      <c r="D20" s="342">
        <v>1</v>
      </c>
      <c r="E20" s="131">
        <v>0.02</v>
      </c>
      <c r="F20" s="131">
        <v>0.15517</v>
      </c>
      <c r="G20" s="189">
        <v>7.3499999999999998E-3</v>
      </c>
      <c r="H20" s="198" t="s">
        <v>477</v>
      </c>
      <c r="I20" s="131" t="s">
        <v>477</v>
      </c>
      <c r="J20" s="189" t="s">
        <v>477</v>
      </c>
      <c r="K20" s="198">
        <v>0.98</v>
      </c>
      <c r="L20" s="131">
        <v>0.84482999999999997</v>
      </c>
      <c r="M20" s="227">
        <v>0.99265000000000003</v>
      </c>
    </row>
    <row r="21" spans="1:13" ht="12.75" customHeight="1">
      <c r="A21" s="799" t="s">
        <v>69</v>
      </c>
      <c r="B21" s="190">
        <v>524</v>
      </c>
      <c r="C21" s="181">
        <v>87195</v>
      </c>
      <c r="D21" s="191">
        <v>5812</v>
      </c>
      <c r="E21" s="181">
        <v>353</v>
      </c>
      <c r="F21" s="181">
        <v>67324</v>
      </c>
      <c r="G21" s="191">
        <v>4123</v>
      </c>
      <c r="H21" s="190">
        <v>11</v>
      </c>
      <c r="I21" s="181">
        <v>3368</v>
      </c>
      <c r="J21" s="191">
        <v>127</v>
      </c>
      <c r="K21" s="190">
        <v>160</v>
      </c>
      <c r="L21" s="181">
        <v>16503</v>
      </c>
      <c r="M21" s="224">
        <v>1562</v>
      </c>
    </row>
    <row r="22" spans="1:13" ht="12.75" customHeight="1">
      <c r="A22" s="799"/>
      <c r="B22" s="340">
        <v>1</v>
      </c>
      <c r="C22" s="341">
        <v>1</v>
      </c>
      <c r="D22" s="342">
        <v>1</v>
      </c>
      <c r="E22" s="131">
        <v>0.67366000000000004</v>
      </c>
      <c r="F22" s="131">
        <v>0.77210999999999996</v>
      </c>
      <c r="G22" s="189">
        <v>0.70938999999999997</v>
      </c>
      <c r="H22" s="198">
        <v>2.0990000000000002E-2</v>
      </c>
      <c r="I22" s="131">
        <v>3.8629999999999998E-2</v>
      </c>
      <c r="J22" s="189">
        <v>2.1850000000000001E-2</v>
      </c>
      <c r="K22" s="198">
        <v>0.30534</v>
      </c>
      <c r="L22" s="131">
        <v>0.18926999999999999</v>
      </c>
      <c r="M22" s="227">
        <v>0.26874999999999999</v>
      </c>
    </row>
    <row r="23" spans="1:13" ht="12.75" customHeight="1">
      <c r="A23" s="799" t="s">
        <v>70</v>
      </c>
      <c r="B23" s="190">
        <v>1040</v>
      </c>
      <c r="C23" s="181">
        <v>425821</v>
      </c>
      <c r="D23" s="191">
        <v>18192</v>
      </c>
      <c r="E23" s="181">
        <v>339</v>
      </c>
      <c r="F23" s="181">
        <v>59721</v>
      </c>
      <c r="G23" s="191">
        <v>4597</v>
      </c>
      <c r="H23" s="190">
        <v>23</v>
      </c>
      <c r="I23" s="181">
        <v>3816</v>
      </c>
      <c r="J23" s="191">
        <v>189</v>
      </c>
      <c r="K23" s="190">
        <v>678</v>
      </c>
      <c r="L23" s="181">
        <v>362284</v>
      </c>
      <c r="M23" s="224">
        <v>13406</v>
      </c>
    </row>
    <row r="24" spans="1:13" ht="12.75" customHeight="1">
      <c r="A24" s="799"/>
      <c r="B24" s="340">
        <v>1</v>
      </c>
      <c r="C24" s="341">
        <v>1</v>
      </c>
      <c r="D24" s="342">
        <v>1</v>
      </c>
      <c r="E24" s="131">
        <v>0.32596000000000003</v>
      </c>
      <c r="F24" s="131">
        <v>0.14025000000000001</v>
      </c>
      <c r="G24" s="189">
        <v>0.25269000000000003</v>
      </c>
      <c r="H24" s="198">
        <v>2.2120000000000001E-2</v>
      </c>
      <c r="I24" s="131">
        <v>8.9599999999999992E-3</v>
      </c>
      <c r="J24" s="189">
        <v>1.039E-2</v>
      </c>
      <c r="K24" s="198">
        <v>0.65192000000000005</v>
      </c>
      <c r="L24" s="131">
        <v>0.85079000000000005</v>
      </c>
      <c r="M24" s="227">
        <v>0.73692000000000002</v>
      </c>
    </row>
    <row r="25" spans="1:13" ht="12.75" customHeight="1">
      <c r="A25" s="799" t="s">
        <v>71</v>
      </c>
      <c r="B25" s="190">
        <v>1706</v>
      </c>
      <c r="C25" s="181">
        <v>86873</v>
      </c>
      <c r="D25" s="191">
        <v>14025</v>
      </c>
      <c r="E25" s="181">
        <v>22</v>
      </c>
      <c r="F25" s="181">
        <v>614</v>
      </c>
      <c r="G25" s="191">
        <v>102</v>
      </c>
      <c r="H25" s="190">
        <v>15</v>
      </c>
      <c r="I25" s="181">
        <v>2682</v>
      </c>
      <c r="J25" s="191">
        <v>114</v>
      </c>
      <c r="K25" s="190" t="s">
        <v>481</v>
      </c>
      <c r="L25" s="181" t="s">
        <v>482</v>
      </c>
      <c r="M25" s="224" t="s">
        <v>483</v>
      </c>
    </row>
    <row r="26" spans="1:13" ht="12.75" customHeight="1">
      <c r="A26" s="799"/>
      <c r="B26" s="340">
        <v>1</v>
      </c>
      <c r="C26" s="341">
        <v>1</v>
      </c>
      <c r="D26" s="342">
        <v>1</v>
      </c>
      <c r="E26" s="131">
        <v>1.29E-2</v>
      </c>
      <c r="F26" s="131">
        <v>7.0699999999999999E-3</v>
      </c>
      <c r="G26" s="189">
        <v>7.2700000000000004E-3</v>
      </c>
      <c r="H26" s="198">
        <v>8.7899999999999992E-3</v>
      </c>
      <c r="I26" s="131">
        <v>3.0870000000000002E-2</v>
      </c>
      <c r="J26" s="189">
        <v>8.1300000000000001E-3</v>
      </c>
      <c r="K26" s="198">
        <v>0.97831000000000001</v>
      </c>
      <c r="L26" s="131">
        <v>0.96206000000000003</v>
      </c>
      <c r="M26" s="227">
        <v>0.98460000000000003</v>
      </c>
    </row>
    <row r="27" spans="1:13" ht="12.75" customHeight="1">
      <c r="A27" s="799" t="s">
        <v>72</v>
      </c>
      <c r="B27" s="190">
        <v>6</v>
      </c>
      <c r="C27" s="181">
        <v>6011</v>
      </c>
      <c r="D27" s="191">
        <v>957</v>
      </c>
      <c r="E27" s="181">
        <v>6</v>
      </c>
      <c r="F27" s="181">
        <v>6011</v>
      </c>
      <c r="G27" s="191">
        <v>957</v>
      </c>
      <c r="H27" s="190">
        <v>0</v>
      </c>
      <c r="I27" s="181">
        <v>0</v>
      </c>
      <c r="J27" s="191">
        <v>0</v>
      </c>
      <c r="K27" s="190">
        <v>0</v>
      </c>
      <c r="L27" s="181">
        <v>0</v>
      </c>
      <c r="M27" s="224">
        <v>0</v>
      </c>
    </row>
    <row r="28" spans="1:13" ht="12.75" customHeight="1">
      <c r="A28" s="799"/>
      <c r="B28" s="340">
        <v>1</v>
      </c>
      <c r="C28" s="341">
        <v>1</v>
      </c>
      <c r="D28" s="342">
        <v>1</v>
      </c>
      <c r="E28" s="131">
        <v>1</v>
      </c>
      <c r="F28" s="131">
        <v>1</v>
      </c>
      <c r="G28" s="189">
        <v>1</v>
      </c>
      <c r="H28" s="198" t="s">
        <v>477</v>
      </c>
      <c r="I28" s="131" t="s">
        <v>477</v>
      </c>
      <c r="J28" s="189" t="s">
        <v>477</v>
      </c>
      <c r="K28" s="198" t="s">
        <v>477</v>
      </c>
      <c r="L28" s="131" t="s">
        <v>477</v>
      </c>
      <c r="M28" s="227" t="s">
        <v>477</v>
      </c>
    </row>
    <row r="29" spans="1:13" ht="12.75" customHeight="1">
      <c r="A29" s="799" t="s">
        <v>73</v>
      </c>
      <c r="B29" s="190">
        <v>10</v>
      </c>
      <c r="C29" s="181">
        <v>109</v>
      </c>
      <c r="D29" s="191">
        <v>75</v>
      </c>
      <c r="E29" s="181">
        <v>10</v>
      </c>
      <c r="F29" s="181">
        <v>109</v>
      </c>
      <c r="G29" s="191">
        <v>75</v>
      </c>
      <c r="H29" s="190">
        <v>0</v>
      </c>
      <c r="I29" s="181">
        <v>0</v>
      </c>
      <c r="J29" s="191">
        <v>0</v>
      </c>
      <c r="K29" s="190">
        <v>0</v>
      </c>
      <c r="L29" s="181">
        <v>0</v>
      </c>
      <c r="M29" s="224">
        <v>0</v>
      </c>
    </row>
    <row r="30" spans="1:13" ht="12.75" customHeight="1">
      <c r="A30" s="799"/>
      <c r="B30" s="340">
        <v>1</v>
      </c>
      <c r="C30" s="341">
        <v>1</v>
      </c>
      <c r="D30" s="342">
        <v>1</v>
      </c>
      <c r="E30" s="131">
        <v>1</v>
      </c>
      <c r="F30" s="131">
        <v>1</v>
      </c>
      <c r="G30" s="189">
        <v>1</v>
      </c>
      <c r="H30" s="198" t="s">
        <v>477</v>
      </c>
      <c r="I30" s="131" t="s">
        <v>477</v>
      </c>
      <c r="J30" s="189" t="s">
        <v>477</v>
      </c>
      <c r="K30" s="198" t="s">
        <v>477</v>
      </c>
      <c r="L30" s="131" t="s">
        <v>477</v>
      </c>
      <c r="M30" s="227" t="s">
        <v>477</v>
      </c>
    </row>
    <row r="31" spans="1:13" ht="12.75" customHeight="1">
      <c r="A31" s="799" t="s">
        <v>74</v>
      </c>
      <c r="B31" s="190">
        <v>21</v>
      </c>
      <c r="C31" s="181">
        <v>2152</v>
      </c>
      <c r="D31" s="191">
        <v>193</v>
      </c>
      <c r="E31" s="181">
        <v>13</v>
      </c>
      <c r="F31" s="181">
        <v>1772</v>
      </c>
      <c r="G31" s="191">
        <v>121</v>
      </c>
      <c r="H31" s="190">
        <v>4</v>
      </c>
      <c r="I31" s="181">
        <v>280</v>
      </c>
      <c r="J31" s="191">
        <v>37</v>
      </c>
      <c r="K31" s="190">
        <v>4</v>
      </c>
      <c r="L31" s="181">
        <v>100</v>
      </c>
      <c r="M31" s="224">
        <v>35</v>
      </c>
    </row>
    <row r="32" spans="1:13" ht="12.75" customHeight="1">
      <c r="A32" s="799"/>
      <c r="B32" s="340">
        <v>1</v>
      </c>
      <c r="C32" s="341">
        <v>1</v>
      </c>
      <c r="D32" s="342">
        <v>1</v>
      </c>
      <c r="E32" s="131">
        <v>0.61904999999999999</v>
      </c>
      <c r="F32" s="131">
        <v>0.82342000000000004</v>
      </c>
      <c r="G32" s="189">
        <v>0.62694000000000005</v>
      </c>
      <c r="H32" s="198">
        <v>0.19048000000000001</v>
      </c>
      <c r="I32" s="131">
        <v>0.13011</v>
      </c>
      <c r="J32" s="189">
        <v>0.19170999999999999</v>
      </c>
      <c r="K32" s="198">
        <v>0.19048000000000001</v>
      </c>
      <c r="L32" s="131">
        <v>4.6469999999999997E-2</v>
      </c>
      <c r="M32" s="227">
        <v>0.18135000000000001</v>
      </c>
    </row>
    <row r="33" spans="1:13" ht="12.75" customHeight="1">
      <c r="A33" s="799" t="s">
        <v>75</v>
      </c>
      <c r="B33" s="190">
        <v>1415</v>
      </c>
      <c r="C33" s="181">
        <v>57626</v>
      </c>
      <c r="D33" s="191">
        <v>21493</v>
      </c>
      <c r="E33" s="181">
        <v>22</v>
      </c>
      <c r="F33" s="181">
        <v>1249</v>
      </c>
      <c r="G33" s="191">
        <v>320</v>
      </c>
      <c r="H33" s="190">
        <v>30</v>
      </c>
      <c r="I33" s="181">
        <v>5636</v>
      </c>
      <c r="J33" s="191">
        <v>290</v>
      </c>
      <c r="K33" s="190">
        <v>1363</v>
      </c>
      <c r="L33" s="181">
        <v>50741</v>
      </c>
      <c r="M33" s="224">
        <v>20883</v>
      </c>
    </row>
    <row r="34" spans="1:13" ht="12.75" customHeight="1">
      <c r="A34" s="799"/>
      <c r="B34" s="340">
        <v>1</v>
      </c>
      <c r="C34" s="341">
        <v>1</v>
      </c>
      <c r="D34" s="342">
        <v>1</v>
      </c>
      <c r="E34" s="131">
        <v>1.555E-2</v>
      </c>
      <c r="F34" s="131">
        <v>2.1669999999999998E-2</v>
      </c>
      <c r="G34" s="189">
        <v>1.489E-2</v>
      </c>
      <c r="H34" s="198">
        <v>2.12E-2</v>
      </c>
      <c r="I34" s="131">
        <v>9.7799999999999998E-2</v>
      </c>
      <c r="J34" s="189">
        <v>1.349E-2</v>
      </c>
      <c r="K34" s="198">
        <v>0.96325000000000005</v>
      </c>
      <c r="L34" s="131">
        <v>0.88051999999999997</v>
      </c>
      <c r="M34" s="227">
        <v>0.97162000000000004</v>
      </c>
    </row>
    <row r="35" spans="1:13" ht="12.75" customHeight="1">
      <c r="A35" s="819" t="s">
        <v>76</v>
      </c>
      <c r="B35" s="190">
        <v>13</v>
      </c>
      <c r="C35" s="181">
        <v>2464</v>
      </c>
      <c r="D35" s="191">
        <v>265</v>
      </c>
      <c r="E35" s="181">
        <v>5</v>
      </c>
      <c r="F35" s="181">
        <v>2080</v>
      </c>
      <c r="G35" s="191">
        <v>72</v>
      </c>
      <c r="H35" s="190">
        <v>1</v>
      </c>
      <c r="I35" s="181">
        <v>28</v>
      </c>
      <c r="J35" s="191">
        <v>10</v>
      </c>
      <c r="K35" s="190">
        <v>7</v>
      </c>
      <c r="L35" s="181">
        <v>356</v>
      </c>
      <c r="M35" s="224">
        <v>183</v>
      </c>
    </row>
    <row r="36" spans="1:13" ht="12.75" customHeight="1">
      <c r="A36" s="818"/>
      <c r="B36" s="343">
        <v>1</v>
      </c>
      <c r="C36" s="344">
        <v>1</v>
      </c>
      <c r="D36" s="345">
        <v>1</v>
      </c>
      <c r="E36" s="138">
        <v>0.38462000000000002</v>
      </c>
      <c r="F36" s="138">
        <v>0.84416000000000002</v>
      </c>
      <c r="G36" s="193">
        <v>0.2717</v>
      </c>
      <c r="H36" s="137">
        <v>7.6920000000000002E-2</v>
      </c>
      <c r="I36" s="138">
        <v>1.136E-2</v>
      </c>
      <c r="J36" s="193">
        <v>3.7740000000000003E-2</v>
      </c>
      <c r="K36" s="131">
        <v>0.53846000000000005</v>
      </c>
      <c r="L36" s="131">
        <v>0.14448</v>
      </c>
      <c r="M36" s="346">
        <v>0.69057000000000002</v>
      </c>
    </row>
    <row r="37" spans="1:13" ht="12.75" customHeight="1">
      <c r="A37" s="857" t="s">
        <v>85</v>
      </c>
      <c r="B37" s="183">
        <v>6887</v>
      </c>
      <c r="C37" s="184">
        <v>900927</v>
      </c>
      <c r="D37" s="194">
        <v>86024</v>
      </c>
      <c r="E37" s="184">
        <v>1118</v>
      </c>
      <c r="F37" s="184">
        <v>192822</v>
      </c>
      <c r="G37" s="194">
        <v>14958</v>
      </c>
      <c r="H37" s="184">
        <v>182</v>
      </c>
      <c r="I37" s="184">
        <v>33841</v>
      </c>
      <c r="J37" s="184">
        <v>1398</v>
      </c>
      <c r="K37" s="183">
        <v>5587</v>
      </c>
      <c r="L37" s="184">
        <v>674264</v>
      </c>
      <c r="M37" s="230">
        <v>69668</v>
      </c>
    </row>
    <row r="38" spans="1:13" ht="12.75" customHeight="1" thickBot="1">
      <c r="A38" s="858"/>
      <c r="B38" s="347">
        <v>1</v>
      </c>
      <c r="C38" s="348">
        <v>1</v>
      </c>
      <c r="D38" s="349">
        <v>1</v>
      </c>
      <c r="E38" s="350">
        <v>0.16233</v>
      </c>
      <c r="F38" s="350">
        <v>0.21403</v>
      </c>
      <c r="G38" s="351">
        <v>0.17388000000000001</v>
      </c>
      <c r="H38" s="352">
        <v>2.6429999999999999E-2</v>
      </c>
      <c r="I38" s="350">
        <v>3.7560000000000003E-2</v>
      </c>
      <c r="J38" s="350">
        <v>1.6250000000000001E-2</v>
      </c>
      <c r="K38" s="352">
        <v>0.81123999999999996</v>
      </c>
      <c r="L38" s="350">
        <v>0.74841000000000002</v>
      </c>
      <c r="M38" s="353">
        <v>0.80986999999999998</v>
      </c>
    </row>
    <row r="39" spans="1:13" s="402" customFormat="1"/>
    <row r="40" spans="1:13" s="550" customFormat="1" ht="11.25">
      <c r="A40" s="550" t="str">
        <f>"Anmerkungen. Datengrundlage: Volkshochschul-Statistik "&amp;Hilfswerte!B1&amp;"; Basis: "&amp;Tabelle1!$C$36&amp;" vhs."</f>
        <v>Anmerkungen. Datengrundlage: Volkshochschul-Statistik 2022; Basis: 828 vhs.</v>
      </c>
    </row>
    <row r="41" spans="1:13" s="550" customFormat="1" ht="11.25">
      <c r="A41" s="889" t="s">
        <v>475</v>
      </c>
      <c r="B41" s="889"/>
      <c r="C41" s="889"/>
      <c r="D41" s="889"/>
      <c r="E41" s="889"/>
      <c r="F41" s="889"/>
      <c r="G41" s="889"/>
      <c r="H41" s="889"/>
      <c r="I41" s="889"/>
      <c r="J41" s="889"/>
      <c r="K41" s="889"/>
      <c r="L41" s="889"/>
      <c r="M41" s="889"/>
    </row>
    <row r="42" spans="1:13" s="402" customFormat="1">
      <c r="A42" s="889" t="s">
        <v>469</v>
      </c>
      <c r="B42" s="889"/>
      <c r="C42" s="889"/>
      <c r="D42" s="889"/>
      <c r="E42" s="889"/>
      <c r="F42" s="889"/>
      <c r="G42" s="889"/>
      <c r="H42" s="889"/>
      <c r="I42" s="889"/>
      <c r="J42" s="889"/>
      <c r="K42" s="889"/>
      <c r="L42" s="889"/>
      <c r="M42" s="889"/>
    </row>
    <row r="43" spans="1:13" s="402" customFormat="1">
      <c r="A43" s="695"/>
      <c r="B43" s="695"/>
      <c r="C43" s="695"/>
      <c r="D43" s="695"/>
      <c r="E43" s="695"/>
      <c r="F43" s="695"/>
      <c r="G43" s="695"/>
      <c r="H43" s="695"/>
      <c r="I43" s="695"/>
      <c r="J43" s="695"/>
      <c r="K43" s="695"/>
      <c r="L43" s="695"/>
      <c r="M43" s="695"/>
    </row>
    <row r="44" spans="1:13" s="402" customFormat="1">
      <c r="A44" s="558" t="str">
        <f>Tabelle1!$A$41</f>
        <v>Datengrundlage: Deutsches Institut für Erwachsenenbildung DIE (2025). „Basisdaten Volkshochschul-Statistik (seit 2018)“</v>
      </c>
      <c r="B44" s="560"/>
      <c r="C44" s="560"/>
      <c r="D44" s="560"/>
    </row>
    <row r="45" spans="1:13" s="402" customFormat="1">
      <c r="A45" s="558" t="str">
        <f>Tabelle1!$A$42</f>
        <v xml:space="preserve">(ZA6276; Version 2.0.0) [Data set]. GESIS, Köln. </v>
      </c>
      <c r="B45" s="556"/>
      <c r="F45" s="796" t="s">
        <v>494</v>
      </c>
      <c r="G45" s="796"/>
      <c r="H45" s="796"/>
    </row>
    <row r="46" spans="1:13" s="402" customFormat="1">
      <c r="A46" s="560"/>
      <c r="B46" s="560"/>
      <c r="C46" s="560"/>
      <c r="D46" s="560"/>
    </row>
    <row r="47" spans="1:13" s="402" customFormat="1">
      <c r="A47" s="694" t="str">
        <f>Tabelle1!$A$44</f>
        <v>Die Tabellen stehen unter der Lizenz CC BY-SA DEED 4.0.</v>
      </c>
      <c r="B47" s="560"/>
      <c r="C47" s="560"/>
      <c r="D47" s="560"/>
    </row>
  </sheetData>
  <mergeCells count="27">
    <mergeCell ref="F45:H45"/>
    <mergeCell ref="A21:A22"/>
    <mergeCell ref="A29:A30"/>
    <mergeCell ref="A31:A32"/>
    <mergeCell ref="A33:A34"/>
    <mergeCell ref="A35:A36"/>
    <mergeCell ref="A37:A38"/>
    <mergeCell ref="A41:M41"/>
    <mergeCell ref="A42:M42"/>
    <mergeCell ref="A23:A24"/>
    <mergeCell ref="A13:A14"/>
    <mergeCell ref="A15:A16"/>
    <mergeCell ref="A27:A28"/>
    <mergeCell ref="A25:A26"/>
    <mergeCell ref="A17:A18"/>
    <mergeCell ref="A19:A20"/>
    <mergeCell ref="A1:M1"/>
    <mergeCell ref="A2:A4"/>
    <mergeCell ref="B2:D3"/>
    <mergeCell ref="E2:M2"/>
    <mergeCell ref="E3:G3"/>
    <mergeCell ref="K3:M3"/>
    <mergeCell ref="A5:A6"/>
    <mergeCell ref="A7:A8"/>
    <mergeCell ref="A9:A10"/>
    <mergeCell ref="A11:A12"/>
    <mergeCell ref="H3:J3"/>
  </mergeCells>
  <conditionalFormatting sqref="A6 A8 A10 A12 A14 A16 A18 A20 A22 A24 A26 A28 A30 A32 A34 A36">
    <cfRule type="cellIs" dxfId="124" priority="3" stopIfTrue="1" operator="equal">
      <formula>1</formula>
    </cfRule>
  </conditionalFormatting>
  <conditionalFormatting sqref="A6:E6 A8:E8 A10:E10 A12:E12 A14:E14 A16:E16 A18:E18 A20:E20 A22:E22 A24:E24 A26:E26 A28:E28 A30:E30 A32:E32 A34:E34 A36:E36">
    <cfRule type="cellIs" dxfId="123" priority="4" stopIfTrue="1" operator="lessThan">
      <formula>0.0005</formula>
    </cfRule>
  </conditionalFormatting>
  <conditionalFormatting sqref="A5:M5 B7:M7 A9:M9 A11:M11 A13:M13 A15:M15 A17:M17 A19:M19 A21:M21 A23:M23 A25:M25 A27:M27 A29:M29 A31:M31 A33:M33 A35:M35 A37:M37">
    <cfRule type="cellIs" dxfId="122" priority="2" stopIfTrue="1" operator="equal">
      <formula>0</formula>
    </cfRule>
  </conditionalFormatting>
  <conditionalFormatting sqref="F6:M6 F8:M8 F10:M10 F12:M12 F14:M14 F16:M16 F18:M18 F20:M20 F22:M22 F24:M24 F26:M26 F28:M28 F30:M30 F32:M32 F34:M34 F36:M36 A38:M38">
    <cfRule type="cellIs" dxfId="121" priority="1" stopIfTrue="1" operator="lessThan">
      <formula>0.0005</formula>
    </cfRule>
  </conditionalFormatting>
  <hyperlinks>
    <hyperlink ref="A47" r:id="rId1" display="Publikation und Tabellen stehen unter der Lizenz CC BY-SA DEED 4.0." xr:uid="{B85026B0-115A-4347-9467-0B9CD0CC12BA}"/>
    <hyperlink ref="F45" r:id="rId2" xr:uid="{EE4C0FD4-8BF7-4058-A566-9AD4C242049C}"/>
  </hyperlinks>
  <pageMargins left="0.7" right="0.7" top="0.78740157499999996" bottom="0.78740157499999996" header="0.3" footer="0.3"/>
  <pageSetup paperSize="9" scale="77" orientation="portrait"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8683A-2183-4A8A-A5D9-2AEFFD52D411}">
  <sheetPr>
    <pageSetUpPr fitToPage="1"/>
  </sheetPr>
  <dimension ref="A1:E27"/>
  <sheetViews>
    <sheetView view="pageBreakPreview" zoomScaleNormal="100" zoomScaleSheetLayoutView="100" workbookViewId="0">
      <selection sqref="A1:C1"/>
    </sheetView>
  </sheetViews>
  <sheetFormatPr baseColWidth="10" defaultRowHeight="12.75"/>
  <cols>
    <col min="1" max="1" width="18.85546875" style="20" customWidth="1"/>
    <col min="2" max="3" width="27.42578125" style="20" customWidth="1"/>
    <col min="4" max="4" width="11.42578125" style="402"/>
    <col min="5" max="5" width="16.28515625" style="402" customWidth="1"/>
    <col min="6" max="16384" width="11.42578125" style="20"/>
  </cols>
  <sheetData>
    <row r="1" spans="1:3" ht="39.950000000000003" customHeight="1" thickBot="1">
      <c r="A1" s="801" t="str">
        <f>"Tabelle 26: Lernförderung " &amp;Hilfswerte!B1</f>
        <v>Tabelle 26: Lernförderung 2022</v>
      </c>
      <c r="B1" s="801"/>
      <c r="C1" s="801"/>
    </row>
    <row r="2" spans="1:3" ht="27.75" customHeight="1">
      <c r="A2" s="820" t="s">
        <v>12</v>
      </c>
      <c r="B2" s="878" t="s">
        <v>313</v>
      </c>
      <c r="C2" s="810"/>
    </row>
    <row r="3" spans="1:3" ht="27.75" customHeight="1">
      <c r="A3" s="822"/>
      <c r="B3" s="661" t="s">
        <v>88</v>
      </c>
      <c r="C3" s="662" t="s">
        <v>314</v>
      </c>
    </row>
    <row r="4" spans="1:3" ht="24.95" customHeight="1">
      <c r="A4" s="78" t="s">
        <v>61</v>
      </c>
      <c r="B4" s="364">
        <v>3693</v>
      </c>
      <c r="C4" s="518">
        <v>205</v>
      </c>
    </row>
    <row r="5" spans="1:3" ht="24.95" customHeight="1">
      <c r="A5" s="253" t="s">
        <v>62</v>
      </c>
      <c r="B5" s="354">
        <v>100068</v>
      </c>
      <c r="C5" s="519">
        <v>5608</v>
      </c>
    </row>
    <row r="6" spans="1:3" ht="24.95" customHeight="1">
      <c r="A6" s="253" t="s">
        <v>63</v>
      </c>
      <c r="B6" s="354">
        <v>0</v>
      </c>
      <c r="C6" s="519">
        <v>0</v>
      </c>
    </row>
    <row r="7" spans="1:3" ht="24.95" customHeight="1">
      <c r="A7" s="253" t="s">
        <v>64</v>
      </c>
      <c r="B7" s="354">
        <v>11386</v>
      </c>
      <c r="C7" s="519">
        <v>657</v>
      </c>
    </row>
    <row r="8" spans="1:3" ht="24.95" customHeight="1">
      <c r="A8" s="253" t="s">
        <v>65</v>
      </c>
      <c r="B8" s="354">
        <v>0</v>
      </c>
      <c r="C8" s="519">
        <v>0</v>
      </c>
    </row>
    <row r="9" spans="1:3" ht="24.95" customHeight="1">
      <c r="A9" s="253" t="s">
        <v>66</v>
      </c>
      <c r="B9" s="354">
        <v>0</v>
      </c>
      <c r="C9" s="519">
        <v>0</v>
      </c>
    </row>
    <row r="10" spans="1:3" ht="24.95" customHeight="1">
      <c r="A10" s="253" t="s">
        <v>67</v>
      </c>
      <c r="B10" s="354">
        <v>5667</v>
      </c>
      <c r="C10" s="519">
        <v>891</v>
      </c>
    </row>
    <row r="11" spans="1:3" ht="24.95" customHeight="1">
      <c r="A11" s="253" t="s">
        <v>68</v>
      </c>
      <c r="B11" s="354">
        <v>24</v>
      </c>
      <c r="C11" s="519">
        <v>7</v>
      </c>
    </row>
    <row r="12" spans="1:3" ht="24.95" customHeight="1">
      <c r="A12" s="253" t="s">
        <v>69</v>
      </c>
      <c r="B12" s="354">
        <v>252945</v>
      </c>
      <c r="C12" s="519">
        <v>11298</v>
      </c>
    </row>
    <row r="13" spans="1:3" ht="24.95" customHeight="1">
      <c r="A13" s="253" t="s">
        <v>70</v>
      </c>
      <c r="B13" s="354">
        <v>51471</v>
      </c>
      <c r="C13" s="519">
        <v>5340</v>
      </c>
    </row>
    <row r="14" spans="1:3" ht="24.95" customHeight="1">
      <c r="A14" s="253" t="s">
        <v>71</v>
      </c>
      <c r="B14" s="354">
        <v>15195</v>
      </c>
      <c r="C14" s="519">
        <v>1404</v>
      </c>
    </row>
    <row r="15" spans="1:3" ht="24.95" customHeight="1">
      <c r="A15" s="253" t="s">
        <v>72</v>
      </c>
      <c r="B15" s="354">
        <v>0</v>
      </c>
      <c r="C15" s="519">
        <v>0</v>
      </c>
    </row>
    <row r="16" spans="1:3" ht="24.95" customHeight="1">
      <c r="A16" s="253" t="s">
        <v>73</v>
      </c>
      <c r="B16" s="354">
        <v>0</v>
      </c>
      <c r="C16" s="519">
        <v>0</v>
      </c>
    </row>
    <row r="17" spans="1:5" ht="24.95" customHeight="1">
      <c r="A17" s="253" t="s">
        <v>74</v>
      </c>
      <c r="B17" s="354">
        <v>1611</v>
      </c>
      <c r="C17" s="519">
        <v>834</v>
      </c>
    </row>
    <row r="18" spans="1:5" ht="24.95" customHeight="1">
      <c r="A18" s="253" t="s">
        <v>75</v>
      </c>
      <c r="B18" s="354">
        <v>6334</v>
      </c>
      <c r="C18" s="519">
        <v>637</v>
      </c>
    </row>
    <row r="19" spans="1:5" ht="24.95" customHeight="1">
      <c r="A19" s="253" t="s">
        <v>76</v>
      </c>
      <c r="B19" s="354">
        <v>10358</v>
      </c>
      <c r="C19" s="519">
        <v>719</v>
      </c>
    </row>
    <row r="20" spans="1:5" ht="24.95" customHeight="1" thickBot="1">
      <c r="A20" s="254" t="s">
        <v>85</v>
      </c>
      <c r="B20" s="365">
        <v>458752</v>
      </c>
      <c r="C20" s="520">
        <v>27600</v>
      </c>
    </row>
    <row r="21" spans="1:5" s="402" customFormat="1"/>
    <row r="22" spans="1:5" s="550" customFormat="1" ht="18.75" customHeight="1">
      <c r="A22" s="1083" t="str">
        <f>"Anmerkungen. Datengrundlage: Volkshochschul-Statistik "&amp;Hilfswerte!B1&amp;"; Basis: "&amp;Tabelle1!$C$36&amp;" vhs."</f>
        <v>Anmerkungen. Datengrundlage: Volkshochschul-Statistik 2022; Basis: 828 vhs.</v>
      </c>
      <c r="B22" s="1083"/>
      <c r="C22" s="1083"/>
    </row>
    <row r="23" spans="1:5" s="402" customFormat="1"/>
    <row r="24" spans="1:5" s="402" customFormat="1">
      <c r="A24" s="558" t="str">
        <f>Tabelle1!$A$41</f>
        <v>Datengrundlage: Deutsches Institut für Erwachsenenbildung DIE (2025). „Basisdaten Volkshochschul-Statistik (seit 2018)“</v>
      </c>
      <c r="B24" s="560"/>
      <c r="C24" s="560"/>
      <c r="D24" s="560"/>
    </row>
    <row r="25" spans="1:5" s="402" customFormat="1">
      <c r="A25" s="558" t="str">
        <f>Tabelle1!$A$42</f>
        <v xml:space="preserve">(ZA6276; Version 2.0.0) [Data set]. GESIS, Köln. </v>
      </c>
      <c r="B25" s="556"/>
      <c r="C25" s="796" t="s">
        <v>494</v>
      </c>
      <c r="D25" s="796"/>
      <c r="E25" s="796"/>
    </row>
    <row r="26" spans="1:5" s="402" customFormat="1">
      <c r="A26" s="560"/>
      <c r="B26" s="560"/>
      <c r="C26" s="560"/>
      <c r="D26" s="560"/>
    </row>
    <row r="27" spans="1:5" s="402" customFormat="1">
      <c r="A27" s="694" t="str">
        <f>Tabelle1!$A$44</f>
        <v>Die Tabellen stehen unter der Lizenz CC BY-SA DEED 4.0.</v>
      </c>
      <c r="B27" s="560"/>
      <c r="C27" s="560"/>
      <c r="D27" s="560"/>
    </row>
  </sheetData>
  <mergeCells count="5">
    <mergeCell ref="A1:C1"/>
    <mergeCell ref="A2:A3"/>
    <mergeCell ref="B2:C2"/>
    <mergeCell ref="A22:C22"/>
    <mergeCell ref="C25:E25"/>
  </mergeCells>
  <conditionalFormatting sqref="A4:C20">
    <cfRule type="cellIs" dxfId="120" priority="1" stopIfTrue="1" operator="equal">
      <formula>0</formula>
    </cfRule>
  </conditionalFormatting>
  <hyperlinks>
    <hyperlink ref="A27" r:id="rId1" display="Publikation und Tabellen stehen unter der Lizenz CC BY-SA DEED 4.0." xr:uid="{9F0CBEDB-F1ED-42B4-ACE0-9A291847F15A}"/>
    <hyperlink ref="C25" r:id="rId2" xr:uid="{2668F149-5831-489B-A4D3-CE878BCC0778}"/>
  </hyperlinks>
  <pageMargins left="0.7" right="0.7" top="0.78740157499999996" bottom="0.78740157499999996" header="0.3" footer="0.3"/>
  <pageSetup paperSize="9" scale="88" orientation="portrait"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770CA-905E-45B6-ABE2-0F3C77D180B9}">
  <sheetPr>
    <pageSetUpPr fitToPage="1"/>
  </sheetPr>
  <dimension ref="A1:E27"/>
  <sheetViews>
    <sheetView view="pageBreakPreview" zoomScaleNormal="100" zoomScaleSheetLayoutView="100" workbookViewId="0">
      <selection sqref="A1:C1"/>
    </sheetView>
  </sheetViews>
  <sheetFormatPr baseColWidth="10" defaultRowHeight="12.75"/>
  <cols>
    <col min="1" max="1" width="18.85546875" style="20" customWidth="1"/>
    <col min="2" max="3" width="28.28515625" style="20" customWidth="1"/>
    <col min="4" max="4" width="9.5703125" style="402" customWidth="1"/>
    <col min="5" max="5" width="16" style="402" customWidth="1"/>
    <col min="6" max="16384" width="11.42578125" style="20"/>
  </cols>
  <sheetData>
    <row r="1" spans="1:3" ht="39.950000000000003" customHeight="1" thickBot="1">
      <c r="A1" s="801" t="str">
        <f>"Tabelle 27: Digitale Lerninfrastruktur " &amp;Hilfswerte!B1</f>
        <v>Tabelle 27: Digitale Lerninfrastruktur 2022</v>
      </c>
      <c r="B1" s="801"/>
      <c r="C1" s="801"/>
    </row>
    <row r="2" spans="1:3" ht="27.75" customHeight="1">
      <c r="A2" s="820" t="s">
        <v>12</v>
      </c>
      <c r="B2" s="878" t="s">
        <v>315</v>
      </c>
      <c r="C2" s="810"/>
    </row>
    <row r="3" spans="1:3" ht="27.75" customHeight="1">
      <c r="A3" s="822"/>
      <c r="B3" s="661" t="s">
        <v>6</v>
      </c>
      <c r="C3" s="662" t="s">
        <v>458</v>
      </c>
    </row>
    <row r="4" spans="1:3" ht="24.95" customHeight="1">
      <c r="A4" s="78" t="s">
        <v>61</v>
      </c>
      <c r="B4" s="338">
        <v>56</v>
      </c>
      <c r="C4" s="514">
        <v>3794</v>
      </c>
    </row>
    <row r="5" spans="1:3" ht="24.95" customHeight="1">
      <c r="A5" s="253" t="s">
        <v>62</v>
      </c>
      <c r="B5" s="190">
        <v>67</v>
      </c>
      <c r="C5" s="515">
        <v>1738</v>
      </c>
    </row>
    <row r="6" spans="1:3" ht="24.95" customHeight="1">
      <c r="A6" s="253" t="s">
        <v>63</v>
      </c>
      <c r="B6" s="190">
        <v>0</v>
      </c>
      <c r="C6" s="515">
        <v>0</v>
      </c>
    </row>
    <row r="7" spans="1:3" ht="24.95" customHeight="1">
      <c r="A7" s="253" t="s">
        <v>64</v>
      </c>
      <c r="B7" s="190">
        <v>28</v>
      </c>
      <c r="C7" s="515">
        <v>3640</v>
      </c>
    </row>
    <row r="8" spans="1:3" ht="24.95" customHeight="1">
      <c r="A8" s="253" t="s">
        <v>65</v>
      </c>
      <c r="B8" s="190">
        <v>0</v>
      </c>
      <c r="C8" s="515">
        <v>0</v>
      </c>
    </row>
    <row r="9" spans="1:3" ht="24.95" customHeight="1">
      <c r="A9" s="253" t="s">
        <v>66</v>
      </c>
      <c r="B9" s="190">
        <v>4</v>
      </c>
      <c r="C9" s="515">
        <v>267</v>
      </c>
    </row>
    <row r="10" spans="1:3" ht="24.95" customHeight="1">
      <c r="A10" s="253" t="s">
        <v>67</v>
      </c>
      <c r="B10" s="190">
        <v>8</v>
      </c>
      <c r="C10" s="515">
        <v>4441</v>
      </c>
    </row>
    <row r="11" spans="1:3" ht="24.95" customHeight="1">
      <c r="A11" s="253" t="s">
        <v>68</v>
      </c>
      <c r="B11" s="190">
        <v>0</v>
      </c>
      <c r="C11" s="515">
        <v>0</v>
      </c>
    </row>
    <row r="12" spans="1:3" ht="24.95" customHeight="1">
      <c r="A12" s="253" t="s">
        <v>69</v>
      </c>
      <c r="B12" s="190">
        <v>103</v>
      </c>
      <c r="C12" s="515">
        <v>18777</v>
      </c>
    </row>
    <row r="13" spans="1:3" ht="24.95" customHeight="1">
      <c r="A13" s="253" t="s">
        <v>70</v>
      </c>
      <c r="B13" s="190">
        <v>341</v>
      </c>
      <c r="C13" s="515">
        <v>1611</v>
      </c>
    </row>
    <row r="14" spans="1:3" ht="24.95" customHeight="1">
      <c r="A14" s="253" t="s">
        <v>71</v>
      </c>
      <c r="B14" s="190">
        <v>94</v>
      </c>
      <c r="C14" s="515">
        <v>10449</v>
      </c>
    </row>
    <row r="15" spans="1:3" ht="24.95" customHeight="1">
      <c r="A15" s="253" t="s">
        <v>72</v>
      </c>
      <c r="B15" s="190">
        <v>2</v>
      </c>
      <c r="C15" s="515">
        <v>8</v>
      </c>
    </row>
    <row r="16" spans="1:3" ht="24.95" customHeight="1">
      <c r="A16" s="253" t="s">
        <v>73</v>
      </c>
      <c r="B16" s="190">
        <v>0</v>
      </c>
      <c r="C16" s="515">
        <v>0</v>
      </c>
    </row>
    <row r="17" spans="1:5" ht="24.95" customHeight="1">
      <c r="A17" s="253" t="s">
        <v>74</v>
      </c>
      <c r="B17" s="190">
        <v>4</v>
      </c>
      <c r="C17" s="515">
        <v>2</v>
      </c>
    </row>
    <row r="18" spans="1:5" ht="24.95" customHeight="1">
      <c r="A18" s="253" t="s">
        <v>75</v>
      </c>
      <c r="B18" s="190">
        <v>6</v>
      </c>
      <c r="C18" s="515">
        <v>408</v>
      </c>
    </row>
    <row r="19" spans="1:5" ht="24.95" customHeight="1">
      <c r="A19" s="253" t="s">
        <v>76</v>
      </c>
      <c r="B19" s="190">
        <v>2</v>
      </c>
      <c r="C19" s="515">
        <v>154</v>
      </c>
    </row>
    <row r="20" spans="1:5" ht="24.95" customHeight="1" thickBot="1">
      <c r="A20" s="254" t="s">
        <v>85</v>
      </c>
      <c r="B20" s="363">
        <v>715</v>
      </c>
      <c r="C20" s="517">
        <v>45289</v>
      </c>
    </row>
    <row r="21" spans="1:5" s="402" customFormat="1"/>
    <row r="22" spans="1:5" s="550" customFormat="1" ht="18.75" customHeight="1">
      <c r="A22" s="1083" t="str">
        <f>"Anmerkungen. Datengrundlage: Volkshochschul-Statistik "&amp;Hilfswerte!B1&amp;"; Basis: "&amp;Tabelle1!$C$36&amp;" vhs."</f>
        <v>Anmerkungen. Datengrundlage: Volkshochschul-Statistik 2022; Basis: 828 vhs.</v>
      </c>
      <c r="B22" s="1083"/>
      <c r="C22" s="1083"/>
    </row>
    <row r="23" spans="1:5" s="402" customFormat="1"/>
    <row r="24" spans="1:5" s="402" customFormat="1">
      <c r="A24" s="558" t="str">
        <f>Tabelle1!$A$41</f>
        <v>Datengrundlage: Deutsches Institut für Erwachsenenbildung DIE (2025). „Basisdaten Volkshochschul-Statistik (seit 2018)“</v>
      </c>
      <c r="B24" s="560"/>
      <c r="C24" s="560"/>
      <c r="D24" s="560"/>
    </row>
    <row r="25" spans="1:5" s="402" customFormat="1">
      <c r="A25" s="558" t="str">
        <f>Tabelle1!$A$42</f>
        <v xml:space="preserve">(ZA6276; Version 2.0.0) [Data set]. GESIS, Köln. </v>
      </c>
      <c r="B25" s="556"/>
      <c r="C25" s="796" t="s">
        <v>494</v>
      </c>
      <c r="D25" s="796"/>
      <c r="E25" s="796"/>
    </row>
    <row r="26" spans="1:5" s="402" customFormat="1">
      <c r="A26" s="560"/>
      <c r="B26" s="560"/>
      <c r="C26" s="560"/>
      <c r="D26" s="560"/>
    </row>
    <row r="27" spans="1:5" s="402" customFormat="1">
      <c r="A27" s="694" t="str">
        <f>Tabelle1!$A$44</f>
        <v>Die Tabellen stehen unter der Lizenz CC BY-SA DEED 4.0.</v>
      </c>
      <c r="B27" s="560"/>
      <c r="C27" s="560"/>
      <c r="D27" s="560"/>
    </row>
  </sheetData>
  <mergeCells count="5">
    <mergeCell ref="A1:C1"/>
    <mergeCell ref="A2:A3"/>
    <mergeCell ref="B2:C2"/>
    <mergeCell ref="A22:C22"/>
    <mergeCell ref="C25:E25"/>
  </mergeCells>
  <conditionalFormatting sqref="A4:C20">
    <cfRule type="cellIs" dxfId="119" priority="1" stopIfTrue="1" operator="equal">
      <formula>0</formula>
    </cfRule>
  </conditionalFormatting>
  <hyperlinks>
    <hyperlink ref="A27" r:id="rId1" display="Publikation und Tabellen stehen unter der Lizenz CC BY-SA DEED 4.0." xr:uid="{2F49808B-6369-4EA4-915F-B4259FE78A62}"/>
    <hyperlink ref="C25" r:id="rId2" xr:uid="{892DD512-EC5B-4648-BEF6-9591FF39920E}"/>
  </hyperlinks>
  <pageMargins left="0.7" right="0.7" top="0.78740157499999996" bottom="0.78740157499999996" header="0.3" footer="0.3"/>
  <pageSetup paperSize="9" scale="88" orientation="portrait"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4A47C-38E3-45BE-858F-886B39159FEB}">
  <sheetPr>
    <pageSetUpPr fitToPage="1"/>
  </sheetPr>
  <dimension ref="A1:E38"/>
  <sheetViews>
    <sheetView view="pageBreakPreview" zoomScaleNormal="100" zoomScaleSheetLayoutView="100" workbookViewId="0">
      <selection sqref="A1:C1"/>
    </sheetView>
  </sheetViews>
  <sheetFormatPr baseColWidth="10" defaultRowHeight="12.75"/>
  <cols>
    <col min="1" max="1" width="34" style="20" customWidth="1"/>
    <col min="2" max="3" width="21.140625" style="20" customWidth="1"/>
    <col min="4" max="4" width="9" style="402" customWidth="1"/>
    <col min="5" max="5" width="16" style="402" customWidth="1"/>
    <col min="6" max="16384" width="11.42578125" style="20"/>
  </cols>
  <sheetData>
    <row r="1" spans="1:3" ht="39.950000000000003" customHeight="1" thickBot="1">
      <c r="A1" s="801" t="str">
        <f>"Tabelle 28: Kompetenz- und Potenzialanalysen " &amp;Hilfswerte!B1</f>
        <v>Tabelle 28: Kompetenz- und Potenzialanalysen 2022</v>
      </c>
      <c r="B1" s="801"/>
      <c r="C1" s="801"/>
    </row>
    <row r="2" spans="1:3" ht="27.75" customHeight="1">
      <c r="A2" s="1069" t="s">
        <v>12</v>
      </c>
      <c r="B2" s="878" t="s">
        <v>352</v>
      </c>
      <c r="C2" s="810"/>
    </row>
    <row r="3" spans="1:3" ht="27.75" customHeight="1">
      <c r="A3" s="1071"/>
      <c r="B3" s="1086" t="s">
        <v>314</v>
      </c>
      <c r="C3" s="1087"/>
    </row>
    <row r="4" spans="1:3" ht="24.95" customHeight="1">
      <c r="A4" s="366" t="s">
        <v>61</v>
      </c>
      <c r="B4" s="1088">
        <v>1872</v>
      </c>
      <c r="C4" s="1089"/>
    </row>
    <row r="5" spans="1:3" ht="24.95" customHeight="1">
      <c r="A5" s="367" t="s">
        <v>62</v>
      </c>
      <c r="B5" s="1084">
        <v>0</v>
      </c>
      <c r="C5" s="1085"/>
    </row>
    <row r="6" spans="1:3" ht="24.95" customHeight="1">
      <c r="A6" s="367" t="s">
        <v>63</v>
      </c>
      <c r="B6" s="1084">
        <v>0</v>
      </c>
      <c r="C6" s="1085"/>
    </row>
    <row r="7" spans="1:3" ht="24.95" customHeight="1">
      <c r="A7" s="367" t="s">
        <v>64</v>
      </c>
      <c r="B7" s="1084">
        <v>0</v>
      </c>
      <c r="C7" s="1085"/>
    </row>
    <row r="8" spans="1:3" ht="24.95" customHeight="1">
      <c r="A8" s="367" t="s">
        <v>65</v>
      </c>
      <c r="B8" s="1084">
        <v>0</v>
      </c>
      <c r="C8" s="1085"/>
    </row>
    <row r="9" spans="1:3" ht="24.95" customHeight="1">
      <c r="A9" s="367" t="s">
        <v>66</v>
      </c>
      <c r="B9" s="1084">
        <v>0</v>
      </c>
      <c r="C9" s="1085"/>
    </row>
    <row r="10" spans="1:3" ht="24.95" customHeight="1">
      <c r="A10" s="367" t="s">
        <v>67</v>
      </c>
      <c r="B10" s="1084">
        <v>111</v>
      </c>
      <c r="C10" s="1085"/>
    </row>
    <row r="11" spans="1:3" ht="24.95" customHeight="1">
      <c r="A11" s="367" t="s">
        <v>68</v>
      </c>
      <c r="B11" s="1084">
        <v>23</v>
      </c>
      <c r="C11" s="1085"/>
    </row>
    <row r="12" spans="1:3" ht="24.95" customHeight="1">
      <c r="A12" s="367" t="s">
        <v>69</v>
      </c>
      <c r="B12" s="1084">
        <v>1695</v>
      </c>
      <c r="C12" s="1085"/>
    </row>
    <row r="13" spans="1:3" ht="24.95" customHeight="1">
      <c r="A13" s="367" t="s">
        <v>70</v>
      </c>
      <c r="B13" s="1084">
        <v>2511</v>
      </c>
      <c r="C13" s="1085"/>
    </row>
    <row r="14" spans="1:3" ht="24.95" customHeight="1">
      <c r="A14" s="367" t="s">
        <v>71</v>
      </c>
      <c r="B14" s="1084">
        <v>491</v>
      </c>
      <c r="C14" s="1085"/>
    </row>
    <row r="15" spans="1:3" ht="24.95" customHeight="1">
      <c r="A15" s="367" t="s">
        <v>72</v>
      </c>
      <c r="B15" s="1084">
        <v>0</v>
      </c>
      <c r="C15" s="1085"/>
    </row>
    <row r="16" spans="1:3" ht="24.95" customHeight="1">
      <c r="A16" s="367" t="s">
        <v>73</v>
      </c>
      <c r="B16" s="1084">
        <v>47</v>
      </c>
      <c r="C16" s="1085"/>
    </row>
    <row r="17" spans="1:5" ht="24.95" customHeight="1">
      <c r="A17" s="367" t="s">
        <v>74</v>
      </c>
      <c r="B17" s="1084">
        <v>0</v>
      </c>
      <c r="C17" s="1085"/>
    </row>
    <row r="18" spans="1:5" ht="24.95" customHeight="1">
      <c r="A18" s="367" t="s">
        <v>75</v>
      </c>
      <c r="B18" s="1084">
        <v>241</v>
      </c>
      <c r="C18" s="1085"/>
    </row>
    <row r="19" spans="1:5" ht="24.95" customHeight="1">
      <c r="A19" s="367" t="s">
        <v>76</v>
      </c>
      <c r="B19" s="1090">
        <v>3</v>
      </c>
      <c r="C19" s="1091"/>
    </row>
    <row r="20" spans="1:5" ht="24.95" customHeight="1" thickBot="1">
      <c r="A20" s="368" t="s">
        <v>85</v>
      </c>
      <c r="B20" s="1092">
        <v>6994</v>
      </c>
      <c r="C20" s="1093"/>
    </row>
    <row r="21" spans="1:5" s="402" customFormat="1">
      <c r="A21" s="404"/>
      <c r="B21" s="404"/>
      <c r="C21" s="404"/>
    </row>
    <row r="22" spans="1:5" s="550" customFormat="1" ht="18.75" customHeight="1">
      <c r="A22" s="1094" t="str">
        <f>"Anmerkungen. Datengrundlage: Volkshochschul-Statistik "&amp;Hilfswerte!B1&amp;"; Basis: "&amp;Tabelle1!$C$36&amp;" vhs."</f>
        <v>Anmerkungen. Datengrundlage: Volkshochschul-Statistik 2022; Basis: 828 vhs.</v>
      </c>
      <c r="B22" s="1094"/>
      <c r="C22" s="1094"/>
    </row>
    <row r="23" spans="1:5" s="402" customFormat="1">
      <c r="A23" s="404"/>
      <c r="B23" s="404"/>
      <c r="C23" s="404"/>
    </row>
    <row r="24" spans="1:5" s="402" customFormat="1">
      <c r="A24" s="558" t="str">
        <f>Tabelle1!$A$41</f>
        <v>Datengrundlage: Deutsches Institut für Erwachsenenbildung DIE (2025). „Basisdaten Volkshochschul-Statistik (seit 2018)“</v>
      </c>
      <c r="B24" s="560"/>
      <c r="C24" s="560"/>
      <c r="D24" s="560"/>
    </row>
    <row r="25" spans="1:5" s="402" customFormat="1">
      <c r="A25" s="558" t="str">
        <f>Tabelle1!$A$42</f>
        <v xml:space="preserve">(ZA6276; Version 2.0.0) [Data set]. GESIS, Köln. </v>
      </c>
      <c r="B25" s="556"/>
      <c r="C25" s="796" t="s">
        <v>494</v>
      </c>
      <c r="D25" s="796"/>
      <c r="E25" s="796"/>
    </row>
    <row r="26" spans="1:5" s="402" customFormat="1">
      <c r="A26" s="560"/>
      <c r="B26" s="560"/>
      <c r="C26" s="560"/>
      <c r="D26" s="560"/>
    </row>
    <row r="27" spans="1:5" s="402" customFormat="1">
      <c r="A27" s="694" t="str">
        <f>Tabelle1!$A$44</f>
        <v>Die Tabellen stehen unter der Lizenz CC BY-SA DEED 4.0.</v>
      </c>
      <c r="B27" s="560"/>
      <c r="C27" s="560"/>
      <c r="D27" s="560"/>
    </row>
    <row r="28" spans="1:5">
      <c r="A28" s="22"/>
      <c r="B28" s="22"/>
      <c r="C28" s="22"/>
    </row>
    <row r="29" spans="1:5">
      <c r="A29" s="21"/>
      <c r="B29" s="21"/>
      <c r="C29" s="21"/>
    </row>
    <row r="30" spans="1:5">
      <c r="A30" s="22"/>
      <c r="B30" s="22"/>
      <c r="C30" s="22"/>
    </row>
    <row r="31" spans="1:5">
      <c r="A31" s="21"/>
      <c r="B31" s="21"/>
      <c r="C31" s="21"/>
    </row>
    <row r="32" spans="1:5">
      <c r="A32" s="22"/>
      <c r="B32" s="22"/>
      <c r="C32" s="22"/>
    </row>
    <row r="33" spans="1:3">
      <c r="A33" s="21"/>
      <c r="B33" s="21"/>
      <c r="C33" s="21"/>
    </row>
    <row r="34" spans="1:3">
      <c r="A34" s="22"/>
      <c r="B34" s="22"/>
      <c r="C34" s="22"/>
    </row>
    <row r="35" spans="1:3">
      <c r="A35" s="21"/>
      <c r="B35" s="21"/>
      <c r="C35" s="21"/>
    </row>
    <row r="36" spans="1:3">
      <c r="A36" s="22"/>
      <c r="B36" s="22"/>
      <c r="C36" s="22"/>
    </row>
    <row r="37" spans="1:3">
      <c r="A37" s="21"/>
      <c r="B37" s="21"/>
      <c r="C37" s="21"/>
    </row>
    <row r="38" spans="1:3">
      <c r="A38" s="22"/>
      <c r="B38" s="22"/>
      <c r="C38" s="22"/>
    </row>
  </sheetData>
  <mergeCells count="23">
    <mergeCell ref="C25:E25"/>
    <mergeCell ref="B8:C8"/>
    <mergeCell ref="B9:C9"/>
    <mergeCell ref="B10:C10"/>
    <mergeCell ref="B18:C18"/>
    <mergeCell ref="B19:C19"/>
    <mergeCell ref="B20:C20"/>
    <mergeCell ref="B17:C17"/>
    <mergeCell ref="B14:C14"/>
    <mergeCell ref="A22:C22"/>
    <mergeCell ref="B11:C11"/>
    <mergeCell ref="B15:C15"/>
    <mergeCell ref="B16:C16"/>
    <mergeCell ref="A1:C1"/>
    <mergeCell ref="A2:A3"/>
    <mergeCell ref="B2:C2"/>
    <mergeCell ref="B3:C3"/>
    <mergeCell ref="B4:C4"/>
    <mergeCell ref="B5:C5"/>
    <mergeCell ref="B6:C6"/>
    <mergeCell ref="B7:C7"/>
    <mergeCell ref="B12:C12"/>
    <mergeCell ref="B13:C13"/>
  </mergeCells>
  <conditionalFormatting sqref="A22 A28:C28 A30:C30 A32:C32 A34:C34 A36:C36 A38:C38">
    <cfRule type="cellIs" dxfId="118" priority="3" stopIfTrue="1" operator="equal">
      <formula>1</formula>
    </cfRule>
    <cfRule type="cellIs" dxfId="117" priority="4" stopIfTrue="1" operator="lessThan">
      <formula>0.0005</formula>
    </cfRule>
  </conditionalFormatting>
  <conditionalFormatting sqref="A4:B20">
    <cfRule type="cellIs" dxfId="116" priority="1" stopIfTrue="1" operator="equal">
      <formula>0</formula>
    </cfRule>
  </conditionalFormatting>
  <conditionalFormatting sqref="A21:C21 A23:C23 A29:C29 A31:C31 A33:C33 A35:C35 A37:C37">
    <cfRule type="cellIs" dxfId="115" priority="5" stopIfTrue="1" operator="equal">
      <formula>0</formula>
    </cfRule>
  </conditionalFormatting>
  <hyperlinks>
    <hyperlink ref="A27" r:id="rId1" display="Publikation und Tabellen stehen unter der Lizenz CC BY-SA DEED 4.0." xr:uid="{D001B468-4135-4B0C-9181-C8A2B58482EC}"/>
    <hyperlink ref="C25" r:id="rId2" xr:uid="{B1D3141B-4D31-416D-B7B1-098F896BA01C}"/>
  </hyperlinks>
  <pageMargins left="0.7" right="0.7" top="0.78740157499999996" bottom="0.78740157499999996" header="0.3" footer="0.3"/>
  <pageSetup paperSize="9" scale="88" orientation="portrait"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C395A-0E4D-4B84-847A-57DB6472D0A0}">
  <dimension ref="A1:AO48"/>
  <sheetViews>
    <sheetView view="pageBreakPreview" zoomScaleNormal="100" zoomScaleSheetLayoutView="100" zoomScalePageLayoutView="120" workbookViewId="0">
      <selection sqref="A1:J1"/>
    </sheetView>
  </sheetViews>
  <sheetFormatPr baseColWidth="10" defaultRowHeight="12.75"/>
  <cols>
    <col min="1" max="1" width="15.85546875" style="20" customWidth="1"/>
    <col min="2" max="2" width="12.7109375" style="20" customWidth="1"/>
    <col min="3" max="6" width="9.42578125" style="20" customWidth="1"/>
    <col min="7" max="7" width="12.7109375" style="20" customWidth="1"/>
    <col min="8" max="10" width="9.42578125" style="20" customWidth="1"/>
    <col min="11" max="11" width="19.140625" style="20" customWidth="1"/>
    <col min="12" max="12" width="12.7109375" style="20" customWidth="1"/>
    <col min="13" max="15" width="9.42578125" style="20" customWidth="1"/>
    <col min="16" max="16" width="12.7109375" style="20" customWidth="1"/>
    <col min="17" max="19" width="9.42578125" style="20" customWidth="1"/>
    <col min="20" max="20" width="19" style="20" customWidth="1"/>
    <col min="21" max="21" width="12.7109375" style="20" customWidth="1"/>
    <col min="22" max="24" width="9.42578125" style="20" customWidth="1"/>
    <col min="25" max="25" width="12.7109375" style="20" customWidth="1"/>
    <col min="26" max="28" width="9.42578125" style="20" customWidth="1"/>
    <col min="29" max="29" width="17.7109375" style="20" customWidth="1"/>
    <col min="30" max="30" width="12.7109375" style="20" customWidth="1"/>
    <col min="31" max="33" width="9.42578125" style="20" customWidth="1"/>
    <col min="34" max="34" width="12.7109375" style="27" customWidth="1"/>
    <col min="35" max="37" width="9.42578125" style="27" customWidth="1"/>
    <col min="38" max="38" width="2.7109375" style="402" customWidth="1"/>
    <col min="39" max="16384" width="11.42578125" style="20"/>
  </cols>
  <sheetData>
    <row r="1" spans="1:41" s="19" customFormat="1" ht="57.95" customHeight="1" thickBot="1">
      <c r="A1" s="801" t="str">
        <f>"Tabelle 29: Struktur der Gesamtunterrichtsstunden nach Art der Veranstaltung, Ländern und Programmbereichen " &amp;Hilfswerte!$B$1</f>
        <v>Tabelle 29: Struktur der Gesamtunterrichtsstunden nach Art der Veranstaltung, Ländern und Programmbereichen 2022</v>
      </c>
      <c r="B1" s="801"/>
      <c r="C1" s="801"/>
      <c r="D1" s="801"/>
      <c r="E1" s="801"/>
      <c r="F1" s="801"/>
      <c r="G1" s="801"/>
      <c r="H1" s="801"/>
      <c r="I1" s="801"/>
      <c r="J1" s="801"/>
      <c r="K1" s="801" t="str">
        <f>"noch Tabelle 29: Struktur der Gesamtunterrichtsstunden nach Art der Veranstaltung, Ländern und Programmbereichen " &amp;Hilfswerte!$B$1</f>
        <v>noch Tabelle 29: Struktur der Gesamtunterrichtsstunden nach Art der Veranstaltung, Ländern und Programmbereichen 2022</v>
      </c>
      <c r="L1" s="801"/>
      <c r="M1" s="801"/>
      <c r="N1" s="801"/>
      <c r="O1" s="801"/>
      <c r="P1" s="801"/>
      <c r="Q1" s="801"/>
      <c r="R1" s="801"/>
      <c r="S1" s="801"/>
      <c r="T1" s="801" t="str">
        <f>"noch Tabelle 29: Struktur der Gesamtunterrichtsstunden nach Art der Veranstaltung, Ländern und Programmbereichen " &amp;Hilfswerte!$B$1</f>
        <v>noch Tabelle 29: Struktur der Gesamtunterrichtsstunden nach Art der Veranstaltung, Ländern und Programmbereichen 2022</v>
      </c>
      <c r="U1" s="801"/>
      <c r="V1" s="801"/>
      <c r="W1" s="801"/>
      <c r="X1" s="801"/>
      <c r="Y1" s="801"/>
      <c r="Z1" s="801"/>
      <c r="AA1" s="801"/>
      <c r="AB1" s="801"/>
      <c r="AC1" s="801" t="str">
        <f>"noch Tabelle 28: Struktur der Gesamtunterrichtsstunden nach Art der Veranstaltung, Ländern und Programmbereichen " &amp;Hilfswerte!$B$1</f>
        <v>noch Tabelle 28: Struktur der Gesamtunterrichtsstunden nach Art der Veranstaltung, Ländern und Programmbereichen 2022</v>
      </c>
      <c r="AD1" s="801"/>
      <c r="AE1" s="801"/>
      <c r="AF1" s="801"/>
      <c r="AG1" s="801"/>
      <c r="AH1" s="801"/>
      <c r="AI1" s="801"/>
      <c r="AJ1" s="801"/>
      <c r="AK1" s="801"/>
      <c r="AL1" s="569"/>
      <c r="AM1" s="34"/>
      <c r="AN1" s="34"/>
      <c r="AO1" s="34"/>
    </row>
    <row r="2" spans="1:41" s="19" customFormat="1" ht="14.25" customHeight="1">
      <c r="A2" s="820" t="s">
        <v>12</v>
      </c>
      <c r="B2" s="811" t="s">
        <v>459</v>
      </c>
      <c r="C2" s="812"/>
      <c r="D2" s="812"/>
      <c r="E2" s="812"/>
      <c r="F2" s="894"/>
      <c r="G2" s="878" t="s">
        <v>460</v>
      </c>
      <c r="H2" s="809"/>
      <c r="I2" s="809"/>
      <c r="J2" s="809"/>
      <c r="K2" s="820" t="s">
        <v>12</v>
      </c>
      <c r="L2" s="878" t="s">
        <v>460</v>
      </c>
      <c r="M2" s="809"/>
      <c r="N2" s="809"/>
      <c r="O2" s="809"/>
      <c r="P2" s="809"/>
      <c r="Q2" s="809"/>
      <c r="R2" s="809"/>
      <c r="S2" s="810"/>
      <c r="T2" s="820" t="s">
        <v>12</v>
      </c>
      <c r="U2" s="878" t="s">
        <v>460</v>
      </c>
      <c r="V2" s="809"/>
      <c r="W2" s="809"/>
      <c r="X2" s="809"/>
      <c r="Y2" s="809"/>
      <c r="Z2" s="809"/>
      <c r="AA2" s="809"/>
      <c r="AB2" s="810"/>
      <c r="AC2" s="820" t="s">
        <v>12</v>
      </c>
      <c r="AD2" s="811" t="s">
        <v>460</v>
      </c>
      <c r="AE2" s="812"/>
      <c r="AF2" s="812"/>
      <c r="AG2" s="812"/>
      <c r="AH2" s="812"/>
      <c r="AI2" s="812"/>
      <c r="AJ2" s="812"/>
      <c r="AK2" s="884"/>
      <c r="AL2" s="561"/>
    </row>
    <row r="3" spans="1:41" s="40" customFormat="1" ht="36.75" customHeight="1">
      <c r="A3" s="821"/>
      <c r="B3" s="813"/>
      <c r="C3" s="814"/>
      <c r="D3" s="814"/>
      <c r="E3" s="814"/>
      <c r="F3" s="1081"/>
      <c r="G3" s="805" t="s">
        <v>89</v>
      </c>
      <c r="H3" s="896"/>
      <c r="I3" s="896"/>
      <c r="J3" s="896"/>
      <c r="K3" s="821"/>
      <c r="L3" s="805" t="s">
        <v>113</v>
      </c>
      <c r="M3" s="896"/>
      <c r="N3" s="896"/>
      <c r="O3" s="896"/>
      <c r="P3" s="805" t="s">
        <v>19</v>
      </c>
      <c r="Q3" s="896"/>
      <c r="R3" s="896"/>
      <c r="S3" s="1082"/>
      <c r="T3" s="821"/>
      <c r="U3" s="805" t="s">
        <v>20</v>
      </c>
      <c r="V3" s="896"/>
      <c r="W3" s="896"/>
      <c r="X3" s="896"/>
      <c r="Y3" s="805" t="s">
        <v>355</v>
      </c>
      <c r="Z3" s="896"/>
      <c r="AA3" s="896"/>
      <c r="AB3" s="1082"/>
      <c r="AC3" s="821"/>
      <c r="AD3" s="805" t="s">
        <v>38</v>
      </c>
      <c r="AE3" s="896"/>
      <c r="AF3" s="896"/>
      <c r="AG3" s="896"/>
      <c r="AH3" s="805" t="s">
        <v>39</v>
      </c>
      <c r="AI3" s="896"/>
      <c r="AJ3" s="896"/>
      <c r="AK3" s="1082"/>
      <c r="AL3" s="573"/>
    </row>
    <row r="4" spans="1:41" s="40" customFormat="1" ht="14.25" customHeight="1">
      <c r="A4" s="821"/>
      <c r="B4" s="587" t="s">
        <v>9</v>
      </c>
      <c r="C4" s="896" t="s">
        <v>13</v>
      </c>
      <c r="D4" s="896"/>
      <c r="E4" s="896"/>
      <c r="F4" s="823"/>
      <c r="G4" s="668" t="s">
        <v>9</v>
      </c>
      <c r="H4" s="885" t="s">
        <v>13</v>
      </c>
      <c r="I4" s="806"/>
      <c r="J4" s="806"/>
      <c r="K4" s="821"/>
      <c r="L4" s="668" t="s">
        <v>9</v>
      </c>
      <c r="M4" s="885" t="s">
        <v>13</v>
      </c>
      <c r="N4" s="806"/>
      <c r="O4" s="807"/>
      <c r="P4" s="586" t="s">
        <v>9</v>
      </c>
      <c r="Q4" s="885" t="s">
        <v>13</v>
      </c>
      <c r="R4" s="806"/>
      <c r="S4" s="808"/>
      <c r="T4" s="821"/>
      <c r="U4" s="668" t="s">
        <v>9</v>
      </c>
      <c r="V4" s="885" t="s">
        <v>13</v>
      </c>
      <c r="W4" s="806"/>
      <c r="X4" s="823"/>
      <c r="Y4" s="586" t="s">
        <v>9</v>
      </c>
      <c r="Z4" s="885" t="s">
        <v>13</v>
      </c>
      <c r="AA4" s="806"/>
      <c r="AB4" s="808"/>
      <c r="AC4" s="821"/>
      <c r="AD4" s="585" t="s">
        <v>9</v>
      </c>
      <c r="AE4" s="885" t="s">
        <v>13</v>
      </c>
      <c r="AF4" s="806"/>
      <c r="AG4" s="807"/>
      <c r="AH4" s="586" t="s">
        <v>9</v>
      </c>
      <c r="AI4" s="885" t="s">
        <v>13</v>
      </c>
      <c r="AJ4" s="806"/>
      <c r="AK4" s="808"/>
      <c r="AL4" s="573"/>
    </row>
    <row r="5" spans="1:41" ht="71.25" customHeight="1">
      <c r="A5" s="822"/>
      <c r="B5" s="610" t="s">
        <v>9</v>
      </c>
      <c r="C5" s="593" t="s">
        <v>16</v>
      </c>
      <c r="D5" s="593" t="s">
        <v>349</v>
      </c>
      <c r="E5" s="591" t="s">
        <v>380</v>
      </c>
      <c r="F5" s="591" t="s">
        <v>348</v>
      </c>
      <c r="G5" s="610" t="s">
        <v>9</v>
      </c>
      <c r="H5" s="603" t="s">
        <v>16</v>
      </c>
      <c r="I5" s="603" t="s">
        <v>316</v>
      </c>
      <c r="J5" s="603" t="s">
        <v>380</v>
      </c>
      <c r="K5" s="822"/>
      <c r="L5" s="610" t="s">
        <v>9</v>
      </c>
      <c r="M5" s="603" t="s">
        <v>16</v>
      </c>
      <c r="N5" s="593" t="s">
        <v>349</v>
      </c>
      <c r="O5" s="596" t="s">
        <v>380</v>
      </c>
      <c r="P5" s="669" t="s">
        <v>9</v>
      </c>
      <c r="Q5" s="603" t="s">
        <v>16</v>
      </c>
      <c r="R5" s="603" t="s">
        <v>316</v>
      </c>
      <c r="S5" s="621" t="s">
        <v>380</v>
      </c>
      <c r="T5" s="822"/>
      <c r="U5" s="610" t="s">
        <v>9</v>
      </c>
      <c r="V5" s="603" t="s">
        <v>16</v>
      </c>
      <c r="W5" s="593" t="s">
        <v>349</v>
      </c>
      <c r="X5" s="591" t="s">
        <v>380</v>
      </c>
      <c r="Y5" s="670" t="s">
        <v>9</v>
      </c>
      <c r="Z5" s="603" t="s">
        <v>16</v>
      </c>
      <c r="AA5" s="603" t="s">
        <v>316</v>
      </c>
      <c r="AB5" s="621" t="s">
        <v>380</v>
      </c>
      <c r="AC5" s="822"/>
      <c r="AD5" s="606" t="s">
        <v>9</v>
      </c>
      <c r="AE5" s="603" t="s">
        <v>16</v>
      </c>
      <c r="AF5" s="593" t="s">
        <v>349</v>
      </c>
      <c r="AG5" s="596" t="s">
        <v>380</v>
      </c>
      <c r="AH5" s="669"/>
      <c r="AI5" s="603" t="s">
        <v>16</v>
      </c>
      <c r="AJ5" s="593" t="s">
        <v>349</v>
      </c>
      <c r="AK5" s="621" t="s">
        <v>380</v>
      </c>
    </row>
    <row r="6" spans="1:41" s="21" customFormat="1">
      <c r="A6" s="870" t="s">
        <v>61</v>
      </c>
      <c r="B6" s="207">
        <v>2482710</v>
      </c>
      <c r="C6" s="186">
        <v>2444225</v>
      </c>
      <c r="D6" s="181">
        <v>25407</v>
      </c>
      <c r="E6" s="181">
        <v>10078</v>
      </c>
      <c r="F6" s="181">
        <v>3000</v>
      </c>
      <c r="G6" s="207">
        <v>89862</v>
      </c>
      <c r="H6" s="190">
        <v>70977</v>
      </c>
      <c r="I6" s="181">
        <v>11696</v>
      </c>
      <c r="J6" s="181">
        <v>7189</v>
      </c>
      <c r="K6" s="870" t="s">
        <v>61</v>
      </c>
      <c r="L6" s="207">
        <v>225045</v>
      </c>
      <c r="M6" s="190">
        <v>216164</v>
      </c>
      <c r="N6" s="181">
        <v>6685</v>
      </c>
      <c r="O6" s="191">
        <v>2196</v>
      </c>
      <c r="P6" s="181">
        <v>476382</v>
      </c>
      <c r="Q6" s="190">
        <v>471730</v>
      </c>
      <c r="R6" s="181">
        <v>4012</v>
      </c>
      <c r="S6" s="224">
        <v>640</v>
      </c>
      <c r="T6" s="799" t="s">
        <v>61</v>
      </c>
      <c r="U6" s="207">
        <v>1373081</v>
      </c>
      <c r="V6" s="190">
        <v>1372275</v>
      </c>
      <c r="W6" s="181">
        <v>767</v>
      </c>
      <c r="X6" s="191">
        <v>39</v>
      </c>
      <c r="Y6" s="181">
        <v>106531</v>
      </c>
      <c r="Z6" s="190">
        <v>104741</v>
      </c>
      <c r="AA6" s="181">
        <v>1788</v>
      </c>
      <c r="AB6" s="224">
        <v>2</v>
      </c>
      <c r="AC6" s="1095" t="s">
        <v>61</v>
      </c>
      <c r="AD6" s="190">
        <v>179908</v>
      </c>
      <c r="AE6" s="190">
        <v>179690</v>
      </c>
      <c r="AF6" s="181">
        <v>206</v>
      </c>
      <c r="AG6" s="191">
        <v>12</v>
      </c>
      <c r="AH6" s="181">
        <v>28901</v>
      </c>
      <c r="AI6" s="190">
        <v>28648</v>
      </c>
      <c r="AJ6" s="181">
        <v>253</v>
      </c>
      <c r="AK6" s="224">
        <v>0</v>
      </c>
      <c r="AL6" s="404"/>
    </row>
    <row r="7" spans="1:41" s="21" customFormat="1">
      <c r="A7" s="799"/>
      <c r="B7" s="374">
        <v>1</v>
      </c>
      <c r="C7" s="198">
        <v>0.98450000000000004</v>
      </c>
      <c r="D7" s="131">
        <v>1.023E-2</v>
      </c>
      <c r="E7" s="131">
        <v>4.0600000000000002E-3</v>
      </c>
      <c r="F7" s="131">
        <v>1.2099999999999999E-3</v>
      </c>
      <c r="G7" s="374">
        <v>1</v>
      </c>
      <c r="H7" s="198">
        <v>0.78983999999999999</v>
      </c>
      <c r="I7" s="131">
        <v>0.13016</v>
      </c>
      <c r="J7" s="131">
        <v>0.08</v>
      </c>
      <c r="K7" s="799"/>
      <c r="L7" s="374">
        <v>1</v>
      </c>
      <c r="M7" s="145">
        <v>0.96053999999999995</v>
      </c>
      <c r="N7" s="146">
        <v>2.971E-2</v>
      </c>
      <c r="O7" s="147">
        <v>9.7599999999999996E-3</v>
      </c>
      <c r="P7" s="357">
        <v>1</v>
      </c>
      <c r="Q7" s="145">
        <v>0.99023000000000005</v>
      </c>
      <c r="R7" s="146">
        <v>8.4200000000000004E-3</v>
      </c>
      <c r="S7" s="148">
        <v>1.34E-3</v>
      </c>
      <c r="T7" s="799"/>
      <c r="U7" s="374">
        <v>1</v>
      </c>
      <c r="V7" s="145">
        <v>0.99941000000000002</v>
      </c>
      <c r="W7" s="146">
        <v>5.5999999999999995E-4</v>
      </c>
      <c r="X7" s="147">
        <v>3.0000000000000001E-5</v>
      </c>
      <c r="Y7" s="357">
        <v>1</v>
      </c>
      <c r="Z7" s="145">
        <v>0.98319999999999996</v>
      </c>
      <c r="AA7" s="146">
        <v>1.678E-2</v>
      </c>
      <c r="AB7" s="148">
        <v>2.0000000000000002E-5</v>
      </c>
      <c r="AC7" s="870"/>
      <c r="AD7" s="340">
        <v>1</v>
      </c>
      <c r="AE7" s="145">
        <v>0.99878999999999996</v>
      </c>
      <c r="AF7" s="146">
        <v>1.15E-3</v>
      </c>
      <c r="AG7" s="147">
        <v>6.9999999999999994E-5</v>
      </c>
      <c r="AH7" s="357">
        <v>1</v>
      </c>
      <c r="AI7" s="145">
        <v>0.99124999999999996</v>
      </c>
      <c r="AJ7" s="146">
        <v>8.7500000000000008E-3</v>
      </c>
      <c r="AK7" s="148" t="s">
        <v>477</v>
      </c>
      <c r="AL7" s="404"/>
    </row>
    <row r="8" spans="1:41" s="21" customFormat="1" ht="12.75" customHeight="1">
      <c r="A8" s="799" t="s">
        <v>62</v>
      </c>
      <c r="B8" s="207">
        <v>2398122</v>
      </c>
      <c r="C8" s="186">
        <v>2331134</v>
      </c>
      <c r="D8" s="181">
        <v>52084</v>
      </c>
      <c r="E8" s="181">
        <v>5694</v>
      </c>
      <c r="F8" s="181">
        <v>9210</v>
      </c>
      <c r="G8" s="207">
        <v>97878</v>
      </c>
      <c r="H8" s="190">
        <v>67026</v>
      </c>
      <c r="I8" s="181">
        <v>27116</v>
      </c>
      <c r="J8" s="181">
        <v>3736</v>
      </c>
      <c r="K8" s="799" t="s">
        <v>62</v>
      </c>
      <c r="L8" s="207">
        <v>271998</v>
      </c>
      <c r="M8" s="186">
        <v>257274</v>
      </c>
      <c r="N8" s="199">
        <v>12792</v>
      </c>
      <c r="O8" s="187">
        <v>1932</v>
      </c>
      <c r="P8" s="199">
        <v>562894</v>
      </c>
      <c r="Q8" s="186">
        <v>554632</v>
      </c>
      <c r="R8" s="199">
        <v>8236</v>
      </c>
      <c r="S8" s="244">
        <v>26</v>
      </c>
      <c r="T8" s="799" t="s">
        <v>62</v>
      </c>
      <c r="U8" s="190">
        <v>1203564</v>
      </c>
      <c r="V8" s="186">
        <v>1202054</v>
      </c>
      <c r="W8" s="199">
        <v>1510</v>
      </c>
      <c r="X8" s="187">
        <v>0</v>
      </c>
      <c r="Y8" s="199">
        <v>113968</v>
      </c>
      <c r="Z8" s="186">
        <v>111782</v>
      </c>
      <c r="AA8" s="199">
        <v>2186</v>
      </c>
      <c r="AB8" s="244">
        <v>0</v>
      </c>
      <c r="AC8" s="817" t="s">
        <v>62</v>
      </c>
      <c r="AD8" s="190">
        <v>75872</v>
      </c>
      <c r="AE8" s="186">
        <v>75810</v>
      </c>
      <c r="AF8" s="199">
        <v>62</v>
      </c>
      <c r="AG8" s="187">
        <v>0</v>
      </c>
      <c r="AH8" s="199">
        <v>62738</v>
      </c>
      <c r="AI8" s="186">
        <v>62556</v>
      </c>
      <c r="AJ8" s="199">
        <v>182</v>
      </c>
      <c r="AK8" s="244">
        <v>0</v>
      </c>
      <c r="AL8" s="404"/>
    </row>
    <row r="9" spans="1:41" s="21" customFormat="1" ht="12.75" customHeight="1">
      <c r="A9" s="799"/>
      <c r="B9" s="374">
        <v>1</v>
      </c>
      <c r="C9" s="198">
        <v>0.97206999999999999</v>
      </c>
      <c r="D9" s="131">
        <v>2.172E-2</v>
      </c>
      <c r="E9" s="131">
        <v>2.3700000000000001E-3</v>
      </c>
      <c r="F9" s="131">
        <v>3.8400000000000001E-3</v>
      </c>
      <c r="G9" s="374">
        <v>1</v>
      </c>
      <c r="H9" s="198">
        <v>0.68479000000000001</v>
      </c>
      <c r="I9" s="131">
        <v>0.27704000000000001</v>
      </c>
      <c r="J9" s="131">
        <v>3.8170000000000003E-2</v>
      </c>
      <c r="K9" s="799"/>
      <c r="L9" s="374">
        <v>1</v>
      </c>
      <c r="M9" s="198">
        <v>0.94586999999999999</v>
      </c>
      <c r="N9" s="131">
        <v>4.7030000000000002E-2</v>
      </c>
      <c r="O9" s="189">
        <v>7.1000000000000004E-3</v>
      </c>
      <c r="P9" s="341">
        <v>1</v>
      </c>
      <c r="Q9" s="198">
        <v>0.98531999999999997</v>
      </c>
      <c r="R9" s="131">
        <v>1.4630000000000001E-2</v>
      </c>
      <c r="S9" s="227">
        <v>5.0000000000000002E-5</v>
      </c>
      <c r="T9" s="799"/>
      <c r="U9" s="340">
        <v>1</v>
      </c>
      <c r="V9" s="198">
        <v>0.99875000000000003</v>
      </c>
      <c r="W9" s="131">
        <v>1.25E-3</v>
      </c>
      <c r="X9" s="189" t="s">
        <v>477</v>
      </c>
      <c r="Y9" s="341">
        <v>1</v>
      </c>
      <c r="Z9" s="198">
        <v>0.98082000000000003</v>
      </c>
      <c r="AA9" s="131">
        <v>1.9179999999999999E-2</v>
      </c>
      <c r="AB9" s="227" t="s">
        <v>477</v>
      </c>
      <c r="AC9" s="870"/>
      <c r="AD9" s="146">
        <v>1</v>
      </c>
      <c r="AE9" s="198">
        <v>0.99917999999999996</v>
      </c>
      <c r="AF9" s="131">
        <v>8.1999999999999998E-4</v>
      </c>
      <c r="AG9" s="189" t="s">
        <v>477</v>
      </c>
      <c r="AH9" s="341">
        <v>1</v>
      </c>
      <c r="AI9" s="198">
        <v>0.99709999999999999</v>
      </c>
      <c r="AJ9" s="131">
        <v>2.8999999999999998E-3</v>
      </c>
      <c r="AK9" s="227" t="s">
        <v>477</v>
      </c>
      <c r="AL9" s="404"/>
    </row>
    <row r="10" spans="1:41" s="21" customFormat="1" ht="12.75" customHeight="1">
      <c r="A10" s="799" t="s">
        <v>63</v>
      </c>
      <c r="B10" s="207">
        <v>853827</v>
      </c>
      <c r="C10" s="186">
        <v>849005</v>
      </c>
      <c r="D10" s="181">
        <v>2300</v>
      </c>
      <c r="E10" s="181">
        <v>1287</v>
      </c>
      <c r="F10" s="181">
        <v>1235</v>
      </c>
      <c r="G10" s="207">
        <v>16055</v>
      </c>
      <c r="H10" s="190">
        <v>14342</v>
      </c>
      <c r="I10" s="181">
        <v>897</v>
      </c>
      <c r="J10" s="181">
        <v>816</v>
      </c>
      <c r="K10" s="799" t="s">
        <v>63</v>
      </c>
      <c r="L10" s="207">
        <v>82048</v>
      </c>
      <c r="M10" s="186">
        <v>81643</v>
      </c>
      <c r="N10" s="199">
        <v>175</v>
      </c>
      <c r="O10" s="187">
        <v>230</v>
      </c>
      <c r="P10" s="199">
        <v>66322</v>
      </c>
      <c r="Q10" s="186">
        <v>65788</v>
      </c>
      <c r="R10" s="199">
        <v>367</v>
      </c>
      <c r="S10" s="244">
        <v>167</v>
      </c>
      <c r="T10" s="799" t="s">
        <v>63</v>
      </c>
      <c r="U10" s="207">
        <v>609271</v>
      </c>
      <c r="V10" s="186">
        <v>608508</v>
      </c>
      <c r="W10" s="199">
        <v>689</v>
      </c>
      <c r="X10" s="187">
        <v>74</v>
      </c>
      <c r="Y10" s="199">
        <v>48207</v>
      </c>
      <c r="Z10" s="186">
        <v>48085</v>
      </c>
      <c r="AA10" s="199">
        <v>122</v>
      </c>
      <c r="AB10" s="244">
        <v>0</v>
      </c>
      <c r="AC10" s="817" t="s">
        <v>63</v>
      </c>
      <c r="AD10" s="190">
        <v>10615</v>
      </c>
      <c r="AE10" s="186">
        <v>10615</v>
      </c>
      <c r="AF10" s="199">
        <v>0</v>
      </c>
      <c r="AG10" s="187">
        <v>0</v>
      </c>
      <c r="AH10" s="199">
        <v>20074</v>
      </c>
      <c r="AI10" s="186">
        <v>20024</v>
      </c>
      <c r="AJ10" s="199">
        <v>50</v>
      </c>
      <c r="AK10" s="244">
        <v>0</v>
      </c>
      <c r="AL10" s="404"/>
    </row>
    <row r="11" spans="1:41" s="21" customFormat="1" ht="12.75" customHeight="1">
      <c r="A11" s="799"/>
      <c r="B11" s="374">
        <v>1</v>
      </c>
      <c r="C11" s="198">
        <v>0.99434999999999996</v>
      </c>
      <c r="D11" s="131">
        <v>2.6900000000000001E-3</v>
      </c>
      <c r="E11" s="131">
        <v>1.5100000000000001E-3</v>
      </c>
      <c r="F11" s="131">
        <v>1.4499999999999999E-3</v>
      </c>
      <c r="G11" s="374">
        <v>1</v>
      </c>
      <c r="H11" s="198">
        <v>0.89329999999999998</v>
      </c>
      <c r="I11" s="131">
        <v>5.5870000000000003E-2</v>
      </c>
      <c r="J11" s="131">
        <v>5.083E-2</v>
      </c>
      <c r="K11" s="799"/>
      <c r="L11" s="374">
        <v>1</v>
      </c>
      <c r="M11" s="198">
        <v>0.99505999999999994</v>
      </c>
      <c r="N11" s="131">
        <v>2.1299999999999999E-3</v>
      </c>
      <c r="O11" s="189">
        <v>2.8E-3</v>
      </c>
      <c r="P11" s="341">
        <v>1</v>
      </c>
      <c r="Q11" s="198">
        <v>0.99195</v>
      </c>
      <c r="R11" s="131">
        <v>5.5300000000000002E-3</v>
      </c>
      <c r="S11" s="227">
        <v>2.5200000000000001E-3</v>
      </c>
      <c r="T11" s="799"/>
      <c r="U11" s="374">
        <v>1</v>
      </c>
      <c r="V11" s="198">
        <v>0.99875000000000003</v>
      </c>
      <c r="W11" s="131">
        <v>1.1299999999999999E-3</v>
      </c>
      <c r="X11" s="189">
        <v>1.2E-4</v>
      </c>
      <c r="Y11" s="341">
        <v>1</v>
      </c>
      <c r="Z11" s="198">
        <v>0.99746999999999997</v>
      </c>
      <c r="AA11" s="131">
        <v>2.5300000000000001E-3</v>
      </c>
      <c r="AB11" s="227" t="s">
        <v>477</v>
      </c>
      <c r="AC11" s="870"/>
      <c r="AD11" s="340">
        <v>1</v>
      </c>
      <c r="AE11" s="198">
        <v>1</v>
      </c>
      <c r="AF11" s="131" t="s">
        <v>477</v>
      </c>
      <c r="AG11" s="189" t="s">
        <v>477</v>
      </c>
      <c r="AH11" s="341">
        <v>1</v>
      </c>
      <c r="AI11" s="198">
        <v>0.99751000000000001</v>
      </c>
      <c r="AJ11" s="131">
        <v>2.49E-3</v>
      </c>
      <c r="AK11" s="227" t="s">
        <v>477</v>
      </c>
      <c r="AL11" s="404"/>
    </row>
    <row r="12" spans="1:41" s="21" customFormat="1" ht="12.75" customHeight="1">
      <c r="A12" s="799" t="s">
        <v>64</v>
      </c>
      <c r="B12" s="207">
        <v>206119</v>
      </c>
      <c r="C12" s="186">
        <v>202267</v>
      </c>
      <c r="D12" s="181">
        <v>3476</v>
      </c>
      <c r="E12" s="181">
        <v>275</v>
      </c>
      <c r="F12" s="181">
        <v>101</v>
      </c>
      <c r="G12" s="207">
        <v>3923</v>
      </c>
      <c r="H12" s="190">
        <v>2480</v>
      </c>
      <c r="I12" s="181">
        <v>1187</v>
      </c>
      <c r="J12" s="181">
        <v>256</v>
      </c>
      <c r="K12" s="799" t="s">
        <v>64</v>
      </c>
      <c r="L12" s="207">
        <v>22244</v>
      </c>
      <c r="M12" s="186">
        <v>21647</v>
      </c>
      <c r="N12" s="199">
        <v>594</v>
      </c>
      <c r="O12" s="187">
        <v>3</v>
      </c>
      <c r="P12" s="199">
        <v>28546</v>
      </c>
      <c r="Q12" s="186">
        <v>28211</v>
      </c>
      <c r="R12" s="199">
        <v>335</v>
      </c>
      <c r="S12" s="244">
        <v>0</v>
      </c>
      <c r="T12" s="799" t="s">
        <v>64</v>
      </c>
      <c r="U12" s="207">
        <v>116302</v>
      </c>
      <c r="V12" s="186">
        <v>115981</v>
      </c>
      <c r="W12" s="199">
        <v>321</v>
      </c>
      <c r="X12" s="187">
        <v>0</v>
      </c>
      <c r="Y12" s="199">
        <v>9259</v>
      </c>
      <c r="Z12" s="186">
        <v>9156</v>
      </c>
      <c r="AA12" s="199">
        <v>103</v>
      </c>
      <c r="AB12" s="244">
        <v>0</v>
      </c>
      <c r="AC12" s="817" t="s">
        <v>64</v>
      </c>
      <c r="AD12" s="190">
        <v>16885</v>
      </c>
      <c r="AE12" s="186">
        <v>16885</v>
      </c>
      <c r="AF12" s="199">
        <v>0</v>
      </c>
      <c r="AG12" s="187">
        <v>0</v>
      </c>
      <c r="AH12" s="199">
        <v>8859</v>
      </c>
      <c r="AI12" s="186">
        <v>7907</v>
      </c>
      <c r="AJ12" s="199">
        <v>936</v>
      </c>
      <c r="AK12" s="244">
        <v>16</v>
      </c>
      <c r="AL12" s="404"/>
    </row>
    <row r="13" spans="1:41" s="21" customFormat="1" ht="12.75" customHeight="1">
      <c r="A13" s="799"/>
      <c r="B13" s="374">
        <v>1</v>
      </c>
      <c r="C13" s="198">
        <v>0.98131000000000002</v>
      </c>
      <c r="D13" s="131">
        <v>1.686E-2</v>
      </c>
      <c r="E13" s="131">
        <v>1.33E-3</v>
      </c>
      <c r="F13" s="131">
        <v>4.8999999999999998E-4</v>
      </c>
      <c r="G13" s="374">
        <v>1</v>
      </c>
      <c r="H13" s="198">
        <v>0.63217000000000001</v>
      </c>
      <c r="I13" s="131">
        <v>0.30257000000000001</v>
      </c>
      <c r="J13" s="131">
        <v>6.5259999999999999E-2</v>
      </c>
      <c r="K13" s="799"/>
      <c r="L13" s="374">
        <v>1</v>
      </c>
      <c r="M13" s="198">
        <v>0.97316000000000003</v>
      </c>
      <c r="N13" s="131">
        <v>2.6700000000000002E-2</v>
      </c>
      <c r="O13" s="189">
        <v>1.2999999999999999E-4</v>
      </c>
      <c r="P13" s="341">
        <v>1</v>
      </c>
      <c r="Q13" s="198">
        <v>0.98826000000000003</v>
      </c>
      <c r="R13" s="131">
        <v>1.174E-2</v>
      </c>
      <c r="S13" s="227" t="s">
        <v>477</v>
      </c>
      <c r="T13" s="799"/>
      <c r="U13" s="374">
        <v>1</v>
      </c>
      <c r="V13" s="198">
        <v>0.99724000000000002</v>
      </c>
      <c r="W13" s="131">
        <v>2.7599999999999999E-3</v>
      </c>
      <c r="X13" s="189" t="s">
        <v>477</v>
      </c>
      <c r="Y13" s="341">
        <v>1</v>
      </c>
      <c r="Z13" s="198">
        <v>0.98887999999999998</v>
      </c>
      <c r="AA13" s="131">
        <v>1.112E-2</v>
      </c>
      <c r="AB13" s="227" t="s">
        <v>477</v>
      </c>
      <c r="AC13" s="870"/>
      <c r="AD13" s="340">
        <v>1</v>
      </c>
      <c r="AE13" s="198">
        <v>1</v>
      </c>
      <c r="AF13" s="131" t="s">
        <v>477</v>
      </c>
      <c r="AG13" s="189" t="s">
        <v>477</v>
      </c>
      <c r="AH13" s="341">
        <v>1</v>
      </c>
      <c r="AI13" s="198">
        <v>0.89254</v>
      </c>
      <c r="AJ13" s="131">
        <v>0.10566</v>
      </c>
      <c r="AK13" s="227">
        <v>1.81E-3</v>
      </c>
      <c r="AL13" s="404"/>
    </row>
    <row r="14" spans="1:41" s="21" customFormat="1" ht="12.75" customHeight="1">
      <c r="A14" s="799" t="s">
        <v>65</v>
      </c>
      <c r="B14" s="207">
        <v>132697</v>
      </c>
      <c r="C14" s="186">
        <v>130594</v>
      </c>
      <c r="D14" s="181">
        <v>2020</v>
      </c>
      <c r="E14" s="181">
        <v>83</v>
      </c>
      <c r="F14" s="181">
        <v>0</v>
      </c>
      <c r="G14" s="207">
        <v>8899</v>
      </c>
      <c r="H14" s="190">
        <v>8452</v>
      </c>
      <c r="I14" s="181">
        <v>390</v>
      </c>
      <c r="J14" s="181">
        <v>57</v>
      </c>
      <c r="K14" s="799" t="s">
        <v>65</v>
      </c>
      <c r="L14" s="207">
        <v>11436</v>
      </c>
      <c r="M14" s="186">
        <v>11014</v>
      </c>
      <c r="N14" s="199">
        <v>404</v>
      </c>
      <c r="O14" s="187">
        <v>18</v>
      </c>
      <c r="P14" s="199">
        <v>10972</v>
      </c>
      <c r="Q14" s="186">
        <v>10400</v>
      </c>
      <c r="R14" s="199">
        <v>564</v>
      </c>
      <c r="S14" s="244">
        <v>8</v>
      </c>
      <c r="T14" s="799" t="s">
        <v>65</v>
      </c>
      <c r="U14" s="207">
        <v>89662</v>
      </c>
      <c r="V14" s="186">
        <v>89251</v>
      </c>
      <c r="W14" s="199">
        <v>411</v>
      </c>
      <c r="X14" s="187">
        <v>0</v>
      </c>
      <c r="Y14" s="199">
        <v>6058</v>
      </c>
      <c r="Z14" s="186">
        <v>5860</v>
      </c>
      <c r="AA14" s="199">
        <v>198</v>
      </c>
      <c r="AB14" s="244">
        <v>0</v>
      </c>
      <c r="AC14" s="817" t="s">
        <v>65</v>
      </c>
      <c r="AD14" s="190">
        <v>2054</v>
      </c>
      <c r="AE14" s="186">
        <v>2014</v>
      </c>
      <c r="AF14" s="199">
        <v>40</v>
      </c>
      <c r="AG14" s="187">
        <v>0</v>
      </c>
      <c r="AH14" s="199">
        <v>3616</v>
      </c>
      <c r="AI14" s="186">
        <v>3603</v>
      </c>
      <c r="AJ14" s="199">
        <v>13</v>
      </c>
      <c r="AK14" s="244">
        <v>0</v>
      </c>
      <c r="AL14" s="404"/>
    </row>
    <row r="15" spans="1:41" s="21" customFormat="1" ht="12.75" customHeight="1">
      <c r="A15" s="799"/>
      <c r="B15" s="374">
        <v>1</v>
      </c>
      <c r="C15" s="198">
        <v>0.98414999999999997</v>
      </c>
      <c r="D15" s="131">
        <v>1.5219999999999999E-2</v>
      </c>
      <c r="E15" s="131">
        <v>6.3000000000000003E-4</v>
      </c>
      <c r="F15" s="131" t="s">
        <v>477</v>
      </c>
      <c r="G15" s="374">
        <v>1</v>
      </c>
      <c r="H15" s="198">
        <v>0.94977</v>
      </c>
      <c r="I15" s="131">
        <v>4.3830000000000001E-2</v>
      </c>
      <c r="J15" s="131">
        <v>6.4099999999999999E-3</v>
      </c>
      <c r="K15" s="799"/>
      <c r="L15" s="374">
        <v>1</v>
      </c>
      <c r="M15" s="198">
        <v>0.96309999999999996</v>
      </c>
      <c r="N15" s="131">
        <v>3.533E-2</v>
      </c>
      <c r="O15" s="189">
        <v>1.57E-3</v>
      </c>
      <c r="P15" s="341">
        <v>1</v>
      </c>
      <c r="Q15" s="198">
        <v>0.94786999999999999</v>
      </c>
      <c r="R15" s="131">
        <v>5.1400000000000001E-2</v>
      </c>
      <c r="S15" s="227">
        <v>7.2999999999999996E-4</v>
      </c>
      <c r="T15" s="799"/>
      <c r="U15" s="374">
        <v>1</v>
      </c>
      <c r="V15" s="198">
        <v>0.99541999999999997</v>
      </c>
      <c r="W15" s="131">
        <v>4.5799999999999999E-3</v>
      </c>
      <c r="X15" s="189" t="s">
        <v>477</v>
      </c>
      <c r="Y15" s="341">
        <v>1</v>
      </c>
      <c r="Z15" s="198">
        <v>0.96731999999999996</v>
      </c>
      <c r="AA15" s="131">
        <v>3.2680000000000001E-2</v>
      </c>
      <c r="AB15" s="227" t="s">
        <v>477</v>
      </c>
      <c r="AC15" s="870"/>
      <c r="AD15" s="340">
        <v>1</v>
      </c>
      <c r="AE15" s="198">
        <v>0.98053000000000001</v>
      </c>
      <c r="AF15" s="131">
        <v>1.9470000000000001E-2</v>
      </c>
      <c r="AG15" s="189" t="s">
        <v>477</v>
      </c>
      <c r="AH15" s="341">
        <v>1</v>
      </c>
      <c r="AI15" s="198">
        <v>0.99639999999999995</v>
      </c>
      <c r="AJ15" s="131">
        <v>3.5999999999999999E-3</v>
      </c>
      <c r="AK15" s="227" t="s">
        <v>477</v>
      </c>
      <c r="AL15" s="404"/>
    </row>
    <row r="16" spans="1:41" s="21" customFormat="1" ht="12.75" customHeight="1">
      <c r="A16" s="799" t="s">
        <v>66</v>
      </c>
      <c r="B16" s="207">
        <v>210994</v>
      </c>
      <c r="C16" s="186">
        <v>209974</v>
      </c>
      <c r="D16" s="181">
        <v>66</v>
      </c>
      <c r="E16" s="181">
        <v>0</v>
      </c>
      <c r="F16" s="181">
        <v>954</v>
      </c>
      <c r="G16" s="207">
        <v>5927</v>
      </c>
      <c r="H16" s="190">
        <v>5911</v>
      </c>
      <c r="I16" s="181">
        <v>16</v>
      </c>
      <c r="J16" s="181">
        <v>0</v>
      </c>
      <c r="K16" s="799" t="s">
        <v>66</v>
      </c>
      <c r="L16" s="207">
        <v>39299</v>
      </c>
      <c r="M16" s="186">
        <v>39265</v>
      </c>
      <c r="N16" s="199">
        <v>34</v>
      </c>
      <c r="O16" s="187">
        <v>0</v>
      </c>
      <c r="P16" s="199">
        <v>16261</v>
      </c>
      <c r="Q16" s="186">
        <v>16261</v>
      </c>
      <c r="R16" s="199">
        <v>0</v>
      </c>
      <c r="S16" s="244">
        <v>0</v>
      </c>
      <c r="T16" s="799" t="s">
        <v>66</v>
      </c>
      <c r="U16" s="207">
        <v>124455</v>
      </c>
      <c r="V16" s="186">
        <v>124455</v>
      </c>
      <c r="W16" s="199">
        <v>0</v>
      </c>
      <c r="X16" s="187">
        <v>0</v>
      </c>
      <c r="Y16" s="199">
        <v>10888</v>
      </c>
      <c r="Z16" s="186">
        <v>10884</v>
      </c>
      <c r="AA16" s="199">
        <v>4</v>
      </c>
      <c r="AB16" s="244">
        <v>0</v>
      </c>
      <c r="AC16" s="817" t="s">
        <v>66</v>
      </c>
      <c r="AD16" s="190">
        <v>0</v>
      </c>
      <c r="AE16" s="186">
        <v>0</v>
      </c>
      <c r="AF16" s="199">
        <v>0</v>
      </c>
      <c r="AG16" s="187">
        <v>0</v>
      </c>
      <c r="AH16" s="199">
        <v>13210</v>
      </c>
      <c r="AI16" s="186">
        <v>13198</v>
      </c>
      <c r="AJ16" s="199">
        <v>12</v>
      </c>
      <c r="AK16" s="244">
        <v>0</v>
      </c>
      <c r="AL16" s="404"/>
    </row>
    <row r="17" spans="1:38" s="21" customFormat="1" ht="12.75" customHeight="1">
      <c r="A17" s="799"/>
      <c r="B17" s="374">
        <v>1</v>
      </c>
      <c r="C17" s="198">
        <v>0.99517</v>
      </c>
      <c r="D17" s="131">
        <v>3.1E-4</v>
      </c>
      <c r="E17" s="131" t="s">
        <v>477</v>
      </c>
      <c r="F17" s="131">
        <v>4.5199999999999997E-3</v>
      </c>
      <c r="G17" s="374">
        <v>1</v>
      </c>
      <c r="H17" s="198">
        <v>0.99729999999999996</v>
      </c>
      <c r="I17" s="131">
        <v>2.7000000000000001E-3</v>
      </c>
      <c r="J17" s="131" t="s">
        <v>477</v>
      </c>
      <c r="K17" s="799"/>
      <c r="L17" s="374">
        <v>1</v>
      </c>
      <c r="M17" s="198">
        <v>0.99912999999999996</v>
      </c>
      <c r="N17" s="131">
        <v>8.7000000000000001E-4</v>
      </c>
      <c r="O17" s="189" t="s">
        <v>477</v>
      </c>
      <c r="P17" s="341">
        <v>1</v>
      </c>
      <c r="Q17" s="198">
        <v>1</v>
      </c>
      <c r="R17" s="131" t="s">
        <v>477</v>
      </c>
      <c r="S17" s="227" t="s">
        <v>477</v>
      </c>
      <c r="T17" s="799"/>
      <c r="U17" s="374">
        <v>1</v>
      </c>
      <c r="V17" s="198">
        <v>1</v>
      </c>
      <c r="W17" s="131" t="s">
        <v>477</v>
      </c>
      <c r="X17" s="189" t="s">
        <v>477</v>
      </c>
      <c r="Y17" s="341">
        <v>1</v>
      </c>
      <c r="Z17" s="198">
        <v>0.99963000000000002</v>
      </c>
      <c r="AA17" s="131">
        <v>3.6999999999999999E-4</v>
      </c>
      <c r="AB17" s="227" t="s">
        <v>477</v>
      </c>
      <c r="AC17" s="870"/>
      <c r="AD17" s="340" t="s">
        <v>477</v>
      </c>
      <c r="AE17" s="198" t="s">
        <v>477</v>
      </c>
      <c r="AF17" s="131" t="s">
        <v>477</v>
      </c>
      <c r="AG17" s="189" t="s">
        <v>477</v>
      </c>
      <c r="AH17" s="341">
        <v>1</v>
      </c>
      <c r="AI17" s="198">
        <v>0.99909000000000003</v>
      </c>
      <c r="AJ17" s="131">
        <v>9.1E-4</v>
      </c>
      <c r="AK17" s="227" t="s">
        <v>477</v>
      </c>
      <c r="AL17" s="404"/>
    </row>
    <row r="18" spans="1:38" s="21" customFormat="1" ht="12.75" customHeight="1">
      <c r="A18" s="799" t="s">
        <v>67</v>
      </c>
      <c r="B18" s="207">
        <v>1038020</v>
      </c>
      <c r="C18" s="186">
        <v>1027434</v>
      </c>
      <c r="D18" s="181">
        <v>6468</v>
      </c>
      <c r="E18" s="181">
        <v>3189</v>
      </c>
      <c r="F18" s="181">
        <v>929</v>
      </c>
      <c r="G18" s="207">
        <v>29565</v>
      </c>
      <c r="H18" s="190">
        <v>23797</v>
      </c>
      <c r="I18" s="181">
        <v>3441</v>
      </c>
      <c r="J18" s="181">
        <v>2327</v>
      </c>
      <c r="K18" s="799" t="s">
        <v>67</v>
      </c>
      <c r="L18" s="207">
        <v>78727</v>
      </c>
      <c r="M18" s="186">
        <v>77297</v>
      </c>
      <c r="N18" s="199">
        <v>1021</v>
      </c>
      <c r="O18" s="187">
        <v>409</v>
      </c>
      <c r="P18" s="199">
        <v>136264</v>
      </c>
      <c r="Q18" s="186">
        <v>134876</v>
      </c>
      <c r="R18" s="199">
        <v>1010</v>
      </c>
      <c r="S18" s="244">
        <v>378</v>
      </c>
      <c r="T18" s="799" t="s">
        <v>67</v>
      </c>
      <c r="U18" s="207">
        <v>679104</v>
      </c>
      <c r="V18" s="186">
        <v>678794</v>
      </c>
      <c r="W18" s="199">
        <v>283</v>
      </c>
      <c r="X18" s="187">
        <v>27</v>
      </c>
      <c r="Y18" s="199">
        <v>52452</v>
      </c>
      <c r="Z18" s="186">
        <v>51737</v>
      </c>
      <c r="AA18" s="199">
        <v>667</v>
      </c>
      <c r="AB18" s="244">
        <v>48</v>
      </c>
      <c r="AC18" s="817" t="s">
        <v>67</v>
      </c>
      <c r="AD18" s="190">
        <v>11878</v>
      </c>
      <c r="AE18" s="186">
        <v>11874</v>
      </c>
      <c r="AF18" s="199">
        <v>4</v>
      </c>
      <c r="AG18" s="187">
        <v>0</v>
      </c>
      <c r="AH18" s="199">
        <v>49101</v>
      </c>
      <c r="AI18" s="186">
        <v>49059</v>
      </c>
      <c r="AJ18" s="199">
        <v>42</v>
      </c>
      <c r="AK18" s="244">
        <v>0</v>
      </c>
      <c r="AL18" s="404"/>
    </row>
    <row r="19" spans="1:38" s="21" customFormat="1" ht="12.75" customHeight="1">
      <c r="A19" s="799"/>
      <c r="B19" s="374">
        <v>1</v>
      </c>
      <c r="C19" s="198">
        <v>0.98980000000000001</v>
      </c>
      <c r="D19" s="131">
        <v>6.2300000000000003E-3</v>
      </c>
      <c r="E19" s="131">
        <v>3.0699999999999998E-3</v>
      </c>
      <c r="F19" s="131">
        <v>8.8999999999999995E-4</v>
      </c>
      <c r="G19" s="374">
        <v>1</v>
      </c>
      <c r="H19" s="198">
        <v>0.80489999999999995</v>
      </c>
      <c r="I19" s="131">
        <v>0.11638999999999999</v>
      </c>
      <c r="J19" s="131">
        <v>7.8710000000000002E-2</v>
      </c>
      <c r="K19" s="799"/>
      <c r="L19" s="374">
        <v>1</v>
      </c>
      <c r="M19" s="198">
        <v>0.98184000000000005</v>
      </c>
      <c r="N19" s="131">
        <v>1.2970000000000001E-2</v>
      </c>
      <c r="O19" s="189">
        <v>5.1999999999999998E-3</v>
      </c>
      <c r="P19" s="341">
        <v>1</v>
      </c>
      <c r="Q19" s="198">
        <v>0.98980999999999997</v>
      </c>
      <c r="R19" s="131">
        <v>7.4099999999999999E-3</v>
      </c>
      <c r="S19" s="227">
        <v>2.7699999999999999E-3</v>
      </c>
      <c r="T19" s="799"/>
      <c r="U19" s="374">
        <v>1</v>
      </c>
      <c r="V19" s="198">
        <v>0.99953999999999998</v>
      </c>
      <c r="W19" s="131">
        <v>4.2000000000000002E-4</v>
      </c>
      <c r="X19" s="189">
        <v>4.0000000000000003E-5</v>
      </c>
      <c r="Y19" s="341">
        <v>1</v>
      </c>
      <c r="Z19" s="198">
        <v>0.98636999999999997</v>
      </c>
      <c r="AA19" s="131">
        <v>1.272E-2</v>
      </c>
      <c r="AB19" s="227">
        <v>9.2000000000000003E-4</v>
      </c>
      <c r="AC19" s="870"/>
      <c r="AD19" s="340">
        <v>1</v>
      </c>
      <c r="AE19" s="198">
        <v>0.99965999999999999</v>
      </c>
      <c r="AF19" s="131">
        <v>3.4000000000000002E-4</v>
      </c>
      <c r="AG19" s="189" t="s">
        <v>477</v>
      </c>
      <c r="AH19" s="341">
        <v>1</v>
      </c>
      <c r="AI19" s="198">
        <v>0.99914000000000003</v>
      </c>
      <c r="AJ19" s="131">
        <v>8.5999999999999998E-4</v>
      </c>
      <c r="AK19" s="227" t="s">
        <v>477</v>
      </c>
      <c r="AL19" s="404"/>
    </row>
    <row r="20" spans="1:38" s="21" customFormat="1" ht="12.75" customHeight="1">
      <c r="A20" s="799" t="s">
        <v>68</v>
      </c>
      <c r="B20" s="207">
        <v>97900</v>
      </c>
      <c r="C20" s="186">
        <v>96347</v>
      </c>
      <c r="D20" s="181">
        <v>1401</v>
      </c>
      <c r="E20" s="181">
        <v>117</v>
      </c>
      <c r="F20" s="181">
        <v>35</v>
      </c>
      <c r="G20" s="207">
        <v>3879</v>
      </c>
      <c r="H20" s="190">
        <v>2815</v>
      </c>
      <c r="I20" s="181">
        <v>1025</v>
      </c>
      <c r="J20" s="181">
        <v>39</v>
      </c>
      <c r="K20" s="799" t="s">
        <v>68</v>
      </c>
      <c r="L20" s="207">
        <v>9701</v>
      </c>
      <c r="M20" s="186">
        <v>9519</v>
      </c>
      <c r="N20" s="199">
        <v>110</v>
      </c>
      <c r="O20" s="187">
        <v>72</v>
      </c>
      <c r="P20" s="199">
        <v>12040</v>
      </c>
      <c r="Q20" s="186">
        <v>11942</v>
      </c>
      <c r="R20" s="199">
        <v>98</v>
      </c>
      <c r="S20" s="244">
        <v>0</v>
      </c>
      <c r="T20" s="799" t="s">
        <v>68</v>
      </c>
      <c r="U20" s="207">
        <v>43112</v>
      </c>
      <c r="V20" s="186">
        <v>43090</v>
      </c>
      <c r="W20" s="199">
        <v>16</v>
      </c>
      <c r="X20" s="187">
        <v>6</v>
      </c>
      <c r="Y20" s="199">
        <v>3007</v>
      </c>
      <c r="Z20" s="186">
        <v>2865</v>
      </c>
      <c r="AA20" s="199">
        <v>142</v>
      </c>
      <c r="AB20" s="244">
        <v>0</v>
      </c>
      <c r="AC20" s="817" t="s">
        <v>68</v>
      </c>
      <c r="AD20" s="190">
        <v>24053</v>
      </c>
      <c r="AE20" s="186">
        <v>24047</v>
      </c>
      <c r="AF20" s="199">
        <v>6</v>
      </c>
      <c r="AG20" s="187">
        <v>0</v>
      </c>
      <c r="AH20" s="199">
        <v>2073</v>
      </c>
      <c r="AI20" s="186">
        <v>2069</v>
      </c>
      <c r="AJ20" s="199">
        <v>4</v>
      </c>
      <c r="AK20" s="244">
        <v>0</v>
      </c>
      <c r="AL20" s="404"/>
    </row>
    <row r="21" spans="1:38" s="21" customFormat="1" ht="12.75" customHeight="1">
      <c r="A21" s="799"/>
      <c r="B21" s="374">
        <v>1</v>
      </c>
      <c r="C21" s="198">
        <v>0.98414000000000001</v>
      </c>
      <c r="D21" s="131">
        <v>1.431E-2</v>
      </c>
      <c r="E21" s="131">
        <v>1.1999999999999999E-3</v>
      </c>
      <c r="F21" s="131">
        <v>3.6000000000000002E-4</v>
      </c>
      <c r="G21" s="374">
        <v>1</v>
      </c>
      <c r="H21" s="198">
        <v>0.72570000000000001</v>
      </c>
      <c r="I21" s="131">
        <v>0.26423999999999997</v>
      </c>
      <c r="J21" s="131">
        <v>1.005E-2</v>
      </c>
      <c r="K21" s="799"/>
      <c r="L21" s="374">
        <v>1</v>
      </c>
      <c r="M21" s="198">
        <v>0.98124</v>
      </c>
      <c r="N21" s="131">
        <v>1.1339999999999999E-2</v>
      </c>
      <c r="O21" s="189">
        <v>7.4200000000000004E-3</v>
      </c>
      <c r="P21" s="341">
        <v>1</v>
      </c>
      <c r="Q21" s="198">
        <v>0.99185999999999996</v>
      </c>
      <c r="R21" s="131">
        <v>8.1399999999999997E-3</v>
      </c>
      <c r="S21" s="227" t="s">
        <v>477</v>
      </c>
      <c r="T21" s="799"/>
      <c r="U21" s="374">
        <v>1</v>
      </c>
      <c r="V21" s="198">
        <v>0.99948999999999999</v>
      </c>
      <c r="W21" s="131">
        <v>3.6999999999999999E-4</v>
      </c>
      <c r="X21" s="189">
        <v>1.3999999999999999E-4</v>
      </c>
      <c r="Y21" s="341">
        <v>1</v>
      </c>
      <c r="Z21" s="198">
        <v>0.95277999999999996</v>
      </c>
      <c r="AA21" s="131">
        <v>4.7219999999999998E-2</v>
      </c>
      <c r="AB21" s="227" t="s">
        <v>477</v>
      </c>
      <c r="AC21" s="870"/>
      <c r="AD21" s="340">
        <v>1</v>
      </c>
      <c r="AE21" s="198">
        <v>0.99975000000000003</v>
      </c>
      <c r="AF21" s="131">
        <v>2.5000000000000001E-4</v>
      </c>
      <c r="AG21" s="189" t="s">
        <v>477</v>
      </c>
      <c r="AH21" s="341">
        <v>1</v>
      </c>
      <c r="AI21" s="198">
        <v>0.99807000000000001</v>
      </c>
      <c r="AJ21" s="131">
        <v>1.9300000000000001E-3</v>
      </c>
      <c r="AK21" s="227" t="s">
        <v>477</v>
      </c>
      <c r="AL21" s="404"/>
    </row>
    <row r="22" spans="1:38" s="21" customFormat="1" ht="12.75" customHeight="1">
      <c r="A22" s="799" t="s">
        <v>69</v>
      </c>
      <c r="B22" s="207">
        <v>1681743</v>
      </c>
      <c r="C22" s="186">
        <v>1670464</v>
      </c>
      <c r="D22" s="181">
        <v>8392</v>
      </c>
      <c r="E22" s="181">
        <v>1263</v>
      </c>
      <c r="F22" s="181">
        <v>1624</v>
      </c>
      <c r="G22" s="207">
        <v>95634</v>
      </c>
      <c r="H22" s="190">
        <v>91056</v>
      </c>
      <c r="I22" s="181">
        <v>3823</v>
      </c>
      <c r="J22" s="181">
        <v>755</v>
      </c>
      <c r="K22" s="799" t="s">
        <v>69</v>
      </c>
      <c r="L22" s="207">
        <v>87790</v>
      </c>
      <c r="M22" s="186">
        <v>86336</v>
      </c>
      <c r="N22" s="199">
        <v>1137</v>
      </c>
      <c r="O22" s="187">
        <v>317</v>
      </c>
      <c r="P22" s="199">
        <v>156655</v>
      </c>
      <c r="Q22" s="186">
        <v>154585</v>
      </c>
      <c r="R22" s="199">
        <v>1957</v>
      </c>
      <c r="S22" s="244">
        <v>113</v>
      </c>
      <c r="T22" s="799" t="s">
        <v>69</v>
      </c>
      <c r="U22" s="207">
        <v>912741</v>
      </c>
      <c r="V22" s="186">
        <v>912073</v>
      </c>
      <c r="W22" s="199">
        <v>598</v>
      </c>
      <c r="X22" s="187">
        <v>70</v>
      </c>
      <c r="Y22" s="199">
        <v>178743</v>
      </c>
      <c r="Z22" s="186">
        <v>177934</v>
      </c>
      <c r="AA22" s="199">
        <v>801</v>
      </c>
      <c r="AB22" s="244">
        <v>8</v>
      </c>
      <c r="AC22" s="817" t="s">
        <v>69</v>
      </c>
      <c r="AD22" s="190">
        <v>132606</v>
      </c>
      <c r="AE22" s="186">
        <v>132600</v>
      </c>
      <c r="AF22" s="199">
        <v>6</v>
      </c>
      <c r="AG22" s="187">
        <v>0</v>
      </c>
      <c r="AH22" s="199">
        <v>115950</v>
      </c>
      <c r="AI22" s="186">
        <v>115880</v>
      </c>
      <c r="AJ22" s="199">
        <v>70</v>
      </c>
      <c r="AK22" s="244">
        <v>0</v>
      </c>
      <c r="AL22" s="404"/>
    </row>
    <row r="23" spans="1:38" s="21" customFormat="1" ht="12.75" customHeight="1">
      <c r="A23" s="799"/>
      <c r="B23" s="374">
        <v>1</v>
      </c>
      <c r="C23" s="198">
        <v>0.99329000000000001</v>
      </c>
      <c r="D23" s="131">
        <v>4.9899999999999996E-3</v>
      </c>
      <c r="E23" s="131">
        <v>7.5000000000000002E-4</v>
      </c>
      <c r="F23" s="131">
        <v>9.7000000000000005E-4</v>
      </c>
      <c r="G23" s="374">
        <v>1</v>
      </c>
      <c r="H23" s="198">
        <v>0.95213000000000003</v>
      </c>
      <c r="I23" s="131">
        <v>3.9980000000000002E-2</v>
      </c>
      <c r="J23" s="131">
        <v>7.8899999999999994E-3</v>
      </c>
      <c r="K23" s="799"/>
      <c r="L23" s="374">
        <v>1</v>
      </c>
      <c r="M23" s="198">
        <v>0.98343999999999998</v>
      </c>
      <c r="N23" s="131">
        <v>1.295E-2</v>
      </c>
      <c r="O23" s="189">
        <v>3.6099999999999999E-3</v>
      </c>
      <c r="P23" s="341">
        <v>1</v>
      </c>
      <c r="Q23" s="198">
        <v>0.98678999999999994</v>
      </c>
      <c r="R23" s="131">
        <v>1.2489999999999999E-2</v>
      </c>
      <c r="S23" s="227">
        <v>7.2000000000000005E-4</v>
      </c>
      <c r="T23" s="799"/>
      <c r="U23" s="374">
        <v>1</v>
      </c>
      <c r="V23" s="198">
        <v>0.99926999999999999</v>
      </c>
      <c r="W23" s="131">
        <v>6.6E-4</v>
      </c>
      <c r="X23" s="189">
        <v>8.0000000000000007E-5</v>
      </c>
      <c r="Y23" s="341">
        <v>1</v>
      </c>
      <c r="Z23" s="198">
        <v>0.99546999999999997</v>
      </c>
      <c r="AA23" s="131">
        <v>4.4799999999999996E-3</v>
      </c>
      <c r="AB23" s="227">
        <v>4.0000000000000003E-5</v>
      </c>
      <c r="AC23" s="870"/>
      <c r="AD23" s="340">
        <v>1</v>
      </c>
      <c r="AE23" s="198">
        <v>0.99995000000000001</v>
      </c>
      <c r="AF23" s="131">
        <v>5.0000000000000002E-5</v>
      </c>
      <c r="AG23" s="189" t="s">
        <v>477</v>
      </c>
      <c r="AH23" s="341">
        <v>1</v>
      </c>
      <c r="AI23" s="198">
        <v>0.99939999999999996</v>
      </c>
      <c r="AJ23" s="131">
        <v>5.9999999999999995E-4</v>
      </c>
      <c r="AK23" s="227" t="s">
        <v>477</v>
      </c>
      <c r="AL23" s="404"/>
    </row>
    <row r="24" spans="1:38" s="21" customFormat="1" ht="12.75" customHeight="1">
      <c r="A24" s="799" t="s">
        <v>70</v>
      </c>
      <c r="B24" s="207">
        <v>2345554</v>
      </c>
      <c r="C24" s="186">
        <v>2305057</v>
      </c>
      <c r="D24" s="181">
        <v>32002</v>
      </c>
      <c r="E24" s="181">
        <v>6762</v>
      </c>
      <c r="F24" s="181">
        <v>1733</v>
      </c>
      <c r="G24" s="207">
        <v>74008</v>
      </c>
      <c r="H24" s="190">
        <v>52500</v>
      </c>
      <c r="I24" s="181">
        <v>17853</v>
      </c>
      <c r="J24" s="181">
        <v>3655</v>
      </c>
      <c r="K24" s="799" t="s">
        <v>70</v>
      </c>
      <c r="L24" s="207">
        <v>167238</v>
      </c>
      <c r="M24" s="186">
        <v>160364</v>
      </c>
      <c r="N24" s="199">
        <v>4925</v>
      </c>
      <c r="O24" s="187">
        <v>1949</v>
      </c>
      <c r="P24" s="199">
        <v>267617</v>
      </c>
      <c r="Q24" s="186">
        <v>261862</v>
      </c>
      <c r="R24" s="199">
        <v>4680</v>
      </c>
      <c r="S24" s="244">
        <v>1075</v>
      </c>
      <c r="T24" s="799" t="s">
        <v>70</v>
      </c>
      <c r="U24" s="207">
        <v>1464866</v>
      </c>
      <c r="V24" s="186">
        <v>1463248</v>
      </c>
      <c r="W24" s="199">
        <v>1564</v>
      </c>
      <c r="X24" s="187">
        <v>54</v>
      </c>
      <c r="Y24" s="199">
        <v>146710</v>
      </c>
      <c r="Z24" s="186">
        <v>143975</v>
      </c>
      <c r="AA24" s="199">
        <v>2714</v>
      </c>
      <c r="AB24" s="244">
        <v>21</v>
      </c>
      <c r="AC24" s="817" t="s">
        <v>70</v>
      </c>
      <c r="AD24" s="190">
        <v>187719</v>
      </c>
      <c r="AE24" s="186">
        <v>187607</v>
      </c>
      <c r="AF24" s="199">
        <v>112</v>
      </c>
      <c r="AG24" s="187">
        <v>0</v>
      </c>
      <c r="AH24" s="199">
        <v>35663</v>
      </c>
      <c r="AI24" s="186">
        <v>35501</v>
      </c>
      <c r="AJ24" s="199">
        <v>154</v>
      </c>
      <c r="AK24" s="244">
        <v>8</v>
      </c>
      <c r="AL24" s="404"/>
    </row>
    <row r="25" spans="1:38" s="21" customFormat="1" ht="12.75" customHeight="1">
      <c r="A25" s="799"/>
      <c r="B25" s="374">
        <v>1</v>
      </c>
      <c r="C25" s="198">
        <v>0.98272999999999999</v>
      </c>
      <c r="D25" s="131">
        <v>1.3639999999999999E-2</v>
      </c>
      <c r="E25" s="131">
        <v>2.8800000000000002E-3</v>
      </c>
      <c r="F25" s="131">
        <v>7.3999999999999999E-4</v>
      </c>
      <c r="G25" s="374">
        <v>1</v>
      </c>
      <c r="H25" s="198">
        <v>0.70938000000000001</v>
      </c>
      <c r="I25" s="131">
        <v>0.24123</v>
      </c>
      <c r="J25" s="131">
        <v>4.9390000000000003E-2</v>
      </c>
      <c r="K25" s="799"/>
      <c r="L25" s="374">
        <v>1</v>
      </c>
      <c r="M25" s="198">
        <v>0.95889999999999997</v>
      </c>
      <c r="N25" s="131">
        <v>2.945E-2</v>
      </c>
      <c r="O25" s="189">
        <v>1.1650000000000001E-2</v>
      </c>
      <c r="P25" s="341">
        <v>1</v>
      </c>
      <c r="Q25" s="198">
        <v>0.97850000000000004</v>
      </c>
      <c r="R25" s="131">
        <v>1.7489999999999999E-2</v>
      </c>
      <c r="S25" s="227">
        <v>4.0200000000000001E-3</v>
      </c>
      <c r="T25" s="799"/>
      <c r="U25" s="374">
        <v>1</v>
      </c>
      <c r="V25" s="198">
        <v>0.99890000000000001</v>
      </c>
      <c r="W25" s="131">
        <v>1.07E-3</v>
      </c>
      <c r="X25" s="189">
        <v>4.0000000000000003E-5</v>
      </c>
      <c r="Y25" s="341">
        <v>1</v>
      </c>
      <c r="Z25" s="198">
        <v>0.98136000000000001</v>
      </c>
      <c r="AA25" s="131">
        <v>1.8499999999999999E-2</v>
      </c>
      <c r="AB25" s="227">
        <v>1.3999999999999999E-4</v>
      </c>
      <c r="AC25" s="870"/>
      <c r="AD25" s="340">
        <v>1</v>
      </c>
      <c r="AE25" s="198">
        <v>0.99939999999999996</v>
      </c>
      <c r="AF25" s="131">
        <v>5.9999999999999995E-4</v>
      </c>
      <c r="AG25" s="189" t="s">
        <v>477</v>
      </c>
      <c r="AH25" s="341">
        <v>1</v>
      </c>
      <c r="AI25" s="198">
        <v>0.99546000000000001</v>
      </c>
      <c r="AJ25" s="131">
        <v>4.3200000000000001E-3</v>
      </c>
      <c r="AK25" s="227">
        <v>2.2000000000000001E-4</v>
      </c>
      <c r="AL25" s="404"/>
    </row>
    <row r="26" spans="1:38" s="21" customFormat="1" ht="12.75" customHeight="1">
      <c r="A26" s="799" t="s">
        <v>71</v>
      </c>
      <c r="B26" s="207">
        <v>642948</v>
      </c>
      <c r="C26" s="186">
        <v>634426</v>
      </c>
      <c r="D26" s="181">
        <v>6786</v>
      </c>
      <c r="E26" s="181">
        <v>1283</v>
      </c>
      <c r="F26" s="181">
        <v>453</v>
      </c>
      <c r="G26" s="207">
        <v>24549</v>
      </c>
      <c r="H26" s="190">
        <v>20610</v>
      </c>
      <c r="I26" s="181">
        <v>3035</v>
      </c>
      <c r="J26" s="181">
        <v>904</v>
      </c>
      <c r="K26" s="799" t="s">
        <v>71</v>
      </c>
      <c r="L26" s="207">
        <v>47583</v>
      </c>
      <c r="M26" s="186">
        <v>45714</v>
      </c>
      <c r="N26" s="199">
        <v>1560</v>
      </c>
      <c r="O26" s="187">
        <v>309</v>
      </c>
      <c r="P26" s="199">
        <v>94996</v>
      </c>
      <c r="Q26" s="186">
        <v>93842</v>
      </c>
      <c r="R26" s="199">
        <v>1154</v>
      </c>
      <c r="S26" s="244">
        <v>0</v>
      </c>
      <c r="T26" s="799" t="s">
        <v>71</v>
      </c>
      <c r="U26" s="207">
        <v>408102</v>
      </c>
      <c r="V26" s="186">
        <v>407614</v>
      </c>
      <c r="W26" s="199">
        <v>418</v>
      </c>
      <c r="X26" s="187">
        <v>70</v>
      </c>
      <c r="Y26" s="199">
        <v>30304</v>
      </c>
      <c r="Z26" s="186">
        <v>29725</v>
      </c>
      <c r="AA26" s="199">
        <v>579</v>
      </c>
      <c r="AB26" s="244">
        <v>0</v>
      </c>
      <c r="AC26" s="817" t="s">
        <v>71</v>
      </c>
      <c r="AD26" s="190">
        <v>23293</v>
      </c>
      <c r="AE26" s="186">
        <v>23266</v>
      </c>
      <c r="AF26" s="199">
        <v>27</v>
      </c>
      <c r="AG26" s="187">
        <v>0</v>
      </c>
      <c r="AH26" s="199">
        <v>13668</v>
      </c>
      <c r="AI26" s="186">
        <v>13655</v>
      </c>
      <c r="AJ26" s="199">
        <v>13</v>
      </c>
      <c r="AK26" s="244">
        <v>0</v>
      </c>
      <c r="AL26" s="404"/>
    </row>
    <row r="27" spans="1:38" s="21" customFormat="1" ht="12.75" customHeight="1">
      <c r="A27" s="799"/>
      <c r="B27" s="374">
        <v>1</v>
      </c>
      <c r="C27" s="198">
        <v>0.98675000000000002</v>
      </c>
      <c r="D27" s="131">
        <v>1.055E-2</v>
      </c>
      <c r="E27" s="131">
        <v>2E-3</v>
      </c>
      <c r="F27" s="131">
        <v>6.9999999999999999E-4</v>
      </c>
      <c r="G27" s="374">
        <v>1</v>
      </c>
      <c r="H27" s="198">
        <v>0.83955000000000002</v>
      </c>
      <c r="I27" s="131">
        <v>0.12363</v>
      </c>
      <c r="J27" s="131">
        <v>3.6819999999999999E-2</v>
      </c>
      <c r="K27" s="799"/>
      <c r="L27" s="374">
        <v>1</v>
      </c>
      <c r="M27" s="198">
        <v>0.96072000000000002</v>
      </c>
      <c r="N27" s="131">
        <v>3.2779999999999997E-2</v>
      </c>
      <c r="O27" s="189">
        <v>6.4900000000000001E-3</v>
      </c>
      <c r="P27" s="341">
        <v>1</v>
      </c>
      <c r="Q27" s="198">
        <v>0.98785000000000001</v>
      </c>
      <c r="R27" s="131">
        <v>1.2149999999999999E-2</v>
      </c>
      <c r="S27" s="227" t="s">
        <v>477</v>
      </c>
      <c r="T27" s="799"/>
      <c r="U27" s="374">
        <v>1</v>
      </c>
      <c r="V27" s="198">
        <v>0.99880000000000002</v>
      </c>
      <c r="W27" s="131">
        <v>1.0200000000000001E-3</v>
      </c>
      <c r="X27" s="189">
        <v>1.7000000000000001E-4</v>
      </c>
      <c r="Y27" s="341">
        <v>1</v>
      </c>
      <c r="Z27" s="198">
        <v>0.98089000000000004</v>
      </c>
      <c r="AA27" s="131">
        <v>1.9109999999999999E-2</v>
      </c>
      <c r="AB27" s="227" t="s">
        <v>477</v>
      </c>
      <c r="AC27" s="870"/>
      <c r="AD27" s="340">
        <v>1</v>
      </c>
      <c r="AE27" s="198">
        <v>0.99883999999999995</v>
      </c>
      <c r="AF27" s="131">
        <v>1.16E-3</v>
      </c>
      <c r="AG27" s="189" t="s">
        <v>477</v>
      </c>
      <c r="AH27" s="341">
        <v>1</v>
      </c>
      <c r="AI27" s="198">
        <v>0.99904999999999999</v>
      </c>
      <c r="AJ27" s="131">
        <v>9.5E-4</v>
      </c>
      <c r="AK27" s="227" t="s">
        <v>477</v>
      </c>
      <c r="AL27" s="404"/>
    </row>
    <row r="28" spans="1:38" s="21" customFormat="1" ht="12.75" customHeight="1">
      <c r="A28" s="799" t="s">
        <v>72</v>
      </c>
      <c r="B28" s="207">
        <v>237173</v>
      </c>
      <c r="C28" s="186">
        <v>231227</v>
      </c>
      <c r="D28" s="181">
        <v>3652</v>
      </c>
      <c r="E28" s="181">
        <v>2218</v>
      </c>
      <c r="F28" s="181">
        <v>76</v>
      </c>
      <c r="G28" s="207">
        <v>15302</v>
      </c>
      <c r="H28" s="190">
        <v>11537</v>
      </c>
      <c r="I28" s="181">
        <v>1765</v>
      </c>
      <c r="J28" s="181">
        <v>2000</v>
      </c>
      <c r="K28" s="799" t="s">
        <v>72</v>
      </c>
      <c r="L28" s="207">
        <v>16625</v>
      </c>
      <c r="M28" s="186">
        <v>15515</v>
      </c>
      <c r="N28" s="199">
        <v>964</v>
      </c>
      <c r="O28" s="187">
        <v>146</v>
      </c>
      <c r="P28" s="199">
        <v>25566</v>
      </c>
      <c r="Q28" s="186">
        <v>24961</v>
      </c>
      <c r="R28" s="199">
        <v>533</v>
      </c>
      <c r="S28" s="244">
        <v>72</v>
      </c>
      <c r="T28" s="799" t="s">
        <v>72</v>
      </c>
      <c r="U28" s="207">
        <v>99327</v>
      </c>
      <c r="V28" s="186">
        <v>99270</v>
      </c>
      <c r="W28" s="199">
        <v>57</v>
      </c>
      <c r="X28" s="187">
        <v>0</v>
      </c>
      <c r="Y28" s="199">
        <v>4942</v>
      </c>
      <c r="Z28" s="186">
        <v>4820</v>
      </c>
      <c r="AA28" s="199">
        <v>122</v>
      </c>
      <c r="AB28" s="244">
        <v>0</v>
      </c>
      <c r="AC28" s="817" t="s">
        <v>72</v>
      </c>
      <c r="AD28" s="190">
        <v>61946</v>
      </c>
      <c r="AE28" s="186">
        <v>61942</v>
      </c>
      <c r="AF28" s="199">
        <v>4</v>
      </c>
      <c r="AG28" s="187">
        <v>0</v>
      </c>
      <c r="AH28" s="199">
        <v>13389</v>
      </c>
      <c r="AI28" s="186">
        <v>13182</v>
      </c>
      <c r="AJ28" s="199">
        <v>207</v>
      </c>
      <c r="AK28" s="244">
        <v>0</v>
      </c>
      <c r="AL28" s="404"/>
    </row>
    <row r="29" spans="1:38" s="21" customFormat="1" ht="12.75" customHeight="1">
      <c r="A29" s="799"/>
      <c r="B29" s="374">
        <v>1</v>
      </c>
      <c r="C29" s="198">
        <v>0.97492999999999996</v>
      </c>
      <c r="D29" s="131">
        <v>1.54E-2</v>
      </c>
      <c r="E29" s="131">
        <v>9.3500000000000007E-3</v>
      </c>
      <c r="F29" s="131">
        <v>3.2000000000000003E-4</v>
      </c>
      <c r="G29" s="374">
        <v>1</v>
      </c>
      <c r="H29" s="198">
        <v>0.75395000000000001</v>
      </c>
      <c r="I29" s="131">
        <v>0.11534</v>
      </c>
      <c r="J29" s="131">
        <v>0.13070000000000001</v>
      </c>
      <c r="K29" s="799"/>
      <c r="L29" s="374">
        <v>1</v>
      </c>
      <c r="M29" s="198">
        <v>0.93323</v>
      </c>
      <c r="N29" s="131">
        <v>5.7979999999999997E-2</v>
      </c>
      <c r="O29" s="189">
        <v>8.7799999999999996E-3</v>
      </c>
      <c r="P29" s="341">
        <v>1</v>
      </c>
      <c r="Q29" s="198">
        <v>0.97633999999999999</v>
      </c>
      <c r="R29" s="131">
        <v>2.085E-2</v>
      </c>
      <c r="S29" s="227">
        <v>2.82E-3</v>
      </c>
      <c r="T29" s="799"/>
      <c r="U29" s="374">
        <v>1</v>
      </c>
      <c r="V29" s="198">
        <v>0.99943000000000004</v>
      </c>
      <c r="W29" s="131">
        <v>5.6999999999999998E-4</v>
      </c>
      <c r="X29" s="189" t="s">
        <v>477</v>
      </c>
      <c r="Y29" s="341">
        <v>1</v>
      </c>
      <c r="Z29" s="198">
        <v>0.97531000000000001</v>
      </c>
      <c r="AA29" s="131">
        <v>2.469E-2</v>
      </c>
      <c r="AB29" s="227" t="s">
        <v>477</v>
      </c>
      <c r="AC29" s="870"/>
      <c r="AD29" s="340">
        <v>1</v>
      </c>
      <c r="AE29" s="198">
        <v>0.99994000000000005</v>
      </c>
      <c r="AF29" s="131">
        <v>6.0000000000000002E-5</v>
      </c>
      <c r="AG29" s="189" t="s">
        <v>477</v>
      </c>
      <c r="AH29" s="341">
        <v>1</v>
      </c>
      <c r="AI29" s="198">
        <v>0.98453999999999997</v>
      </c>
      <c r="AJ29" s="131">
        <v>1.546E-2</v>
      </c>
      <c r="AK29" s="227" t="s">
        <v>477</v>
      </c>
      <c r="AL29" s="404"/>
    </row>
    <row r="30" spans="1:38" s="21" customFormat="1" ht="12.75" customHeight="1">
      <c r="A30" s="799" t="s">
        <v>73</v>
      </c>
      <c r="B30" s="207">
        <v>313674</v>
      </c>
      <c r="C30" s="186">
        <v>308653</v>
      </c>
      <c r="D30" s="181">
        <v>4804</v>
      </c>
      <c r="E30" s="181">
        <v>201</v>
      </c>
      <c r="F30" s="181">
        <v>16</v>
      </c>
      <c r="G30" s="207">
        <v>8708</v>
      </c>
      <c r="H30" s="190">
        <v>5971</v>
      </c>
      <c r="I30" s="181">
        <v>2666</v>
      </c>
      <c r="J30" s="181">
        <v>71</v>
      </c>
      <c r="K30" s="799" t="s">
        <v>73</v>
      </c>
      <c r="L30" s="207">
        <v>23017</v>
      </c>
      <c r="M30" s="186">
        <v>22263</v>
      </c>
      <c r="N30" s="199">
        <v>624</v>
      </c>
      <c r="O30" s="187">
        <v>130</v>
      </c>
      <c r="P30" s="199">
        <v>49266</v>
      </c>
      <c r="Q30" s="186">
        <v>48478</v>
      </c>
      <c r="R30" s="199">
        <v>788</v>
      </c>
      <c r="S30" s="244">
        <v>0</v>
      </c>
      <c r="T30" s="799" t="s">
        <v>73</v>
      </c>
      <c r="U30" s="207">
        <v>210226</v>
      </c>
      <c r="V30" s="186">
        <v>209893</v>
      </c>
      <c r="W30" s="199">
        <v>333</v>
      </c>
      <c r="X30" s="187">
        <v>0</v>
      </c>
      <c r="Y30" s="199">
        <v>14825</v>
      </c>
      <c r="Z30" s="186">
        <v>14440</v>
      </c>
      <c r="AA30" s="199">
        <v>385</v>
      </c>
      <c r="AB30" s="244">
        <v>0</v>
      </c>
      <c r="AC30" s="817" t="s">
        <v>73</v>
      </c>
      <c r="AD30" s="190">
        <v>137</v>
      </c>
      <c r="AE30" s="186">
        <v>137</v>
      </c>
      <c r="AF30" s="199">
        <v>0</v>
      </c>
      <c r="AG30" s="187">
        <v>0</v>
      </c>
      <c r="AH30" s="199">
        <v>7479</v>
      </c>
      <c r="AI30" s="186">
        <v>7471</v>
      </c>
      <c r="AJ30" s="199">
        <v>8</v>
      </c>
      <c r="AK30" s="244">
        <v>0</v>
      </c>
      <c r="AL30" s="404"/>
    </row>
    <row r="31" spans="1:38" s="21" customFormat="1" ht="12.75" customHeight="1">
      <c r="A31" s="799"/>
      <c r="B31" s="374">
        <v>1</v>
      </c>
      <c r="C31" s="198">
        <v>0.98399000000000003</v>
      </c>
      <c r="D31" s="131">
        <v>1.532E-2</v>
      </c>
      <c r="E31" s="131">
        <v>6.4000000000000005E-4</v>
      </c>
      <c r="F31" s="131">
        <v>5.0000000000000002E-5</v>
      </c>
      <c r="G31" s="374">
        <v>1</v>
      </c>
      <c r="H31" s="198">
        <v>0.68569000000000002</v>
      </c>
      <c r="I31" s="131">
        <v>0.30615999999999999</v>
      </c>
      <c r="J31" s="131">
        <v>8.1499999999999993E-3</v>
      </c>
      <c r="K31" s="799"/>
      <c r="L31" s="374">
        <v>1</v>
      </c>
      <c r="M31" s="198">
        <v>0.96723999999999999</v>
      </c>
      <c r="N31" s="131">
        <v>2.7109999999999999E-2</v>
      </c>
      <c r="O31" s="189">
        <v>5.6499999999999996E-3</v>
      </c>
      <c r="P31" s="341">
        <v>1</v>
      </c>
      <c r="Q31" s="198">
        <v>0.98401000000000005</v>
      </c>
      <c r="R31" s="131">
        <v>1.5990000000000001E-2</v>
      </c>
      <c r="S31" s="227" t="s">
        <v>477</v>
      </c>
      <c r="T31" s="799"/>
      <c r="U31" s="374">
        <v>1</v>
      </c>
      <c r="V31" s="198">
        <v>0.99841999999999997</v>
      </c>
      <c r="W31" s="131">
        <v>1.58E-3</v>
      </c>
      <c r="X31" s="189" t="s">
        <v>477</v>
      </c>
      <c r="Y31" s="341">
        <v>1</v>
      </c>
      <c r="Z31" s="198">
        <v>0.97402999999999995</v>
      </c>
      <c r="AA31" s="131">
        <v>2.597E-2</v>
      </c>
      <c r="AB31" s="227" t="s">
        <v>477</v>
      </c>
      <c r="AC31" s="870"/>
      <c r="AD31" s="340">
        <v>1</v>
      </c>
      <c r="AE31" s="198">
        <v>1</v>
      </c>
      <c r="AF31" s="131" t="s">
        <v>477</v>
      </c>
      <c r="AG31" s="189" t="s">
        <v>477</v>
      </c>
      <c r="AH31" s="341">
        <v>1</v>
      </c>
      <c r="AI31" s="198">
        <v>0.99892999999999998</v>
      </c>
      <c r="AJ31" s="131">
        <v>1.07E-3</v>
      </c>
      <c r="AK31" s="227" t="s">
        <v>477</v>
      </c>
      <c r="AL31" s="404"/>
    </row>
    <row r="32" spans="1:38" s="21" customFormat="1" ht="12.75" customHeight="1">
      <c r="A32" s="799" t="s">
        <v>74</v>
      </c>
      <c r="B32" s="207">
        <v>157522</v>
      </c>
      <c r="C32" s="186">
        <v>155223</v>
      </c>
      <c r="D32" s="181">
        <v>2192</v>
      </c>
      <c r="E32" s="181">
        <v>104</v>
      </c>
      <c r="F32" s="181">
        <v>3</v>
      </c>
      <c r="G32" s="207">
        <v>5132</v>
      </c>
      <c r="H32" s="190">
        <v>3742</v>
      </c>
      <c r="I32" s="181">
        <v>1369</v>
      </c>
      <c r="J32" s="181">
        <v>21</v>
      </c>
      <c r="K32" s="799" t="s">
        <v>74</v>
      </c>
      <c r="L32" s="207">
        <v>13727</v>
      </c>
      <c r="M32" s="186">
        <v>13357</v>
      </c>
      <c r="N32" s="199">
        <v>299</v>
      </c>
      <c r="O32" s="187">
        <v>71</v>
      </c>
      <c r="P32" s="199">
        <v>21319</v>
      </c>
      <c r="Q32" s="186">
        <v>20992</v>
      </c>
      <c r="R32" s="199">
        <v>315</v>
      </c>
      <c r="S32" s="244">
        <v>12</v>
      </c>
      <c r="T32" s="799" t="s">
        <v>74</v>
      </c>
      <c r="U32" s="207">
        <v>96939</v>
      </c>
      <c r="V32" s="186">
        <v>96879</v>
      </c>
      <c r="W32" s="199">
        <v>60</v>
      </c>
      <c r="X32" s="187">
        <v>0</v>
      </c>
      <c r="Y32" s="199">
        <v>7880</v>
      </c>
      <c r="Z32" s="186">
        <v>7752</v>
      </c>
      <c r="AA32" s="199">
        <v>128</v>
      </c>
      <c r="AB32" s="244">
        <v>0</v>
      </c>
      <c r="AC32" s="817" t="s">
        <v>74</v>
      </c>
      <c r="AD32" s="190">
        <v>3637</v>
      </c>
      <c r="AE32" s="186">
        <v>3635</v>
      </c>
      <c r="AF32" s="199">
        <v>2</v>
      </c>
      <c r="AG32" s="187">
        <v>0</v>
      </c>
      <c r="AH32" s="199">
        <v>8885</v>
      </c>
      <c r="AI32" s="186">
        <v>8866</v>
      </c>
      <c r="AJ32" s="199">
        <v>19</v>
      </c>
      <c r="AK32" s="244">
        <v>0</v>
      </c>
      <c r="AL32" s="404"/>
    </row>
    <row r="33" spans="1:38" s="21" customFormat="1" ht="12.75" customHeight="1">
      <c r="A33" s="799"/>
      <c r="B33" s="374">
        <v>1</v>
      </c>
      <c r="C33" s="198">
        <v>0.98541000000000001</v>
      </c>
      <c r="D33" s="131">
        <v>1.392E-2</v>
      </c>
      <c r="E33" s="131">
        <v>6.6E-4</v>
      </c>
      <c r="F33" s="131">
        <v>2.0000000000000002E-5</v>
      </c>
      <c r="G33" s="374">
        <v>1</v>
      </c>
      <c r="H33" s="198">
        <v>0.72914999999999996</v>
      </c>
      <c r="I33" s="131">
        <v>0.26676</v>
      </c>
      <c r="J33" s="131">
        <v>4.0899999999999999E-3</v>
      </c>
      <c r="K33" s="799"/>
      <c r="L33" s="374">
        <v>1</v>
      </c>
      <c r="M33" s="198">
        <v>0.97304999999999997</v>
      </c>
      <c r="N33" s="131">
        <v>2.1780000000000001E-2</v>
      </c>
      <c r="O33" s="189">
        <v>5.1700000000000001E-3</v>
      </c>
      <c r="P33" s="341">
        <v>1</v>
      </c>
      <c r="Q33" s="198">
        <v>0.98465999999999998</v>
      </c>
      <c r="R33" s="131">
        <v>1.478E-2</v>
      </c>
      <c r="S33" s="227">
        <v>5.5999999999999995E-4</v>
      </c>
      <c r="T33" s="799"/>
      <c r="U33" s="374">
        <v>1</v>
      </c>
      <c r="V33" s="198">
        <v>0.99938000000000005</v>
      </c>
      <c r="W33" s="131">
        <v>6.2E-4</v>
      </c>
      <c r="X33" s="189" t="s">
        <v>477</v>
      </c>
      <c r="Y33" s="341">
        <v>1</v>
      </c>
      <c r="Z33" s="198">
        <v>0.98375999999999997</v>
      </c>
      <c r="AA33" s="131">
        <v>1.6240000000000001E-2</v>
      </c>
      <c r="AB33" s="227" t="s">
        <v>477</v>
      </c>
      <c r="AC33" s="870"/>
      <c r="AD33" s="340">
        <v>1</v>
      </c>
      <c r="AE33" s="198">
        <v>0.99944999999999995</v>
      </c>
      <c r="AF33" s="131">
        <v>5.5000000000000003E-4</v>
      </c>
      <c r="AG33" s="189" t="s">
        <v>477</v>
      </c>
      <c r="AH33" s="341">
        <v>1</v>
      </c>
      <c r="AI33" s="198">
        <v>0.99785999999999997</v>
      </c>
      <c r="AJ33" s="131">
        <v>2.14E-3</v>
      </c>
      <c r="AK33" s="227" t="s">
        <v>477</v>
      </c>
      <c r="AL33" s="404"/>
    </row>
    <row r="34" spans="1:38" s="21" customFormat="1" ht="12.75" customHeight="1">
      <c r="A34" s="799" t="s">
        <v>75</v>
      </c>
      <c r="B34" s="207">
        <v>560817</v>
      </c>
      <c r="C34" s="186">
        <v>554071</v>
      </c>
      <c r="D34" s="181">
        <v>5571</v>
      </c>
      <c r="E34" s="181">
        <v>936</v>
      </c>
      <c r="F34" s="181">
        <v>239</v>
      </c>
      <c r="G34" s="207">
        <v>17100</v>
      </c>
      <c r="H34" s="190">
        <v>13337</v>
      </c>
      <c r="I34" s="181">
        <v>3194</v>
      </c>
      <c r="J34" s="181">
        <v>569</v>
      </c>
      <c r="K34" s="799" t="s">
        <v>75</v>
      </c>
      <c r="L34" s="207">
        <v>55727</v>
      </c>
      <c r="M34" s="186">
        <v>54319</v>
      </c>
      <c r="N34" s="199">
        <v>1103</v>
      </c>
      <c r="O34" s="187">
        <v>305</v>
      </c>
      <c r="P34" s="199">
        <v>95131</v>
      </c>
      <c r="Q34" s="186">
        <v>94305</v>
      </c>
      <c r="R34" s="199">
        <v>810</v>
      </c>
      <c r="S34" s="244">
        <v>16</v>
      </c>
      <c r="T34" s="799" t="s">
        <v>75</v>
      </c>
      <c r="U34" s="207">
        <v>341599</v>
      </c>
      <c r="V34" s="186">
        <v>341436</v>
      </c>
      <c r="W34" s="199">
        <v>141</v>
      </c>
      <c r="X34" s="187">
        <v>22</v>
      </c>
      <c r="Y34" s="199">
        <v>25973</v>
      </c>
      <c r="Z34" s="186">
        <v>25746</v>
      </c>
      <c r="AA34" s="199">
        <v>219</v>
      </c>
      <c r="AB34" s="244">
        <v>8</v>
      </c>
      <c r="AC34" s="817" t="s">
        <v>75</v>
      </c>
      <c r="AD34" s="190">
        <v>14181</v>
      </c>
      <c r="AE34" s="186">
        <v>14137</v>
      </c>
      <c r="AF34" s="199">
        <v>28</v>
      </c>
      <c r="AG34" s="187">
        <v>16</v>
      </c>
      <c r="AH34" s="199">
        <v>10867</v>
      </c>
      <c r="AI34" s="186">
        <v>10791</v>
      </c>
      <c r="AJ34" s="199">
        <v>76</v>
      </c>
      <c r="AK34" s="244">
        <v>0</v>
      </c>
      <c r="AL34" s="404"/>
    </row>
    <row r="35" spans="1:38" s="21" customFormat="1" ht="12.75" customHeight="1">
      <c r="A35" s="799"/>
      <c r="B35" s="374">
        <v>1</v>
      </c>
      <c r="C35" s="198">
        <v>0.98797000000000001</v>
      </c>
      <c r="D35" s="131">
        <v>9.9299999999999996E-3</v>
      </c>
      <c r="E35" s="131">
        <v>1.67E-3</v>
      </c>
      <c r="F35" s="131">
        <v>4.2999999999999999E-4</v>
      </c>
      <c r="G35" s="374">
        <v>1</v>
      </c>
      <c r="H35" s="198">
        <v>0.77993999999999997</v>
      </c>
      <c r="I35" s="131">
        <v>0.18678</v>
      </c>
      <c r="J35" s="131">
        <v>3.3270000000000001E-2</v>
      </c>
      <c r="K35" s="799"/>
      <c r="L35" s="374">
        <v>1</v>
      </c>
      <c r="M35" s="145">
        <v>0.97472999999999999</v>
      </c>
      <c r="N35" s="146">
        <v>1.9789999999999999E-2</v>
      </c>
      <c r="O35" s="147">
        <v>5.47E-3</v>
      </c>
      <c r="P35" s="357">
        <v>1</v>
      </c>
      <c r="Q35" s="145">
        <v>0.99131999999999998</v>
      </c>
      <c r="R35" s="146">
        <v>8.5100000000000002E-3</v>
      </c>
      <c r="S35" s="148">
        <v>1.7000000000000001E-4</v>
      </c>
      <c r="T35" s="799"/>
      <c r="U35" s="374">
        <v>1</v>
      </c>
      <c r="V35" s="198">
        <v>0.99951999999999996</v>
      </c>
      <c r="W35" s="131">
        <v>4.0999999999999999E-4</v>
      </c>
      <c r="X35" s="189">
        <v>6.0000000000000002E-5</v>
      </c>
      <c r="Y35" s="341">
        <v>1</v>
      </c>
      <c r="Z35" s="198">
        <v>0.99126000000000003</v>
      </c>
      <c r="AA35" s="131">
        <v>8.43E-3</v>
      </c>
      <c r="AB35" s="227">
        <v>3.1E-4</v>
      </c>
      <c r="AC35" s="870"/>
      <c r="AD35" s="340">
        <v>1</v>
      </c>
      <c r="AE35" s="198">
        <v>0.99690000000000001</v>
      </c>
      <c r="AF35" s="131">
        <v>1.97E-3</v>
      </c>
      <c r="AG35" s="189">
        <v>1.1299999999999999E-3</v>
      </c>
      <c r="AH35" s="341">
        <v>1</v>
      </c>
      <c r="AI35" s="198">
        <v>0.99300999999999995</v>
      </c>
      <c r="AJ35" s="131">
        <v>6.9899999999999997E-3</v>
      </c>
      <c r="AK35" s="227" t="s">
        <v>477</v>
      </c>
      <c r="AL35" s="404"/>
    </row>
    <row r="36" spans="1:38" s="21" customFormat="1" ht="12.75" customHeight="1">
      <c r="A36" s="819" t="s">
        <v>76</v>
      </c>
      <c r="B36" s="207">
        <v>235159</v>
      </c>
      <c r="C36" s="186">
        <v>232518</v>
      </c>
      <c r="D36" s="181">
        <v>2309</v>
      </c>
      <c r="E36" s="181">
        <v>236</v>
      </c>
      <c r="F36" s="181">
        <v>96</v>
      </c>
      <c r="G36" s="207">
        <v>9271</v>
      </c>
      <c r="H36" s="190">
        <v>7798</v>
      </c>
      <c r="I36" s="181">
        <v>1271</v>
      </c>
      <c r="J36" s="181">
        <v>202</v>
      </c>
      <c r="K36" s="819" t="s">
        <v>76</v>
      </c>
      <c r="L36" s="207">
        <v>20811</v>
      </c>
      <c r="M36" s="190">
        <v>20460</v>
      </c>
      <c r="N36" s="181">
        <v>319</v>
      </c>
      <c r="O36" s="191">
        <v>32</v>
      </c>
      <c r="P36" s="181">
        <v>27023</v>
      </c>
      <c r="Q36" s="190">
        <v>26734</v>
      </c>
      <c r="R36" s="181">
        <v>287</v>
      </c>
      <c r="S36" s="224">
        <v>2</v>
      </c>
      <c r="T36" s="819" t="s">
        <v>76</v>
      </c>
      <c r="U36" s="207">
        <v>142490</v>
      </c>
      <c r="V36" s="190">
        <v>142351</v>
      </c>
      <c r="W36" s="181">
        <v>139</v>
      </c>
      <c r="X36" s="191">
        <v>0</v>
      </c>
      <c r="Y36" s="181">
        <v>7684</v>
      </c>
      <c r="Z36" s="190">
        <v>7501</v>
      </c>
      <c r="AA36" s="181">
        <v>183</v>
      </c>
      <c r="AB36" s="224">
        <v>0</v>
      </c>
      <c r="AC36" s="817" t="s">
        <v>76</v>
      </c>
      <c r="AD36" s="190">
        <v>15546</v>
      </c>
      <c r="AE36" s="190">
        <v>15532</v>
      </c>
      <c r="AF36" s="181">
        <v>14</v>
      </c>
      <c r="AG36" s="191">
        <v>0</v>
      </c>
      <c r="AH36" s="181">
        <v>12238</v>
      </c>
      <c r="AI36" s="190">
        <v>12142</v>
      </c>
      <c r="AJ36" s="181">
        <v>96</v>
      </c>
      <c r="AK36" s="224">
        <v>0</v>
      </c>
      <c r="AL36" s="404"/>
    </row>
    <row r="37" spans="1:38" s="21" customFormat="1" ht="12.75" customHeight="1" thickBot="1">
      <c r="A37" s="818"/>
      <c r="B37" s="376">
        <v>1</v>
      </c>
      <c r="C37" s="137">
        <v>0.98877000000000004</v>
      </c>
      <c r="D37" s="138">
        <v>9.8200000000000006E-3</v>
      </c>
      <c r="E37" s="138">
        <v>1E-3</v>
      </c>
      <c r="F37" s="138">
        <v>4.0999999999999999E-4</v>
      </c>
      <c r="G37" s="376">
        <v>1</v>
      </c>
      <c r="H37" s="137">
        <v>0.84111999999999998</v>
      </c>
      <c r="I37" s="138">
        <v>0.13708999999999999</v>
      </c>
      <c r="J37" s="138">
        <v>2.179E-2</v>
      </c>
      <c r="K37" s="1095"/>
      <c r="L37" s="546">
        <v>1</v>
      </c>
      <c r="M37" s="145">
        <v>0.98312999999999995</v>
      </c>
      <c r="N37" s="146">
        <v>1.533E-2</v>
      </c>
      <c r="O37" s="147">
        <v>1.5399999999999999E-3</v>
      </c>
      <c r="P37" s="546">
        <v>1</v>
      </c>
      <c r="Q37" s="145">
        <v>0.98931000000000002</v>
      </c>
      <c r="R37" s="146">
        <v>1.0619999999999999E-2</v>
      </c>
      <c r="S37" s="148">
        <v>6.9999999999999994E-5</v>
      </c>
      <c r="T37" s="858"/>
      <c r="U37" s="377">
        <v>1</v>
      </c>
      <c r="V37" s="352">
        <v>0.99902000000000002</v>
      </c>
      <c r="W37" s="350">
        <v>9.7999999999999997E-4</v>
      </c>
      <c r="X37" s="351" t="s">
        <v>477</v>
      </c>
      <c r="Y37" s="377">
        <v>1</v>
      </c>
      <c r="Z37" s="352">
        <v>0.97618000000000005</v>
      </c>
      <c r="AA37" s="350">
        <v>2.3820000000000001E-2</v>
      </c>
      <c r="AB37" s="353" t="s">
        <v>477</v>
      </c>
      <c r="AC37" s="818"/>
      <c r="AD37" s="343">
        <v>1</v>
      </c>
      <c r="AE37" s="137">
        <v>0.99909999999999999</v>
      </c>
      <c r="AF37" s="138">
        <v>8.9999999999999998E-4</v>
      </c>
      <c r="AG37" s="193" t="s">
        <v>477</v>
      </c>
      <c r="AH37" s="344">
        <v>1</v>
      </c>
      <c r="AI37" s="137">
        <v>0.99216000000000004</v>
      </c>
      <c r="AJ37" s="138">
        <v>7.8399999999999997E-3</v>
      </c>
      <c r="AK37" s="346" t="s">
        <v>477</v>
      </c>
      <c r="AL37" s="404"/>
    </row>
    <row r="38" spans="1:38" s="21" customFormat="1" ht="12.75" customHeight="1">
      <c r="A38" s="857" t="s">
        <v>85</v>
      </c>
      <c r="B38" s="195">
        <v>13594979</v>
      </c>
      <c r="C38" s="375">
        <v>13382619</v>
      </c>
      <c r="D38" s="180">
        <v>158930</v>
      </c>
      <c r="E38" s="180">
        <v>33726</v>
      </c>
      <c r="F38" s="180">
        <v>19704</v>
      </c>
      <c r="G38" s="195">
        <v>505692</v>
      </c>
      <c r="H38" s="375">
        <v>402351</v>
      </c>
      <c r="I38" s="180">
        <v>80744</v>
      </c>
      <c r="J38" s="180">
        <v>22597</v>
      </c>
      <c r="K38" s="857" t="s">
        <v>85</v>
      </c>
      <c r="L38" s="547">
        <v>1173016</v>
      </c>
      <c r="M38" s="183">
        <v>1132151</v>
      </c>
      <c r="N38" s="184">
        <v>32746</v>
      </c>
      <c r="O38" s="194">
        <v>8119</v>
      </c>
      <c r="P38" s="194">
        <v>2047254</v>
      </c>
      <c r="Q38" s="183">
        <v>2019599</v>
      </c>
      <c r="R38" s="184">
        <v>25146</v>
      </c>
      <c r="S38" s="230">
        <v>2509</v>
      </c>
      <c r="T38" s="1095" t="s">
        <v>85</v>
      </c>
      <c r="U38" s="195">
        <v>7914841</v>
      </c>
      <c r="V38" s="375">
        <v>7907172</v>
      </c>
      <c r="W38" s="180">
        <v>7307</v>
      </c>
      <c r="X38" s="237">
        <v>362</v>
      </c>
      <c r="Y38" s="237">
        <v>767431</v>
      </c>
      <c r="Z38" s="375">
        <v>757003</v>
      </c>
      <c r="AA38" s="180">
        <v>10341</v>
      </c>
      <c r="AB38" s="180">
        <v>87</v>
      </c>
      <c r="AC38" s="857" t="s">
        <v>85</v>
      </c>
      <c r="AD38" s="195">
        <v>760330</v>
      </c>
      <c r="AE38" s="375">
        <v>759791</v>
      </c>
      <c r="AF38" s="180">
        <v>511</v>
      </c>
      <c r="AG38" s="237">
        <v>28</v>
      </c>
      <c r="AH38" s="237">
        <v>406711</v>
      </c>
      <c r="AI38" s="375">
        <v>404552</v>
      </c>
      <c r="AJ38" s="180">
        <v>2135</v>
      </c>
      <c r="AK38" s="228">
        <v>24</v>
      </c>
      <c r="AL38" s="404"/>
    </row>
    <row r="39" spans="1:38" ht="12.75" customHeight="1" thickBot="1">
      <c r="A39" s="858"/>
      <c r="B39" s="377">
        <v>1</v>
      </c>
      <c r="C39" s="352">
        <v>0.98438000000000003</v>
      </c>
      <c r="D39" s="350">
        <v>1.1690000000000001E-2</v>
      </c>
      <c r="E39" s="350">
        <v>2.48E-3</v>
      </c>
      <c r="F39" s="350">
        <v>1.4499999999999999E-3</v>
      </c>
      <c r="G39" s="377">
        <v>1</v>
      </c>
      <c r="H39" s="352">
        <v>0.79564000000000001</v>
      </c>
      <c r="I39" s="350">
        <v>0.15967000000000001</v>
      </c>
      <c r="J39" s="350">
        <v>4.4690000000000001E-2</v>
      </c>
      <c r="K39" s="858"/>
      <c r="L39" s="377">
        <v>1</v>
      </c>
      <c r="M39" s="350">
        <v>0.96516000000000002</v>
      </c>
      <c r="N39" s="350">
        <v>2.792E-2</v>
      </c>
      <c r="O39" s="350">
        <v>6.9199999999999999E-3</v>
      </c>
      <c r="P39" s="377">
        <v>1</v>
      </c>
      <c r="Q39" s="350">
        <v>0.98648999999999998</v>
      </c>
      <c r="R39" s="350">
        <v>1.2279999999999999E-2</v>
      </c>
      <c r="S39" s="353">
        <v>1.23E-3</v>
      </c>
      <c r="T39" s="858"/>
      <c r="U39" s="377">
        <v>1</v>
      </c>
      <c r="V39" s="350">
        <v>0.99902999999999997</v>
      </c>
      <c r="W39" s="350">
        <v>9.2000000000000003E-4</v>
      </c>
      <c r="X39" s="350">
        <v>5.0000000000000002E-5</v>
      </c>
      <c r="Y39" s="377">
        <v>1</v>
      </c>
      <c r="Z39" s="350">
        <v>0.98641000000000001</v>
      </c>
      <c r="AA39" s="350">
        <v>1.3469999999999999E-2</v>
      </c>
      <c r="AB39" s="350">
        <v>1.1E-4</v>
      </c>
      <c r="AC39" s="858"/>
      <c r="AD39" s="377">
        <v>1</v>
      </c>
      <c r="AE39" s="350">
        <v>0.99929000000000001</v>
      </c>
      <c r="AF39" s="350">
        <v>6.7000000000000002E-4</v>
      </c>
      <c r="AG39" s="350">
        <v>4.0000000000000003E-5</v>
      </c>
      <c r="AH39" s="377">
        <v>1</v>
      </c>
      <c r="AI39" s="350">
        <v>0.99468999999999996</v>
      </c>
      <c r="AJ39" s="350">
        <v>5.2500000000000003E-3</v>
      </c>
      <c r="AK39" s="353">
        <v>6.0000000000000002E-5</v>
      </c>
    </row>
    <row r="40" spans="1:38" s="402" customFormat="1" ht="12.75" customHeight="1">
      <c r="A40" s="664"/>
      <c r="B40" s="665"/>
      <c r="C40" s="666"/>
      <c r="D40" s="666"/>
      <c r="E40" s="666"/>
      <c r="F40" s="666"/>
      <c r="G40" s="665"/>
      <c r="H40" s="666"/>
      <c r="I40" s="666"/>
      <c r="J40" s="666"/>
      <c r="K40" s="664"/>
      <c r="L40" s="665"/>
      <c r="M40" s="666"/>
      <c r="N40" s="666"/>
      <c r="O40" s="666"/>
      <c r="P40" s="665"/>
      <c r="Q40" s="666"/>
      <c r="R40" s="666"/>
      <c r="S40" s="666"/>
      <c r="T40" s="664"/>
      <c r="U40" s="665"/>
      <c r="V40" s="666"/>
      <c r="W40" s="666"/>
      <c r="X40" s="666"/>
      <c r="Y40" s="665"/>
      <c r="Z40" s="666"/>
      <c r="AA40" s="666"/>
      <c r="AB40" s="666"/>
      <c r="AC40" s="664"/>
      <c r="AD40" s="665"/>
      <c r="AE40" s="666"/>
      <c r="AF40" s="666"/>
      <c r="AG40" s="666"/>
      <c r="AH40" s="665"/>
      <c r="AI40" s="666"/>
      <c r="AJ40" s="666"/>
      <c r="AK40" s="666"/>
    </row>
    <row r="41" spans="1:38" s="550" customFormat="1" ht="12.75" customHeight="1">
      <c r="A41" s="667" t="str">
        <f>"Anmerkungen. Datengrundlage: Volkshochschul-Statistik "&amp;Hilfswerte!B1&amp;"; Basis: "&amp;Tabelle1!$C$36&amp;" vhs."</f>
        <v>Anmerkungen. Datengrundlage: Volkshochschul-Statistik 2022; Basis: 828 vhs.</v>
      </c>
      <c r="B41" s="665"/>
      <c r="C41" s="666"/>
      <c r="D41" s="666"/>
      <c r="E41" s="666"/>
      <c r="F41" s="666"/>
      <c r="G41" s="665"/>
      <c r="H41" s="666"/>
      <c r="I41" s="666"/>
      <c r="J41" s="666"/>
      <c r="K41" s="667" t="str">
        <f>"Anmerkungen. Datengrundlage: Volkshochschul-Statistik "&amp;Hilfswerte!B1&amp;"; Basis: "&amp;Tabelle1!$C$36&amp;" vhs."</f>
        <v>Anmerkungen. Datengrundlage: Volkshochschul-Statistik 2022; Basis: 828 vhs.</v>
      </c>
      <c r="L41" s="665"/>
      <c r="M41" s="666"/>
      <c r="N41" s="666"/>
      <c r="O41" s="666"/>
      <c r="P41" s="665"/>
      <c r="Q41" s="666"/>
      <c r="R41" s="666"/>
      <c r="S41" s="666"/>
      <c r="T41" s="667" t="str">
        <f>"Anmerkungen. Datengrundlage: Volkshochschul-Statistik "&amp;Hilfswerte!B1&amp;"; Basis: "&amp;Tabelle1!$C$36&amp;" vhs."</f>
        <v>Anmerkungen. Datengrundlage: Volkshochschul-Statistik 2022; Basis: 828 vhs.</v>
      </c>
      <c r="U41" s="665"/>
      <c r="V41" s="666"/>
      <c r="W41" s="666"/>
      <c r="X41" s="666"/>
      <c r="Y41" s="665"/>
      <c r="Z41" s="666"/>
      <c r="AA41" s="666"/>
      <c r="AB41" s="666"/>
      <c r="AC41" s="667" t="str">
        <f>"Anmerkungen. Datengrundlage: Volkshochschul-Statistik "&amp;Hilfswerte!B1&amp;"; Basis: "&amp;Tabelle1!$C$36&amp;" vhs."</f>
        <v>Anmerkungen. Datengrundlage: Volkshochschul-Statistik 2022; Basis: 828 vhs.</v>
      </c>
      <c r="AD41" s="665"/>
      <c r="AE41" s="666"/>
      <c r="AF41" s="666"/>
      <c r="AG41" s="666"/>
      <c r="AH41" s="665"/>
      <c r="AI41" s="666"/>
      <c r="AJ41" s="666"/>
      <c r="AK41" s="666"/>
    </row>
    <row r="42" spans="1:38" s="550" customFormat="1" ht="11.25">
      <c r="A42" s="550" t="s">
        <v>418</v>
      </c>
      <c r="K42" s="550" t="s">
        <v>418</v>
      </c>
      <c r="T42" s="550" t="s">
        <v>418</v>
      </c>
      <c r="AC42" s="550" t="s">
        <v>418</v>
      </c>
      <c r="AH42" s="658"/>
      <c r="AI42" s="658"/>
      <c r="AJ42" s="658"/>
      <c r="AK42" s="658"/>
    </row>
    <row r="43" spans="1:38" s="550" customFormat="1" ht="11.25">
      <c r="A43" s="550" t="s">
        <v>419</v>
      </c>
      <c r="K43" s="550" t="s">
        <v>419</v>
      </c>
      <c r="T43" s="550" t="s">
        <v>419</v>
      </c>
      <c r="AC43" s="550" t="s">
        <v>419</v>
      </c>
      <c r="AH43" s="658"/>
      <c r="AI43" s="658"/>
      <c r="AJ43" s="658"/>
      <c r="AK43" s="658"/>
    </row>
    <row r="44" spans="1:38" s="402" customFormat="1">
      <c r="AH44" s="403"/>
      <c r="AI44" s="403"/>
      <c r="AJ44" s="403"/>
      <c r="AK44" s="403"/>
    </row>
    <row r="45" spans="1:38" s="402" customFormat="1">
      <c r="A45" s="558" t="str">
        <f>Tabelle1!$A$41</f>
        <v>Datengrundlage: Deutsches Institut für Erwachsenenbildung DIE (2025). „Basisdaten Volkshochschul-Statistik (seit 2018)“</v>
      </c>
      <c r="B45" s="560"/>
      <c r="C45" s="560"/>
      <c r="D45" s="560"/>
      <c r="K45" s="558" t="str">
        <f>Tabelle1!$A$41</f>
        <v>Datengrundlage: Deutsches Institut für Erwachsenenbildung DIE (2025). „Basisdaten Volkshochschul-Statistik (seit 2018)“</v>
      </c>
      <c r="L45" s="560"/>
      <c r="M45" s="560"/>
      <c r="N45" s="560"/>
      <c r="T45" s="558" t="str">
        <f>Tabelle1!$A$41</f>
        <v>Datengrundlage: Deutsches Institut für Erwachsenenbildung DIE (2025). „Basisdaten Volkshochschul-Statistik (seit 2018)“</v>
      </c>
      <c r="U45" s="560"/>
      <c r="V45" s="560"/>
      <c r="W45" s="560"/>
      <c r="AC45" s="558" t="str">
        <f>Tabelle1!$A$41</f>
        <v>Datengrundlage: Deutsches Institut für Erwachsenenbildung DIE (2025). „Basisdaten Volkshochschul-Statistik (seit 2018)“</v>
      </c>
      <c r="AD45" s="560"/>
      <c r="AE45" s="560"/>
      <c r="AF45" s="560"/>
      <c r="AJ45" s="403"/>
      <c r="AK45" s="403"/>
    </row>
    <row r="46" spans="1:38" s="402" customFormat="1">
      <c r="A46" s="558" t="str">
        <f>Tabelle1!$A$42</f>
        <v xml:space="preserve">(ZA6276; Version 2.0.0) [Data set]. GESIS, Köln. </v>
      </c>
      <c r="B46" s="556"/>
      <c r="E46" s="796" t="s">
        <v>494</v>
      </c>
      <c r="F46" s="796"/>
      <c r="G46" s="796"/>
      <c r="K46" s="558" t="str">
        <f>Tabelle1!$A$42</f>
        <v xml:space="preserve">(ZA6276; Version 2.0.0) [Data set]. GESIS, Köln. </v>
      </c>
      <c r="L46" s="556"/>
      <c r="O46" s="796" t="s">
        <v>494</v>
      </c>
      <c r="P46" s="796"/>
      <c r="Q46" s="796"/>
      <c r="T46" s="558" t="str">
        <f>Tabelle1!$A$42</f>
        <v xml:space="preserve">(ZA6276; Version 2.0.0) [Data set]. GESIS, Köln. </v>
      </c>
      <c r="U46" s="556"/>
      <c r="X46" s="796" t="s">
        <v>494</v>
      </c>
      <c r="Y46" s="796"/>
      <c r="Z46" s="796"/>
      <c r="AC46" s="558" t="str">
        <f>Tabelle1!$A$42</f>
        <v xml:space="preserve">(ZA6276; Version 2.0.0) [Data set]. GESIS, Köln. </v>
      </c>
      <c r="AD46" s="556"/>
      <c r="AG46" s="796" t="s">
        <v>494</v>
      </c>
      <c r="AH46" s="796"/>
      <c r="AI46" s="796"/>
      <c r="AJ46" s="403"/>
      <c r="AK46" s="403"/>
    </row>
    <row r="47" spans="1:38" s="402" customFormat="1">
      <c r="A47" s="560"/>
      <c r="B47" s="560"/>
      <c r="C47" s="560"/>
      <c r="D47" s="560"/>
      <c r="K47" s="560"/>
      <c r="L47" s="560"/>
      <c r="M47" s="560"/>
      <c r="N47" s="560"/>
      <c r="T47" s="560"/>
      <c r="U47" s="560"/>
      <c r="V47" s="560"/>
      <c r="W47" s="560"/>
      <c r="AC47" s="560"/>
      <c r="AD47" s="560"/>
      <c r="AE47" s="560"/>
      <c r="AF47" s="560"/>
      <c r="AJ47" s="403"/>
      <c r="AK47" s="403"/>
    </row>
    <row r="48" spans="1:38" s="402" customFormat="1">
      <c r="A48" s="694" t="str">
        <f>Tabelle1!$A$44</f>
        <v>Die Tabellen stehen unter der Lizenz CC BY-SA DEED 4.0.</v>
      </c>
      <c r="B48" s="560"/>
      <c r="C48" s="560"/>
      <c r="D48" s="560"/>
      <c r="K48" s="694" t="str">
        <f>Tabelle1!$A$44</f>
        <v>Die Tabellen stehen unter der Lizenz CC BY-SA DEED 4.0.</v>
      </c>
      <c r="L48" s="560"/>
      <c r="M48" s="560"/>
      <c r="N48" s="560"/>
      <c r="T48" s="694" t="str">
        <f>Tabelle1!$A$44</f>
        <v>Die Tabellen stehen unter der Lizenz CC BY-SA DEED 4.0.</v>
      </c>
      <c r="U48" s="560"/>
      <c r="V48" s="560"/>
      <c r="W48" s="560"/>
      <c r="AC48" s="694" t="str">
        <f>Tabelle1!$A$44</f>
        <v>Die Tabellen stehen unter der Lizenz CC BY-SA DEED 4.0.</v>
      </c>
      <c r="AD48" s="560"/>
      <c r="AE48" s="560"/>
      <c r="AF48" s="560"/>
      <c r="AJ48" s="403"/>
      <c r="AK48" s="403"/>
    </row>
  </sheetData>
  <mergeCells count="100">
    <mergeCell ref="E46:G46"/>
    <mergeCell ref="O46:Q46"/>
    <mergeCell ref="X46:Z46"/>
    <mergeCell ref="AG46:AI46"/>
    <mergeCell ref="U2:AB2"/>
    <mergeCell ref="AC2:AC5"/>
    <mergeCell ref="AD2:AK2"/>
    <mergeCell ref="G3:J3"/>
    <mergeCell ref="L3:O3"/>
    <mergeCell ref="P3:S3"/>
    <mergeCell ref="AC8:AC9"/>
    <mergeCell ref="AC10:AC11"/>
    <mergeCell ref="A1:J1"/>
    <mergeCell ref="K1:S1"/>
    <mergeCell ref="T1:AB1"/>
    <mergeCell ref="AC1:AK1"/>
    <mergeCell ref="A2:A5"/>
    <mergeCell ref="B2:F3"/>
    <mergeCell ref="G2:J2"/>
    <mergeCell ref="K2:K5"/>
    <mergeCell ref="L2:S2"/>
    <mergeCell ref="T2:T5"/>
    <mergeCell ref="AE4:AG4"/>
    <mergeCell ref="AI4:AK4"/>
    <mergeCell ref="U3:X3"/>
    <mergeCell ref="Y3:AB3"/>
    <mergeCell ref="AD3:AG3"/>
    <mergeCell ref="AH3:AK3"/>
    <mergeCell ref="A6:A7"/>
    <mergeCell ref="K6:K7"/>
    <mergeCell ref="T6:T7"/>
    <mergeCell ref="AC6:AC7"/>
    <mergeCell ref="C4:F4"/>
    <mergeCell ref="H4:J4"/>
    <mergeCell ref="M4:O4"/>
    <mergeCell ref="Q4:S4"/>
    <mergeCell ref="V4:X4"/>
    <mergeCell ref="Z4:AB4"/>
    <mergeCell ref="A8:A9"/>
    <mergeCell ref="K8:K9"/>
    <mergeCell ref="T8:T9"/>
    <mergeCell ref="A10:A11"/>
    <mergeCell ref="K10:K11"/>
    <mergeCell ref="T10:T11"/>
    <mergeCell ref="A12:A13"/>
    <mergeCell ref="K12:K13"/>
    <mergeCell ref="T12:T13"/>
    <mergeCell ref="AC12:AC13"/>
    <mergeCell ref="A14:A15"/>
    <mergeCell ref="K14:K15"/>
    <mergeCell ref="T14:T15"/>
    <mergeCell ref="AC14:AC15"/>
    <mergeCell ref="A16:A17"/>
    <mergeCell ref="K16:K17"/>
    <mergeCell ref="T16:T17"/>
    <mergeCell ref="AC16:AC17"/>
    <mergeCell ref="A18:A19"/>
    <mergeCell ref="K18:K19"/>
    <mergeCell ref="T18:T19"/>
    <mergeCell ref="AC18:AC19"/>
    <mergeCell ref="A20:A21"/>
    <mergeCell ref="K20:K21"/>
    <mergeCell ref="T20:T21"/>
    <mergeCell ref="AC20:AC21"/>
    <mergeCell ref="A22:A23"/>
    <mergeCell ref="K22:K23"/>
    <mergeCell ref="T22:T23"/>
    <mergeCell ref="AC22:AC23"/>
    <mergeCell ref="A24:A25"/>
    <mergeCell ref="K24:K25"/>
    <mergeCell ref="T24:T25"/>
    <mergeCell ref="AC24:AC25"/>
    <mergeCell ref="A26:A27"/>
    <mergeCell ref="K26:K27"/>
    <mergeCell ref="T26:T27"/>
    <mergeCell ref="AC26:AC27"/>
    <mergeCell ref="A28:A29"/>
    <mergeCell ref="K28:K29"/>
    <mergeCell ref="T28:T29"/>
    <mergeCell ref="AC28:AC29"/>
    <mergeCell ref="A30:A31"/>
    <mergeCell ref="K30:K31"/>
    <mergeCell ref="T30:T31"/>
    <mergeCell ref="AC30:AC31"/>
    <mergeCell ref="A32:A33"/>
    <mergeCell ref="K32:K33"/>
    <mergeCell ref="T32:T33"/>
    <mergeCell ref="AC32:AC33"/>
    <mergeCell ref="A38:A39"/>
    <mergeCell ref="K38:K39"/>
    <mergeCell ref="T38:T39"/>
    <mergeCell ref="AC38:AC39"/>
    <mergeCell ref="A34:A35"/>
    <mergeCell ref="K34:K35"/>
    <mergeCell ref="T34:T35"/>
    <mergeCell ref="AC34:AC35"/>
    <mergeCell ref="A36:A37"/>
    <mergeCell ref="K36:K37"/>
    <mergeCell ref="T36:T37"/>
    <mergeCell ref="AC36:AC37"/>
  </mergeCells>
  <conditionalFormatting sqref="A7">
    <cfRule type="cellIs" dxfId="114" priority="72" stopIfTrue="1" operator="equal">
      <formula>1</formula>
    </cfRule>
    <cfRule type="cellIs" dxfId="113" priority="73" stopIfTrue="1" operator="lessThan">
      <formula>0.0005</formula>
    </cfRule>
  </conditionalFormatting>
  <conditionalFormatting sqref="A9 A11 A13 A15 A17 A19 A21 A23 A25 A27 A29 A31 A33 A35 A37">
    <cfRule type="cellIs" dxfId="112" priority="346" stopIfTrue="1" operator="equal">
      <formula>1</formula>
    </cfRule>
  </conditionalFormatting>
  <conditionalFormatting sqref="A9:J9 A11 A13 A15 A17 A19 A21 A23 A25 A27 A29 A31 A33 A35 A37">
    <cfRule type="cellIs" dxfId="111" priority="347" stopIfTrue="1" operator="lessThan">
      <formula>0.0005</formula>
    </cfRule>
  </conditionalFormatting>
  <conditionalFormatting sqref="A39:K41">
    <cfRule type="cellIs" dxfId="110" priority="280" stopIfTrue="1" operator="lessThan">
      <formula>0.0005</formula>
    </cfRule>
  </conditionalFormatting>
  <conditionalFormatting sqref="A36:XFD36">
    <cfRule type="cellIs" dxfId="109" priority="23" stopIfTrue="1" operator="equal">
      <formula>0</formula>
    </cfRule>
  </conditionalFormatting>
  <conditionalFormatting sqref="A38:XFD38">
    <cfRule type="cellIs" dxfId="108" priority="15" stopIfTrue="1" operator="equal">
      <formula>0</formula>
    </cfRule>
  </conditionalFormatting>
  <conditionalFormatting sqref="B6:J6">
    <cfRule type="cellIs" dxfId="107" priority="319" stopIfTrue="1" operator="equal">
      <formula>0</formula>
    </cfRule>
  </conditionalFormatting>
  <conditionalFormatting sqref="B8:J8">
    <cfRule type="cellIs" dxfId="106" priority="353" stopIfTrue="1" operator="equal">
      <formula>0</formula>
    </cfRule>
  </conditionalFormatting>
  <conditionalFormatting sqref="B11:J11">
    <cfRule type="cellIs" dxfId="105" priority="308" stopIfTrue="1" operator="lessThan">
      <formula>0.0005</formula>
    </cfRule>
  </conditionalFormatting>
  <conditionalFormatting sqref="B13:J13">
    <cfRule type="cellIs" dxfId="104" priority="306" stopIfTrue="1" operator="lessThan">
      <formula>0.0005</formula>
    </cfRule>
  </conditionalFormatting>
  <conditionalFormatting sqref="B15:J15">
    <cfRule type="cellIs" dxfId="103" priority="304" stopIfTrue="1" operator="lessThan">
      <formula>0.0005</formula>
    </cfRule>
  </conditionalFormatting>
  <conditionalFormatting sqref="B17:J17">
    <cfRule type="cellIs" dxfId="102" priority="302" stopIfTrue="1" operator="lessThan">
      <formula>0.0005</formula>
    </cfRule>
  </conditionalFormatting>
  <conditionalFormatting sqref="B19:J19">
    <cfRule type="cellIs" dxfId="101" priority="300" stopIfTrue="1" operator="lessThan">
      <formula>0.0005</formula>
    </cfRule>
  </conditionalFormatting>
  <conditionalFormatting sqref="B21:J21">
    <cfRule type="cellIs" dxfId="100" priority="298" stopIfTrue="1" operator="lessThan">
      <formula>0.0005</formula>
    </cfRule>
  </conditionalFormatting>
  <conditionalFormatting sqref="B23:J23">
    <cfRule type="cellIs" dxfId="99" priority="296" stopIfTrue="1" operator="lessThan">
      <formula>0.0005</formula>
    </cfRule>
  </conditionalFormatting>
  <conditionalFormatting sqref="B25:J25">
    <cfRule type="cellIs" dxfId="98" priority="294" stopIfTrue="1" operator="lessThan">
      <formula>0.0005</formula>
    </cfRule>
  </conditionalFormatting>
  <conditionalFormatting sqref="B27:J27">
    <cfRule type="cellIs" dxfId="97" priority="292" stopIfTrue="1" operator="lessThan">
      <formula>0.0005</formula>
    </cfRule>
  </conditionalFormatting>
  <conditionalFormatting sqref="B29:J29">
    <cfRule type="cellIs" dxfId="96" priority="290" stopIfTrue="1" operator="lessThan">
      <formula>0.0005</formula>
    </cfRule>
  </conditionalFormatting>
  <conditionalFormatting sqref="B31:J31">
    <cfRule type="cellIs" dxfId="95" priority="288" stopIfTrue="1" operator="lessThan">
      <formula>0.0005</formula>
    </cfRule>
  </conditionalFormatting>
  <conditionalFormatting sqref="B33:J33">
    <cfRule type="cellIs" dxfId="94" priority="286" stopIfTrue="1" operator="lessThan">
      <formula>0.0005</formula>
    </cfRule>
  </conditionalFormatting>
  <conditionalFormatting sqref="B35:J35">
    <cfRule type="cellIs" dxfId="93" priority="284" stopIfTrue="1" operator="lessThan">
      <formula>0.0005</formula>
    </cfRule>
  </conditionalFormatting>
  <conditionalFormatting sqref="B37:J37">
    <cfRule type="cellIs" dxfId="92" priority="282" stopIfTrue="1" operator="lessThan">
      <formula>0.0005</formula>
    </cfRule>
  </conditionalFormatting>
  <conditionalFormatting sqref="B7:K7">
    <cfRule type="cellIs" dxfId="91" priority="317" stopIfTrue="1" operator="lessThan">
      <formula>0.0005</formula>
    </cfRule>
  </conditionalFormatting>
  <conditionalFormatting sqref="K7">
    <cfRule type="cellIs" dxfId="90" priority="316" stopIfTrue="1" operator="equal">
      <formula>1</formula>
    </cfRule>
  </conditionalFormatting>
  <conditionalFormatting sqref="K9 K11 K13 K15 K17 K19 K21 K23 K25 K27 K29 K31 K33 K35 K37">
    <cfRule type="cellIs" dxfId="89" priority="344" stopIfTrue="1" operator="lessThan">
      <formula>0.0005</formula>
    </cfRule>
    <cfRule type="cellIs" dxfId="88" priority="343" stopIfTrue="1" operator="equal">
      <formula>1</formula>
    </cfRule>
  </conditionalFormatting>
  <conditionalFormatting sqref="L7">
    <cfRule type="cellIs" dxfId="87" priority="276" stopIfTrue="1" operator="lessThan">
      <formula>0.0005</formula>
    </cfRule>
  </conditionalFormatting>
  <conditionalFormatting sqref="L9">
    <cfRule type="cellIs" dxfId="86" priority="278" stopIfTrue="1" operator="lessThan">
      <formula>0.0005</formula>
    </cfRule>
  </conditionalFormatting>
  <conditionalFormatting sqref="L11">
    <cfRule type="cellIs" dxfId="85" priority="274" stopIfTrue="1" operator="lessThan">
      <formula>0.0005</formula>
    </cfRule>
  </conditionalFormatting>
  <conditionalFormatting sqref="L13">
    <cfRule type="cellIs" dxfId="84" priority="272" stopIfTrue="1" operator="lessThan">
      <formula>0.0005</formula>
    </cfRule>
  </conditionalFormatting>
  <conditionalFormatting sqref="L15">
    <cfRule type="cellIs" dxfId="83" priority="270" stopIfTrue="1" operator="lessThan">
      <formula>0.0005</formula>
    </cfRule>
  </conditionalFormatting>
  <conditionalFormatting sqref="L17">
    <cfRule type="cellIs" dxfId="82" priority="268" stopIfTrue="1" operator="lessThan">
      <formula>0.0005</formula>
    </cfRule>
  </conditionalFormatting>
  <conditionalFormatting sqref="L19">
    <cfRule type="cellIs" dxfId="81" priority="266" stopIfTrue="1" operator="lessThan">
      <formula>0.0005</formula>
    </cfRule>
  </conditionalFormatting>
  <conditionalFormatting sqref="L21">
    <cfRule type="cellIs" dxfId="80" priority="264" stopIfTrue="1" operator="lessThan">
      <formula>0.0005</formula>
    </cfRule>
  </conditionalFormatting>
  <conditionalFormatting sqref="L23">
    <cfRule type="cellIs" dxfId="79" priority="262" stopIfTrue="1" operator="lessThan">
      <formula>0.0005</formula>
    </cfRule>
  </conditionalFormatting>
  <conditionalFormatting sqref="L25">
    <cfRule type="cellIs" dxfId="78" priority="260" stopIfTrue="1" operator="lessThan">
      <formula>0.0005</formula>
    </cfRule>
  </conditionalFormatting>
  <conditionalFormatting sqref="L27">
    <cfRule type="cellIs" dxfId="77" priority="258" stopIfTrue="1" operator="lessThan">
      <formula>0.0005</formula>
    </cfRule>
  </conditionalFormatting>
  <conditionalFormatting sqref="L29">
    <cfRule type="cellIs" dxfId="76" priority="256" stopIfTrue="1" operator="lessThan">
      <formula>0.0005</formula>
    </cfRule>
  </conditionalFormatting>
  <conditionalFormatting sqref="L31">
    <cfRule type="cellIs" dxfId="75" priority="254" stopIfTrue="1" operator="lessThan">
      <formula>0.0005</formula>
    </cfRule>
  </conditionalFormatting>
  <conditionalFormatting sqref="L33">
    <cfRule type="cellIs" dxfId="74" priority="252" stopIfTrue="1" operator="lessThan">
      <formula>0.0005</formula>
    </cfRule>
  </conditionalFormatting>
  <conditionalFormatting sqref="L35">
    <cfRule type="cellIs" dxfId="73" priority="250" stopIfTrue="1" operator="lessThan">
      <formula>0.0005</formula>
    </cfRule>
  </conditionalFormatting>
  <conditionalFormatting sqref="L37">
    <cfRule type="cellIs" dxfId="72" priority="248" stopIfTrue="1" operator="lessThan">
      <formula>0.0005</formula>
    </cfRule>
  </conditionalFormatting>
  <conditionalFormatting sqref="L39">
    <cfRule type="cellIs" dxfId="71" priority="246" stopIfTrue="1" operator="lessThan">
      <formula>0.0005</formula>
    </cfRule>
  </conditionalFormatting>
  <conditionalFormatting sqref="L6:S6">
    <cfRule type="cellIs" dxfId="70" priority="33" stopIfTrue="1" operator="equal">
      <formula>0</formula>
    </cfRule>
  </conditionalFormatting>
  <conditionalFormatting sqref="L8:S8">
    <cfRule type="cellIs" dxfId="69" priority="7" stopIfTrue="1" operator="equal">
      <formula>0</formula>
    </cfRule>
  </conditionalFormatting>
  <conditionalFormatting sqref="L40:S41">
    <cfRule type="cellIs" dxfId="68" priority="212" stopIfTrue="1" operator="lessThan">
      <formula>0.0005</formula>
    </cfRule>
  </conditionalFormatting>
  <conditionalFormatting sqref="M7:S7 M35:S35 M37:S37 M39:S39">
    <cfRule type="cellIs" dxfId="67" priority="31" stopIfTrue="1" operator="equal">
      <formula>0</formula>
    </cfRule>
  </conditionalFormatting>
  <conditionalFormatting sqref="M9:S9 M11:S11 M13:S13 M15:S15 M17:S17 M19:S19 M21:S21 M23:S23 M25:S25 M27:S27 M29:S29 M31:S31 M33:S33">
    <cfRule type="cellIs" dxfId="66" priority="5" stopIfTrue="1" operator="equal">
      <formula>0</formula>
    </cfRule>
  </conditionalFormatting>
  <conditionalFormatting sqref="T7">
    <cfRule type="cellIs" dxfId="65" priority="314" stopIfTrue="1" operator="equal">
      <formula>1</formula>
    </cfRule>
    <cfRule type="cellIs" dxfId="64" priority="315" stopIfTrue="1" operator="lessThan">
      <formula>0.0005</formula>
    </cfRule>
  </conditionalFormatting>
  <conditionalFormatting sqref="T9 T11 T13 T15 T17 T19 T21 T23 T25 T27 T29 T31 T33 T35 T37">
    <cfRule type="cellIs" dxfId="63" priority="340" stopIfTrue="1" operator="equal">
      <formula>1</formula>
    </cfRule>
    <cfRule type="cellIs" dxfId="62" priority="341" stopIfTrue="1" operator="lessThan">
      <formula>0.0005</formula>
    </cfRule>
  </conditionalFormatting>
  <conditionalFormatting sqref="U7">
    <cfRule type="cellIs" dxfId="61" priority="208" stopIfTrue="1" operator="lessThan">
      <formula>0.0005</formula>
    </cfRule>
  </conditionalFormatting>
  <conditionalFormatting sqref="U9">
    <cfRule type="cellIs" dxfId="60" priority="210" stopIfTrue="1" operator="lessThan">
      <formula>0.0005</formula>
    </cfRule>
  </conditionalFormatting>
  <conditionalFormatting sqref="U11">
    <cfRule type="cellIs" dxfId="59" priority="206" stopIfTrue="1" operator="lessThan">
      <formula>0.0005</formula>
    </cfRule>
  </conditionalFormatting>
  <conditionalFormatting sqref="U13">
    <cfRule type="cellIs" dxfId="58" priority="204" stopIfTrue="1" operator="lessThan">
      <formula>0.0005</formula>
    </cfRule>
  </conditionalFormatting>
  <conditionalFormatting sqref="U15">
    <cfRule type="cellIs" dxfId="57" priority="202" stopIfTrue="1" operator="lessThan">
      <formula>0.0005</formula>
    </cfRule>
  </conditionalFormatting>
  <conditionalFormatting sqref="U17">
    <cfRule type="cellIs" dxfId="56" priority="200" stopIfTrue="1" operator="lessThan">
      <formula>0.0005</formula>
    </cfRule>
  </conditionalFormatting>
  <conditionalFormatting sqref="U19">
    <cfRule type="cellIs" dxfId="55" priority="198" stopIfTrue="1" operator="lessThan">
      <formula>0.0005</formula>
    </cfRule>
  </conditionalFormatting>
  <conditionalFormatting sqref="U21">
    <cfRule type="cellIs" dxfId="54" priority="196" stopIfTrue="1" operator="lessThan">
      <formula>0.0005</formula>
    </cfRule>
  </conditionalFormatting>
  <conditionalFormatting sqref="U23">
    <cfRule type="cellIs" dxfId="53" priority="194" stopIfTrue="1" operator="lessThan">
      <formula>0.0005</formula>
    </cfRule>
  </conditionalFormatting>
  <conditionalFormatting sqref="U25">
    <cfRule type="cellIs" dxfId="52" priority="192" stopIfTrue="1" operator="lessThan">
      <formula>0.0005</formula>
    </cfRule>
  </conditionalFormatting>
  <conditionalFormatting sqref="U27">
    <cfRule type="cellIs" dxfId="51" priority="190" stopIfTrue="1" operator="lessThan">
      <formula>0.0005</formula>
    </cfRule>
  </conditionalFormatting>
  <conditionalFormatting sqref="U29">
    <cfRule type="cellIs" dxfId="50" priority="188" stopIfTrue="1" operator="lessThan">
      <formula>0.0005</formula>
    </cfRule>
  </conditionalFormatting>
  <conditionalFormatting sqref="U31">
    <cfRule type="cellIs" dxfId="49" priority="186" stopIfTrue="1" operator="lessThan">
      <formula>0.0005</formula>
    </cfRule>
  </conditionalFormatting>
  <conditionalFormatting sqref="U33">
    <cfRule type="cellIs" dxfId="48" priority="184" stopIfTrue="1" operator="lessThan">
      <formula>0.0005</formula>
    </cfRule>
  </conditionalFormatting>
  <conditionalFormatting sqref="U35">
    <cfRule type="cellIs" dxfId="47" priority="182" stopIfTrue="1" operator="lessThan">
      <formula>0.0005</formula>
    </cfRule>
  </conditionalFormatting>
  <conditionalFormatting sqref="U37">
    <cfRule type="cellIs" dxfId="46" priority="180" stopIfTrue="1" operator="lessThan">
      <formula>0.0005</formula>
    </cfRule>
  </conditionalFormatting>
  <conditionalFormatting sqref="U39">
    <cfRule type="cellIs" dxfId="45" priority="178" stopIfTrue="1" operator="lessThan">
      <formula>0.0005</formula>
    </cfRule>
  </conditionalFormatting>
  <conditionalFormatting sqref="U6:AB6 U8:AB8">
    <cfRule type="cellIs" dxfId="44" priority="37" stopIfTrue="1" operator="equal">
      <formula>0</formula>
    </cfRule>
  </conditionalFormatting>
  <conditionalFormatting sqref="U40:AB41">
    <cfRule type="cellIs" dxfId="43" priority="144" stopIfTrue="1" operator="lessThan">
      <formula>0.0005</formula>
    </cfRule>
  </conditionalFormatting>
  <conditionalFormatting sqref="V7:AB7 V9:AB9">
    <cfRule type="cellIs" dxfId="42" priority="35" stopIfTrue="1" operator="equal">
      <formula>0</formula>
    </cfRule>
  </conditionalFormatting>
  <conditionalFormatting sqref="V11:AB11 V13:AB13 V15:AB15 V17:AB17 V19:AB19 V21:AB21 V23:AB23 V25:AB25 V27:AB27 V29:AB29 V31:AB31 V33:AB33 V35:AB35">
    <cfRule type="cellIs" dxfId="41" priority="9" stopIfTrue="1" operator="equal">
      <formula>0</formula>
    </cfRule>
  </conditionalFormatting>
  <conditionalFormatting sqref="V37:AB37 V39:AB39">
    <cfRule type="cellIs" dxfId="40" priority="17" stopIfTrue="1" operator="equal">
      <formula>0</formula>
    </cfRule>
  </conditionalFormatting>
  <conditionalFormatting sqref="AC7">
    <cfRule type="cellIs" dxfId="39" priority="312" stopIfTrue="1" operator="equal">
      <formula>1</formula>
    </cfRule>
    <cfRule type="cellIs" dxfId="38" priority="313" stopIfTrue="1" operator="lessThan">
      <formula>0.0005</formula>
    </cfRule>
  </conditionalFormatting>
  <conditionalFormatting sqref="AC9 AC11 AC13 AC15 AC17 AC19 AC21 AC23 AC25 AC27 AC29 AC31 AC33 AC35 AC37">
    <cfRule type="cellIs" dxfId="37" priority="337" stopIfTrue="1" operator="equal">
      <formula>1</formula>
    </cfRule>
    <cfRule type="cellIs" dxfId="36" priority="338" stopIfTrue="1" operator="lessThan">
      <formula>0.0005</formula>
    </cfRule>
  </conditionalFormatting>
  <conditionalFormatting sqref="AD7">
    <cfRule type="cellIs" dxfId="35" priority="140" stopIfTrue="1" operator="lessThan">
      <formula>0.0005</formula>
    </cfRule>
  </conditionalFormatting>
  <conditionalFormatting sqref="AD8:AD9">
    <cfRule type="cellIs" dxfId="34" priority="71" stopIfTrue="1" operator="equal">
      <formula>0</formula>
    </cfRule>
  </conditionalFormatting>
  <conditionalFormatting sqref="AD9">
    <cfRule type="cellIs" dxfId="33" priority="142" stopIfTrue="1" operator="lessThan">
      <formula>0.0005</formula>
    </cfRule>
  </conditionalFormatting>
  <conditionalFormatting sqref="AD11">
    <cfRule type="cellIs" dxfId="32" priority="138" stopIfTrue="1" operator="lessThan">
      <formula>0.0005</formula>
    </cfRule>
  </conditionalFormatting>
  <conditionalFormatting sqref="AD13">
    <cfRule type="cellIs" dxfId="31" priority="136" stopIfTrue="1" operator="lessThan">
      <formula>0.0005</formula>
    </cfRule>
  </conditionalFormatting>
  <conditionalFormatting sqref="AD15">
    <cfRule type="cellIs" dxfId="30" priority="134" stopIfTrue="1" operator="lessThan">
      <formula>0.0005</formula>
    </cfRule>
  </conditionalFormatting>
  <conditionalFormatting sqref="AD17">
    <cfRule type="cellIs" dxfId="29" priority="132" stopIfTrue="1" operator="lessThan">
      <formula>0.0005</formula>
    </cfRule>
  </conditionalFormatting>
  <conditionalFormatting sqref="AD19">
    <cfRule type="cellIs" dxfId="28" priority="130" stopIfTrue="1" operator="lessThan">
      <formula>0.0005</formula>
    </cfRule>
  </conditionalFormatting>
  <conditionalFormatting sqref="AD21">
    <cfRule type="cellIs" dxfId="27" priority="128" stopIfTrue="1" operator="lessThan">
      <formula>0.0005</formula>
    </cfRule>
  </conditionalFormatting>
  <conditionalFormatting sqref="AD23">
    <cfRule type="cellIs" dxfId="26" priority="126" stopIfTrue="1" operator="lessThan">
      <formula>0.0005</formula>
    </cfRule>
  </conditionalFormatting>
  <conditionalFormatting sqref="AD25">
    <cfRule type="cellIs" dxfId="25" priority="124" stopIfTrue="1" operator="lessThan">
      <formula>0.0005</formula>
    </cfRule>
  </conditionalFormatting>
  <conditionalFormatting sqref="AD27">
    <cfRule type="cellIs" dxfId="24" priority="122" stopIfTrue="1" operator="lessThan">
      <formula>0.0005</formula>
    </cfRule>
  </conditionalFormatting>
  <conditionalFormatting sqref="AD29">
    <cfRule type="cellIs" dxfId="23" priority="120" stopIfTrue="1" operator="lessThan">
      <formula>0.0005</formula>
    </cfRule>
  </conditionalFormatting>
  <conditionalFormatting sqref="AD31">
    <cfRule type="cellIs" dxfId="22" priority="118" stopIfTrue="1" operator="lessThan">
      <formula>0.0005</formula>
    </cfRule>
  </conditionalFormatting>
  <conditionalFormatting sqref="AD33">
    <cfRule type="cellIs" dxfId="21" priority="116" stopIfTrue="1" operator="lessThan">
      <formula>0.0005</formula>
    </cfRule>
  </conditionalFormatting>
  <conditionalFormatting sqref="AD35">
    <cfRule type="cellIs" dxfId="20" priority="114" stopIfTrue="1" operator="lessThan">
      <formula>0.0005</formula>
    </cfRule>
  </conditionalFormatting>
  <conditionalFormatting sqref="AD37">
    <cfRule type="cellIs" dxfId="19" priority="112" stopIfTrue="1" operator="lessThan">
      <formula>0.0005</formula>
    </cfRule>
  </conditionalFormatting>
  <conditionalFormatting sqref="AD39">
    <cfRule type="cellIs" dxfId="18" priority="110" stopIfTrue="1" operator="lessThan">
      <formula>0.0005</formula>
    </cfRule>
  </conditionalFormatting>
  <conditionalFormatting sqref="AD40:AK41">
    <cfRule type="cellIs" dxfId="17" priority="76" stopIfTrue="1" operator="lessThan">
      <formula>0.0005</formula>
    </cfRule>
  </conditionalFormatting>
  <conditionalFormatting sqref="AD6:IV6">
    <cfRule type="cellIs" dxfId="16" priority="29" stopIfTrue="1" operator="equal">
      <formula>0</formula>
    </cfRule>
  </conditionalFormatting>
  <conditionalFormatting sqref="AE7:AK7">
    <cfRule type="cellIs" dxfId="15" priority="27" stopIfTrue="1" operator="equal">
      <formula>0</formula>
    </cfRule>
  </conditionalFormatting>
  <conditionalFormatting sqref="AE9:AK9 AE11:AK11 AE13:AK13 AE15:AK15 AE17:AK17 AE19:AK19 AE21:AK21 AE23:AK23 AE25:AK25 AE27:AK27 AE29:AK29 AE31:AK31 AE33:AK33 AE35:AK35">
    <cfRule type="cellIs" dxfId="14" priority="1" stopIfTrue="1" operator="equal">
      <formula>0</formula>
    </cfRule>
  </conditionalFormatting>
  <conditionalFormatting sqref="AE37:AK37 AE39:AK39">
    <cfRule type="cellIs" dxfId="13" priority="13" stopIfTrue="1" operator="equal">
      <formula>0</formula>
    </cfRule>
  </conditionalFormatting>
  <conditionalFormatting sqref="AE8:IV8 A10:XFD10 A12:XFD12 A14:XFD14 A16:XFD16 A18:XFD18 A20:XFD20 A22:XFD22 A24:XFD24 A26:XFD26 A28:XFD28 A30:XFD30 A32:XFD32 A34:XFD34">
    <cfRule type="cellIs" dxfId="12" priority="3" stopIfTrue="1" operator="equal">
      <formula>0</formula>
    </cfRule>
  </conditionalFormatting>
  <conditionalFormatting sqref="AL7:IV7 AL9:IV9 AL11:IV11 AL13:IV13 AL15:IV15 AL17:IV17 AL19:IV19 AL21:IV21 AL23:IV23 AL25:IV25 AL27:IV27 AL29:IV29 AL31:IV31 AL33:IV33 AL35:IV35 AL37:IV37 T39:T41 AC39:AC41 AL39:IV41">
    <cfRule type="cellIs" dxfId="11" priority="352" stopIfTrue="1" operator="lessThan">
      <formula>0.0005</formula>
    </cfRule>
  </conditionalFormatting>
  <hyperlinks>
    <hyperlink ref="A48" r:id="rId1" display="Publikation und Tabellen stehen unter der Lizenz CC BY-SA DEED 4.0." xr:uid="{7F65E5A9-B25C-4AC0-AF23-9F77A46ADFE6}"/>
    <hyperlink ref="K48" r:id="rId2" display="Publikation und Tabellen stehen unter der Lizenz CC BY-SA DEED 4.0." xr:uid="{C19ABFCC-1DB7-4532-9197-D9020B088979}"/>
    <hyperlink ref="T48" r:id="rId3" display="Publikation und Tabellen stehen unter der Lizenz CC BY-SA DEED 4.0." xr:uid="{03B1A828-F963-4B0A-B008-6FE05BCC3FF6}"/>
    <hyperlink ref="AC48" r:id="rId4" display="Publikation und Tabellen stehen unter der Lizenz CC BY-SA DEED 4.0." xr:uid="{466AF15F-70E7-45F4-ADA9-C57F40D96D51}"/>
    <hyperlink ref="E46" r:id="rId5" xr:uid="{1AAAB00A-F4A9-4B7A-893E-A1A814A16512}"/>
    <hyperlink ref="O46" r:id="rId6" xr:uid="{753F42B8-9822-4502-8A46-9228DE4DA836}"/>
    <hyperlink ref="X46" r:id="rId7" xr:uid="{112E98CB-8E3D-448A-8F61-A27D2003F720}"/>
    <hyperlink ref="AG46" r:id="rId8" xr:uid="{6F345CF7-F2F8-45D2-BEB4-9B94B18F6F3C}"/>
  </hyperlinks>
  <pageMargins left="0.78740157480314965" right="0.78740157480314965" top="0.98425196850393704" bottom="0.98425196850393704" header="0.51181102362204722" footer="0.51181102362204722"/>
  <pageSetup paperSize="9" scale="75" fitToWidth="2" fitToHeight="2" orientation="portrait" r:id="rId9"/>
  <headerFooter scaleWithDoc="0" alignWithMargins="0"/>
  <colBreaks count="3" manualBreakCount="3">
    <brk id="10" max="1048575" man="1"/>
    <brk id="19" max="1048575" man="1"/>
    <brk id="28" max="47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BEFC8-CE78-4F29-AFA9-BAF2998F5AD4}">
  <sheetPr>
    <pageSetUpPr fitToPage="1"/>
  </sheetPr>
  <dimension ref="A1:W28"/>
  <sheetViews>
    <sheetView view="pageBreakPreview" zoomScaleNormal="90" zoomScaleSheetLayoutView="100" workbookViewId="0">
      <selection sqref="A1:Q1"/>
    </sheetView>
  </sheetViews>
  <sheetFormatPr baseColWidth="10" defaultRowHeight="12.75"/>
  <cols>
    <col min="1" max="1" width="5.5703125" style="20" customWidth="1"/>
    <col min="2" max="2" width="8.140625" style="20" customWidth="1"/>
    <col min="3" max="3" width="7.28515625" style="20" customWidth="1"/>
    <col min="4" max="4" width="8.140625" style="20" customWidth="1"/>
    <col min="5" max="5" width="7.28515625" style="20" customWidth="1"/>
    <col min="6" max="6" width="8.140625" style="20" customWidth="1"/>
    <col min="7" max="7" width="7.28515625" style="20" customWidth="1"/>
    <col min="8" max="8" width="8.140625" style="20" customWidth="1"/>
    <col min="9" max="9" width="7.28515625" style="20" customWidth="1"/>
    <col min="10" max="10" width="8.140625" style="20" customWidth="1"/>
    <col min="11" max="11" width="7.28515625" style="20" customWidth="1"/>
    <col min="12" max="12" width="8.140625" style="20" customWidth="1"/>
    <col min="13" max="13" width="7.28515625" style="20" customWidth="1"/>
    <col min="14" max="14" width="8.140625" style="20" customWidth="1"/>
    <col min="15" max="15" width="7.28515625" style="20" customWidth="1"/>
    <col min="16" max="16" width="8.140625" style="20" customWidth="1"/>
    <col min="17" max="17" width="7.28515625" style="20" customWidth="1"/>
    <col min="18" max="18" width="2.7109375" style="402" customWidth="1"/>
    <col min="19" max="16384" width="11.42578125" style="20"/>
  </cols>
  <sheetData>
    <row r="1" spans="1:23" s="19" customFormat="1" ht="39.950000000000003" customHeight="1" thickBot="1">
      <c r="A1" s="801" t="str">
        <f>"Tabelle 30: Durchschnittliche Unterrichtsstunden und Belegungen pro Kurs nach Ländern und Programmbereichen " &amp;Hilfswerte!B1</f>
        <v>Tabelle 30: Durchschnittliche Unterrichtsstunden und Belegungen pro Kurs nach Ländern und Programmbereichen 2022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801"/>
      <c r="O1" s="801"/>
      <c r="P1" s="801"/>
      <c r="Q1" s="801"/>
      <c r="R1" s="561"/>
    </row>
    <row r="2" spans="1:23" s="19" customFormat="1" ht="14.25" customHeight="1">
      <c r="A2" s="820" t="s">
        <v>12</v>
      </c>
      <c r="B2" s="811" t="s">
        <v>24</v>
      </c>
      <c r="C2" s="894"/>
      <c r="D2" s="878" t="s">
        <v>289</v>
      </c>
      <c r="E2" s="809"/>
      <c r="F2" s="809"/>
      <c r="G2" s="809"/>
      <c r="H2" s="809"/>
      <c r="I2" s="809"/>
      <c r="J2" s="809"/>
      <c r="K2" s="809"/>
      <c r="L2" s="809"/>
      <c r="M2" s="809"/>
      <c r="N2" s="809"/>
      <c r="O2" s="809"/>
      <c r="P2" s="809"/>
      <c r="Q2" s="810"/>
      <c r="R2" s="561"/>
    </row>
    <row r="3" spans="1:23" s="40" customFormat="1" ht="79.5" customHeight="1">
      <c r="A3" s="821"/>
      <c r="B3" s="862"/>
      <c r="C3" s="895"/>
      <c r="D3" s="885" t="s">
        <v>1</v>
      </c>
      <c r="E3" s="806"/>
      <c r="F3" s="885" t="s">
        <v>2</v>
      </c>
      <c r="G3" s="806"/>
      <c r="H3" s="885" t="s">
        <v>19</v>
      </c>
      <c r="I3" s="807"/>
      <c r="J3" s="869" t="s">
        <v>20</v>
      </c>
      <c r="K3" s="869"/>
      <c r="L3" s="869" t="s">
        <v>355</v>
      </c>
      <c r="M3" s="869"/>
      <c r="N3" s="869" t="s">
        <v>38</v>
      </c>
      <c r="O3" s="869"/>
      <c r="P3" s="885" t="s">
        <v>39</v>
      </c>
      <c r="Q3" s="808"/>
      <c r="R3" s="573"/>
      <c r="S3" s="19"/>
      <c r="T3" s="19"/>
      <c r="U3" s="19"/>
      <c r="V3" s="19"/>
      <c r="W3" s="19"/>
    </row>
    <row r="4" spans="1:23" ht="61.5" customHeight="1">
      <c r="A4" s="822"/>
      <c r="B4" s="603" t="s">
        <v>450</v>
      </c>
      <c r="C4" s="596" t="s">
        <v>350</v>
      </c>
      <c r="D4" s="603" t="s">
        <v>450</v>
      </c>
      <c r="E4" s="661" t="s">
        <v>350</v>
      </c>
      <c r="F4" s="603" t="s">
        <v>450</v>
      </c>
      <c r="G4" s="661" t="s">
        <v>350</v>
      </c>
      <c r="H4" s="603" t="s">
        <v>450</v>
      </c>
      <c r="I4" s="661" t="s">
        <v>350</v>
      </c>
      <c r="J4" s="603" t="s">
        <v>450</v>
      </c>
      <c r="K4" s="661" t="s">
        <v>350</v>
      </c>
      <c r="L4" s="603" t="s">
        <v>450</v>
      </c>
      <c r="M4" s="661" t="s">
        <v>350</v>
      </c>
      <c r="N4" s="603" t="s">
        <v>450</v>
      </c>
      <c r="O4" s="661" t="s">
        <v>350</v>
      </c>
      <c r="P4" s="603" t="s">
        <v>450</v>
      </c>
      <c r="Q4" s="662" t="s">
        <v>350</v>
      </c>
      <c r="S4" s="19"/>
      <c r="T4" s="19"/>
      <c r="U4" s="19"/>
      <c r="V4" s="19"/>
      <c r="W4" s="19"/>
    </row>
    <row r="5" spans="1:23" s="21" customFormat="1" ht="24.95" customHeight="1">
      <c r="A5" s="78" t="s">
        <v>61</v>
      </c>
      <c r="B5" s="378">
        <v>26.34686</v>
      </c>
      <c r="C5" s="379">
        <v>9.5570900000000005</v>
      </c>
      <c r="D5" s="378">
        <v>11.70851</v>
      </c>
      <c r="E5" s="379">
        <v>12.369020000000001</v>
      </c>
      <c r="F5" s="378">
        <v>14.802709999999999</v>
      </c>
      <c r="G5" s="379">
        <v>8.9590499999999995</v>
      </c>
      <c r="H5" s="378">
        <v>13.56677</v>
      </c>
      <c r="I5" s="379">
        <v>9.7066800000000004</v>
      </c>
      <c r="J5" s="378">
        <v>49.008069999999996</v>
      </c>
      <c r="K5" s="379">
        <v>9.8774300000000004</v>
      </c>
      <c r="L5" s="378">
        <v>16.761240000000001</v>
      </c>
      <c r="M5" s="379">
        <v>6.4424700000000001</v>
      </c>
      <c r="N5" s="378">
        <v>72.397260000000003</v>
      </c>
      <c r="O5" s="379">
        <v>8.8227200000000003</v>
      </c>
      <c r="P5" s="378">
        <v>47.509120000000003</v>
      </c>
      <c r="Q5" s="380">
        <v>7.5704799999999999</v>
      </c>
      <c r="R5" s="404"/>
      <c r="S5" s="19"/>
      <c r="T5" s="19"/>
      <c r="U5" s="19"/>
      <c r="V5" s="19"/>
      <c r="W5" s="19"/>
    </row>
    <row r="6" spans="1:23" s="21" customFormat="1" ht="24.95" customHeight="1">
      <c r="A6" s="253" t="s">
        <v>62</v>
      </c>
      <c r="B6" s="381">
        <v>23.46669</v>
      </c>
      <c r="C6" s="382">
        <v>9.5430700000000002</v>
      </c>
      <c r="D6" s="381">
        <v>9.8902199999999993</v>
      </c>
      <c r="E6" s="382">
        <v>14.376569999999999</v>
      </c>
      <c r="F6" s="381">
        <v>14.37767</v>
      </c>
      <c r="G6" s="382">
        <v>8.4630600000000005</v>
      </c>
      <c r="H6" s="381">
        <v>13.617279999999999</v>
      </c>
      <c r="I6" s="382">
        <v>9.9938900000000004</v>
      </c>
      <c r="J6" s="381">
        <v>43.113729999999997</v>
      </c>
      <c r="K6" s="382">
        <v>8.99953</v>
      </c>
      <c r="L6" s="381">
        <v>24.968060000000001</v>
      </c>
      <c r="M6" s="382">
        <v>5.9032799999999996</v>
      </c>
      <c r="N6" s="381">
        <v>87.137929999999997</v>
      </c>
      <c r="O6" s="384">
        <v>7.6770100000000001</v>
      </c>
      <c r="P6" s="382">
        <v>88.231309999999993</v>
      </c>
      <c r="Q6" s="383">
        <v>11.348380000000001</v>
      </c>
      <c r="R6" s="404"/>
      <c r="S6" s="19"/>
      <c r="T6" s="19"/>
      <c r="U6" s="19"/>
      <c r="V6" s="19"/>
      <c r="W6" s="19"/>
    </row>
    <row r="7" spans="1:23" ht="24.95" customHeight="1">
      <c r="A7" s="253" t="s">
        <v>63</v>
      </c>
      <c r="B7" s="381">
        <v>39.041890000000002</v>
      </c>
      <c r="C7" s="382">
        <v>8.6395700000000009</v>
      </c>
      <c r="D7" s="381">
        <v>14.385160000000001</v>
      </c>
      <c r="E7" s="382">
        <v>12.833500000000001</v>
      </c>
      <c r="F7" s="381">
        <v>21.633019999999998</v>
      </c>
      <c r="G7" s="382">
        <v>7.2882899999999999</v>
      </c>
      <c r="H7" s="381">
        <v>15.933160000000001</v>
      </c>
      <c r="I7" s="382">
        <v>7.9745699999999999</v>
      </c>
      <c r="J7" s="381">
        <v>56.353769999999997</v>
      </c>
      <c r="K7" s="382">
        <v>9.3917400000000004</v>
      </c>
      <c r="L7" s="381">
        <v>30.14734</v>
      </c>
      <c r="M7" s="382">
        <v>6.1216299999999997</v>
      </c>
      <c r="N7" s="381">
        <v>122.01148999999999</v>
      </c>
      <c r="O7" s="384">
        <v>12.35632</v>
      </c>
      <c r="P7" s="382">
        <v>54.710380000000001</v>
      </c>
      <c r="Q7" s="383">
        <v>6.5491799999999998</v>
      </c>
    </row>
    <row r="8" spans="1:23" ht="24.95" customHeight="1">
      <c r="A8" s="253" t="s">
        <v>64</v>
      </c>
      <c r="B8" s="381">
        <v>31.535240000000002</v>
      </c>
      <c r="C8" s="382">
        <v>8.5732800000000005</v>
      </c>
      <c r="D8" s="381">
        <v>8.0258900000000004</v>
      </c>
      <c r="E8" s="382">
        <v>9.0809099999999994</v>
      </c>
      <c r="F8" s="381">
        <v>17.613510000000002</v>
      </c>
      <c r="G8" s="382">
        <v>7.3588300000000002</v>
      </c>
      <c r="H8" s="381">
        <v>16.148250000000001</v>
      </c>
      <c r="I8" s="382">
        <v>9.2942199999999993</v>
      </c>
      <c r="J8" s="381">
        <v>49.374630000000003</v>
      </c>
      <c r="K8" s="382">
        <v>8.9582800000000002</v>
      </c>
      <c r="L8" s="381">
        <v>15.704969999999999</v>
      </c>
      <c r="M8" s="382">
        <v>6.6089200000000003</v>
      </c>
      <c r="N8" s="381">
        <v>383.75</v>
      </c>
      <c r="O8" s="384">
        <v>11.93182</v>
      </c>
      <c r="P8" s="382">
        <v>51.679740000000002</v>
      </c>
      <c r="Q8" s="383">
        <v>9.6797400000000007</v>
      </c>
    </row>
    <row r="9" spans="1:23" ht="24.95" customHeight="1">
      <c r="A9" s="253" t="s">
        <v>65</v>
      </c>
      <c r="B9" s="381">
        <v>43.82349</v>
      </c>
      <c r="C9" s="382">
        <v>10.18859</v>
      </c>
      <c r="D9" s="381">
        <v>22.067889999999998</v>
      </c>
      <c r="E9" s="382">
        <v>12.274150000000001</v>
      </c>
      <c r="F9" s="381">
        <v>21.681100000000001</v>
      </c>
      <c r="G9" s="382">
        <v>8.4586600000000001</v>
      </c>
      <c r="H9" s="381">
        <v>18.34215</v>
      </c>
      <c r="I9" s="382">
        <v>9.4126999999999992</v>
      </c>
      <c r="J9" s="381">
        <v>74.437860000000001</v>
      </c>
      <c r="K9" s="382">
        <v>11.250209999999999</v>
      </c>
      <c r="L9" s="381">
        <v>23.62903</v>
      </c>
      <c r="M9" s="382">
        <v>6.8266099999999996</v>
      </c>
      <c r="N9" s="381">
        <v>223.77778000000001</v>
      </c>
      <c r="O9" s="384">
        <v>9</v>
      </c>
      <c r="P9" s="382">
        <v>54.590910000000001</v>
      </c>
      <c r="Q9" s="383">
        <v>11.575760000000001</v>
      </c>
    </row>
    <row r="10" spans="1:23" ht="24.95" customHeight="1">
      <c r="A10" s="253" t="s">
        <v>66</v>
      </c>
      <c r="B10" s="381">
        <v>26.009409999999999</v>
      </c>
      <c r="C10" s="382">
        <v>10.20377</v>
      </c>
      <c r="D10" s="381">
        <v>10.59319</v>
      </c>
      <c r="E10" s="382">
        <v>11.560930000000001</v>
      </c>
      <c r="F10" s="381">
        <v>17.68694</v>
      </c>
      <c r="G10" s="382">
        <v>8.9414400000000001</v>
      </c>
      <c r="H10" s="381">
        <v>12.18052</v>
      </c>
      <c r="I10" s="382">
        <v>9.9041200000000007</v>
      </c>
      <c r="J10" s="381">
        <v>39.622729999999997</v>
      </c>
      <c r="K10" s="382">
        <v>11.624639999999999</v>
      </c>
      <c r="L10" s="381">
        <v>15.637930000000001</v>
      </c>
      <c r="M10" s="382">
        <v>7.2327599999999999</v>
      </c>
      <c r="N10" s="381" t="s">
        <v>477</v>
      </c>
      <c r="O10" s="384" t="s">
        <v>477</v>
      </c>
      <c r="P10" s="382">
        <v>107.30081</v>
      </c>
      <c r="Q10" s="383">
        <v>10.60976</v>
      </c>
    </row>
    <row r="11" spans="1:23" ht="24.95" customHeight="1">
      <c r="A11" s="253" t="s">
        <v>67</v>
      </c>
      <c r="B11" s="381">
        <v>34.667270000000002</v>
      </c>
      <c r="C11" s="382">
        <v>9.2224199999999996</v>
      </c>
      <c r="D11" s="381">
        <v>11.299620000000001</v>
      </c>
      <c r="E11" s="382">
        <v>11.0831</v>
      </c>
      <c r="F11" s="381">
        <v>16.558910000000001</v>
      </c>
      <c r="G11" s="382">
        <v>6.8909599999999998</v>
      </c>
      <c r="H11" s="381">
        <v>15.560219999999999</v>
      </c>
      <c r="I11" s="382">
        <v>9.6791599999999995</v>
      </c>
      <c r="J11" s="381">
        <v>62.377690000000001</v>
      </c>
      <c r="K11" s="382">
        <v>10.129300000000001</v>
      </c>
      <c r="L11" s="381">
        <v>18.61713</v>
      </c>
      <c r="M11" s="382">
        <v>6.8762100000000004</v>
      </c>
      <c r="N11" s="381">
        <v>174.61765</v>
      </c>
      <c r="O11" s="384">
        <v>8.1911799999999992</v>
      </c>
      <c r="P11" s="382">
        <v>105.27682</v>
      </c>
      <c r="Q11" s="383">
        <v>8.63734</v>
      </c>
    </row>
    <row r="12" spans="1:23" ht="24.95" customHeight="1">
      <c r="A12" s="253" t="s">
        <v>68</v>
      </c>
      <c r="B12" s="381">
        <v>37.73874</v>
      </c>
      <c r="C12" s="382">
        <v>10.218170000000001</v>
      </c>
      <c r="D12" s="381">
        <v>17.164629999999999</v>
      </c>
      <c r="E12" s="382">
        <v>13.4878</v>
      </c>
      <c r="F12" s="381">
        <v>20.167369999999998</v>
      </c>
      <c r="G12" s="382">
        <v>9.2118599999999997</v>
      </c>
      <c r="H12" s="381">
        <v>15.4489</v>
      </c>
      <c r="I12" s="382">
        <v>9.9586000000000006</v>
      </c>
      <c r="J12" s="381">
        <v>56.922060000000002</v>
      </c>
      <c r="K12" s="382">
        <v>11.278729999999999</v>
      </c>
      <c r="L12" s="381">
        <v>13.97561</v>
      </c>
      <c r="M12" s="382">
        <v>7.4585400000000002</v>
      </c>
      <c r="N12" s="381">
        <v>250.48957999999999</v>
      </c>
      <c r="O12" s="384">
        <v>11.51042</v>
      </c>
      <c r="P12" s="382">
        <v>24.058140000000002</v>
      </c>
      <c r="Q12" s="383">
        <v>7.6395299999999997</v>
      </c>
    </row>
    <row r="13" spans="1:23" ht="24.95" customHeight="1">
      <c r="A13" s="253" t="s">
        <v>69</v>
      </c>
      <c r="B13" s="381">
        <v>42.293439999999997</v>
      </c>
      <c r="C13" s="382">
        <v>9.9043500000000009</v>
      </c>
      <c r="D13" s="381">
        <v>21.68516</v>
      </c>
      <c r="E13" s="382">
        <v>11.41724</v>
      </c>
      <c r="F13" s="381">
        <v>16.19509</v>
      </c>
      <c r="G13" s="382">
        <v>8.5653699999999997</v>
      </c>
      <c r="H13" s="381">
        <v>14.24615</v>
      </c>
      <c r="I13" s="382">
        <v>9.5017999999999994</v>
      </c>
      <c r="J13" s="381">
        <v>66.789180000000002</v>
      </c>
      <c r="K13" s="382">
        <v>11.07015</v>
      </c>
      <c r="L13" s="381">
        <v>43.440919999999998</v>
      </c>
      <c r="M13" s="382">
        <v>7.74146</v>
      </c>
      <c r="N13" s="381">
        <v>291.42856999999998</v>
      </c>
      <c r="O13" s="384">
        <v>9.4571400000000008</v>
      </c>
      <c r="P13" s="382">
        <v>127.48075</v>
      </c>
      <c r="Q13" s="383">
        <v>8.0297000000000001</v>
      </c>
    </row>
    <row r="14" spans="1:23" ht="24.95" customHeight="1">
      <c r="A14" s="253" t="s">
        <v>70</v>
      </c>
      <c r="B14" s="381">
        <v>35.102209999999999</v>
      </c>
      <c r="C14" s="382">
        <v>10.10224</v>
      </c>
      <c r="D14" s="381">
        <v>12.64146</v>
      </c>
      <c r="E14" s="382">
        <v>14.653499999999999</v>
      </c>
      <c r="F14" s="381">
        <v>17.110969999999998</v>
      </c>
      <c r="G14" s="382">
        <v>8.6088299999999993</v>
      </c>
      <c r="H14" s="381">
        <v>14.094519999999999</v>
      </c>
      <c r="I14" s="382">
        <v>10.14204</v>
      </c>
      <c r="J14" s="381">
        <v>56.229030000000002</v>
      </c>
      <c r="K14" s="382">
        <v>10.66722</v>
      </c>
      <c r="L14" s="381">
        <v>24.70402</v>
      </c>
      <c r="M14" s="382">
        <v>6.6638599999999997</v>
      </c>
      <c r="N14" s="381">
        <v>192.41744</v>
      </c>
      <c r="O14" s="384">
        <v>10.409230000000001</v>
      </c>
      <c r="P14" s="382">
        <v>48.169609999999999</v>
      </c>
      <c r="Q14" s="383">
        <v>9.2781500000000001</v>
      </c>
    </row>
    <row r="15" spans="1:23" ht="24.95" customHeight="1">
      <c r="A15" s="253" t="s">
        <v>71</v>
      </c>
      <c r="B15" s="381">
        <v>30.976320000000001</v>
      </c>
      <c r="C15" s="382">
        <v>9.7878000000000007</v>
      </c>
      <c r="D15" s="381">
        <v>18.190639999999998</v>
      </c>
      <c r="E15" s="382">
        <v>13.6496</v>
      </c>
      <c r="F15" s="381">
        <v>16.837569999999999</v>
      </c>
      <c r="G15" s="382">
        <v>8.1326000000000001</v>
      </c>
      <c r="H15" s="381">
        <v>13.38879</v>
      </c>
      <c r="I15" s="382">
        <v>10.06392</v>
      </c>
      <c r="J15" s="381">
        <v>52.622509999999998</v>
      </c>
      <c r="K15" s="382">
        <v>9.9222800000000007</v>
      </c>
      <c r="L15" s="381">
        <v>22.051189999999998</v>
      </c>
      <c r="M15" s="382">
        <v>7.9896099999999999</v>
      </c>
      <c r="N15" s="381">
        <v>81.349649999999997</v>
      </c>
      <c r="O15" s="384">
        <v>8.5035000000000007</v>
      </c>
      <c r="P15" s="382">
        <v>55.96311</v>
      </c>
      <c r="Q15" s="383">
        <v>9.5122999999999998</v>
      </c>
    </row>
    <row r="16" spans="1:23" ht="24.95" customHeight="1">
      <c r="A16" s="253" t="s">
        <v>72</v>
      </c>
      <c r="B16" s="381">
        <v>31.42952</v>
      </c>
      <c r="C16" s="382">
        <v>9.9121900000000007</v>
      </c>
      <c r="D16" s="381">
        <v>20.204899999999999</v>
      </c>
      <c r="E16" s="382">
        <v>11.35026</v>
      </c>
      <c r="F16" s="381">
        <v>18.274439999999998</v>
      </c>
      <c r="G16" s="382">
        <v>10.08127</v>
      </c>
      <c r="H16" s="381">
        <v>13.94469</v>
      </c>
      <c r="I16" s="382">
        <v>9.9335199999999997</v>
      </c>
      <c r="J16" s="381">
        <v>46.344540000000002</v>
      </c>
      <c r="K16" s="382">
        <v>9.0490200000000005</v>
      </c>
      <c r="L16" s="381">
        <v>15.01558</v>
      </c>
      <c r="M16" s="382">
        <v>5.7570100000000002</v>
      </c>
      <c r="N16" s="381">
        <v>47.140030000000003</v>
      </c>
      <c r="O16" s="384">
        <v>11.425420000000001</v>
      </c>
      <c r="P16" s="382">
        <v>35.627029999999998</v>
      </c>
      <c r="Q16" s="383">
        <v>10.429729999999999</v>
      </c>
    </row>
    <row r="17" spans="1:17" ht="24.95" customHeight="1">
      <c r="A17" s="253" t="s">
        <v>73</v>
      </c>
      <c r="B17" s="381">
        <v>28.3506</v>
      </c>
      <c r="C17" s="382">
        <v>9.7116699999999998</v>
      </c>
      <c r="D17" s="381">
        <v>8.1794499999999992</v>
      </c>
      <c r="E17" s="382">
        <v>12.73151</v>
      </c>
      <c r="F17" s="381">
        <v>15.08333</v>
      </c>
      <c r="G17" s="382">
        <v>8.1768300000000007</v>
      </c>
      <c r="H17" s="381">
        <v>13.46237</v>
      </c>
      <c r="I17" s="382">
        <v>9.6331600000000002</v>
      </c>
      <c r="J17" s="381">
        <v>53.07029</v>
      </c>
      <c r="K17" s="382">
        <v>10.415929999999999</v>
      </c>
      <c r="L17" s="381">
        <v>15.747</v>
      </c>
      <c r="M17" s="382">
        <v>7.37296</v>
      </c>
      <c r="N17" s="381">
        <v>11.41667</v>
      </c>
      <c r="O17" s="384">
        <v>7.3333300000000001</v>
      </c>
      <c r="P17" s="382">
        <v>38.117350000000002</v>
      </c>
      <c r="Q17" s="383">
        <v>8.3418399999999995</v>
      </c>
    </row>
    <row r="18" spans="1:17" ht="24.95" customHeight="1">
      <c r="A18" s="253" t="s">
        <v>74</v>
      </c>
      <c r="B18" s="381">
        <v>29.543780000000002</v>
      </c>
      <c r="C18" s="382">
        <v>9.7183100000000007</v>
      </c>
      <c r="D18" s="381">
        <v>13.757350000000001</v>
      </c>
      <c r="E18" s="382">
        <v>12.33456</v>
      </c>
      <c r="F18" s="381">
        <v>16.61318</v>
      </c>
      <c r="G18" s="382">
        <v>8.7885600000000004</v>
      </c>
      <c r="H18" s="381">
        <v>13.25253</v>
      </c>
      <c r="I18" s="382">
        <v>9.6590900000000008</v>
      </c>
      <c r="J18" s="381">
        <v>48.87941</v>
      </c>
      <c r="K18" s="382">
        <v>10.56912</v>
      </c>
      <c r="L18" s="381">
        <v>17.15044</v>
      </c>
      <c r="M18" s="382">
        <v>6.6150399999999996</v>
      </c>
      <c r="N18" s="381">
        <v>95.657889999999995</v>
      </c>
      <c r="O18" s="384">
        <v>10.31579</v>
      </c>
      <c r="P18" s="382">
        <v>72.672129999999996</v>
      </c>
      <c r="Q18" s="383">
        <v>8.2704900000000006</v>
      </c>
    </row>
    <row r="19" spans="1:17" ht="24.95" customHeight="1">
      <c r="A19" s="253" t="s">
        <v>75</v>
      </c>
      <c r="B19" s="381">
        <v>31.255769999999998</v>
      </c>
      <c r="C19" s="382">
        <v>9.5184200000000008</v>
      </c>
      <c r="D19" s="381">
        <v>12.76268</v>
      </c>
      <c r="E19" s="382">
        <v>10.78565</v>
      </c>
      <c r="F19" s="381">
        <v>19.588529999999999</v>
      </c>
      <c r="G19" s="382">
        <v>8.0569799999999994</v>
      </c>
      <c r="H19" s="381">
        <v>14.80688</v>
      </c>
      <c r="I19" s="382">
        <v>9.3261099999999999</v>
      </c>
      <c r="J19" s="381">
        <v>58.949590000000001</v>
      </c>
      <c r="K19" s="382">
        <v>11.02952</v>
      </c>
      <c r="L19" s="381">
        <v>19.343350000000001</v>
      </c>
      <c r="M19" s="382">
        <v>6.83847</v>
      </c>
      <c r="N19" s="381">
        <v>217.49231</v>
      </c>
      <c r="O19" s="384">
        <v>14.4</v>
      </c>
      <c r="P19" s="382">
        <v>30.65625</v>
      </c>
      <c r="Q19" s="383">
        <v>5.1164800000000001</v>
      </c>
    </row>
    <row r="20" spans="1:17" ht="24.95" customHeight="1">
      <c r="A20" s="261" t="s">
        <v>76</v>
      </c>
      <c r="B20" s="381">
        <v>38.727179999999997</v>
      </c>
      <c r="C20" s="382">
        <v>10.14007</v>
      </c>
      <c r="D20" s="381">
        <v>16.045269999999999</v>
      </c>
      <c r="E20" s="382">
        <v>16.370370000000001</v>
      </c>
      <c r="F20" s="381">
        <v>21.092780000000001</v>
      </c>
      <c r="G20" s="382">
        <v>8.6546400000000006</v>
      </c>
      <c r="H20" s="381">
        <v>15.346730000000001</v>
      </c>
      <c r="I20" s="382">
        <v>9.5154999999999994</v>
      </c>
      <c r="J20" s="381">
        <v>67.083410000000001</v>
      </c>
      <c r="K20" s="382">
        <v>10.71583</v>
      </c>
      <c r="L20" s="381">
        <v>17.944980000000001</v>
      </c>
      <c r="M20" s="382">
        <v>6.6866000000000003</v>
      </c>
      <c r="N20" s="381">
        <v>130.52100999999999</v>
      </c>
      <c r="O20" s="384">
        <v>8.8319299999999998</v>
      </c>
      <c r="P20" s="382">
        <v>82.598640000000003</v>
      </c>
      <c r="Q20" s="383">
        <v>9.3129299999999997</v>
      </c>
    </row>
    <row r="21" spans="1:17" ht="24.95" customHeight="1" thickBot="1">
      <c r="A21" s="254" t="s">
        <v>85</v>
      </c>
      <c r="B21" s="521">
        <v>30.666930000000001</v>
      </c>
      <c r="C21" s="522">
        <v>9.6336600000000008</v>
      </c>
      <c r="D21" s="523">
        <v>13.43633</v>
      </c>
      <c r="E21" s="524">
        <v>12.93491</v>
      </c>
      <c r="F21" s="523">
        <v>16.25299</v>
      </c>
      <c r="G21" s="524">
        <v>8.4173200000000001</v>
      </c>
      <c r="H21" s="523">
        <v>14.00117</v>
      </c>
      <c r="I21" s="524">
        <v>9.7729300000000006</v>
      </c>
      <c r="J21" s="523">
        <v>53.273499999999999</v>
      </c>
      <c r="K21" s="524">
        <v>10.055440000000001</v>
      </c>
      <c r="L21" s="523">
        <v>23.999079999999999</v>
      </c>
      <c r="M21" s="524">
        <v>6.7362599999999997</v>
      </c>
      <c r="N21" s="523">
        <v>109.79639</v>
      </c>
      <c r="O21" s="525">
        <v>9.5786099999999994</v>
      </c>
      <c r="P21" s="522">
        <v>71.614800000000002</v>
      </c>
      <c r="Q21" s="526">
        <v>8.7397799999999997</v>
      </c>
    </row>
    <row r="22" spans="1:17" s="402" customFormat="1"/>
    <row r="23" spans="1:17" s="550" customFormat="1" ht="11.25">
      <c r="A23" s="550" t="str">
        <f>'Tabelle 1.1'!A38</f>
        <v>Anmerkungen. Datengrundlage: Volkshochschul-Statistik 2022; Basis: 828 vhs.</v>
      </c>
    </row>
    <row r="24" spans="1:17" s="402" customFormat="1"/>
    <row r="25" spans="1:17" s="402" customFormat="1">
      <c r="A25" s="558" t="str">
        <f>Tabelle1!$A$41</f>
        <v>Datengrundlage: Deutsches Institut für Erwachsenenbildung DIE (2025). „Basisdaten Volkshochschul-Statistik (seit 2018)“</v>
      </c>
      <c r="B25" s="560"/>
      <c r="C25" s="560"/>
      <c r="D25" s="560"/>
    </row>
    <row r="26" spans="1:17" s="402" customFormat="1">
      <c r="A26" s="558" t="str">
        <f>Tabelle1!$A$42</f>
        <v xml:space="preserve">(ZA6276; Version 2.0.0) [Data set]. GESIS, Köln. </v>
      </c>
      <c r="B26" s="556"/>
      <c r="F26" s="796" t="s">
        <v>494</v>
      </c>
      <c r="G26" s="796"/>
      <c r="H26" s="796"/>
      <c r="I26" s="763"/>
      <c r="J26" s="763"/>
    </row>
    <row r="27" spans="1:17" s="402" customFormat="1">
      <c r="A27" s="560"/>
      <c r="B27" s="560"/>
      <c r="C27" s="560"/>
      <c r="D27" s="560"/>
    </row>
    <row r="28" spans="1:17" s="402" customFormat="1">
      <c r="A28" s="694" t="str">
        <f>Tabelle1!$A$44</f>
        <v>Die Tabellen stehen unter der Lizenz CC BY-SA DEED 4.0.</v>
      </c>
      <c r="B28" s="560"/>
      <c r="C28" s="560"/>
      <c r="D28" s="560"/>
    </row>
  </sheetData>
  <mergeCells count="12">
    <mergeCell ref="F26:H26"/>
    <mergeCell ref="J3:K3"/>
    <mergeCell ref="L3:M3"/>
    <mergeCell ref="A1:Q1"/>
    <mergeCell ref="D2:Q2"/>
    <mergeCell ref="N3:O3"/>
    <mergeCell ref="P3:Q3"/>
    <mergeCell ref="A2:A4"/>
    <mergeCell ref="B2:C3"/>
    <mergeCell ref="D3:E3"/>
    <mergeCell ref="F3:G3"/>
    <mergeCell ref="H3:I3"/>
  </mergeCells>
  <conditionalFormatting sqref="A5 A7:A21">
    <cfRule type="cellIs" dxfId="10" priority="3" stopIfTrue="1" operator="equal">
      <formula>0</formula>
    </cfRule>
  </conditionalFormatting>
  <hyperlinks>
    <hyperlink ref="A28" r:id="rId1" display="Publikation und Tabellen stehen unter der Lizenz CC BY-SA DEED 4.0." xr:uid="{8C0BD3A0-3671-4B9D-9F9D-04B5A7EEA9F4}"/>
    <hyperlink ref="F26" r:id="rId2" xr:uid="{0FBF2436-0077-4147-8708-35C3E9755259}"/>
  </hyperlinks>
  <pageMargins left="0.78740157480314965" right="0.78740157480314965" top="0.98425196850393704" bottom="0.98425196850393704" header="0.51181102362204722" footer="0.51181102362204722"/>
  <pageSetup paperSize="9" scale="66" orientation="portrait" r:id="rId3"/>
  <headerFooter scaleWithDoc="0" alignWithMargins="0"/>
  <legacyDrawingHF r:id="rId4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5FCA3-B303-47DF-992D-D6CEAB9A2C15}">
  <sheetPr>
    <pageSetUpPr fitToPage="1"/>
  </sheetPr>
  <dimension ref="A1:L37"/>
  <sheetViews>
    <sheetView view="pageBreakPreview" zoomScaleNormal="100" zoomScaleSheetLayoutView="100" workbookViewId="0">
      <selection activeCell="A24" sqref="A24:E27"/>
    </sheetView>
  </sheetViews>
  <sheetFormatPr baseColWidth="10" defaultRowHeight="12.75"/>
  <cols>
    <col min="1" max="1" width="16.85546875" style="20" customWidth="1"/>
    <col min="2" max="2" width="17.85546875" style="20" customWidth="1"/>
    <col min="3" max="3" width="16.42578125" style="20" customWidth="1"/>
    <col min="4" max="4" width="18.85546875" style="20" customWidth="1"/>
    <col min="5" max="5" width="20.28515625" style="20" customWidth="1"/>
    <col min="6" max="7" width="20.7109375" style="20" customWidth="1"/>
    <col min="8" max="8" width="21.5703125" style="20" customWidth="1"/>
    <col min="9" max="9" width="20.7109375" style="20" customWidth="1"/>
    <col min="10" max="10" width="2.7109375" style="402" customWidth="1"/>
    <col min="11" max="16384" width="11.42578125" style="20"/>
  </cols>
  <sheetData>
    <row r="1" spans="1:12" ht="39.950000000000003" customHeight="1" thickBot="1">
      <c r="A1" s="801" t="str">
        <f>"Tabelle 31: Strukturdaten " &amp;Hilfswerte!B1</f>
        <v>Tabelle 31: Strukturdaten 2022</v>
      </c>
      <c r="B1" s="801"/>
      <c r="C1" s="801"/>
      <c r="D1" s="801"/>
      <c r="E1" s="801"/>
      <c r="F1" s="801"/>
      <c r="G1" s="801"/>
      <c r="H1" s="801"/>
      <c r="I1" s="801"/>
      <c r="J1" s="569"/>
      <c r="K1" s="34"/>
      <c r="L1" s="34"/>
    </row>
    <row r="2" spans="1:12" ht="27" customHeight="1">
      <c r="A2" s="671"/>
      <c r="B2" s="812" t="s">
        <v>317</v>
      </c>
      <c r="C2" s="812"/>
      <c r="D2" s="812"/>
      <c r="E2" s="812"/>
      <c r="F2" s="811" t="s">
        <v>318</v>
      </c>
      <c r="G2" s="812"/>
      <c r="H2" s="812"/>
      <c r="I2" s="884"/>
    </row>
    <row r="3" spans="1:12" ht="132" customHeight="1">
      <c r="A3" s="672" t="s">
        <v>12</v>
      </c>
      <c r="B3" s="673" t="s">
        <v>319</v>
      </c>
      <c r="C3" s="673" t="s">
        <v>320</v>
      </c>
      <c r="D3" s="673" t="s">
        <v>321</v>
      </c>
      <c r="E3" s="674" t="s">
        <v>322</v>
      </c>
      <c r="F3" s="673" t="s">
        <v>323</v>
      </c>
      <c r="G3" s="673" t="s">
        <v>387</v>
      </c>
      <c r="H3" s="673" t="s">
        <v>324</v>
      </c>
      <c r="I3" s="675" t="s">
        <v>386</v>
      </c>
    </row>
    <row r="4" spans="1:12" ht="24.95" customHeight="1">
      <c r="A4" s="261" t="s">
        <v>61</v>
      </c>
      <c r="B4" s="387">
        <v>20.255710000000001</v>
      </c>
      <c r="C4" s="387">
        <v>12.347670000000001</v>
      </c>
      <c r="D4" s="387">
        <v>1.8210900000000001</v>
      </c>
      <c r="E4" s="387">
        <v>5.4179700000000004</v>
      </c>
      <c r="F4" s="533">
        <v>219.71270000000001</v>
      </c>
      <c r="G4" s="527">
        <v>146.89340000000001</v>
      </c>
      <c r="H4" s="527">
        <v>222.90244999999999</v>
      </c>
      <c r="I4" s="528">
        <v>150.08312000000001</v>
      </c>
    </row>
    <row r="5" spans="1:12" ht="24.95" customHeight="1">
      <c r="A5" s="385" t="s">
        <v>62</v>
      </c>
      <c r="B5" s="387">
        <v>17.188739999999999</v>
      </c>
      <c r="C5" s="387">
        <v>11.10605</v>
      </c>
      <c r="D5" s="387">
        <v>1.88961</v>
      </c>
      <c r="E5" s="387">
        <v>5.7558199999999999</v>
      </c>
      <c r="F5" s="533">
        <v>176.90950000000001</v>
      </c>
      <c r="G5" s="527">
        <v>144.96119999999999</v>
      </c>
      <c r="H5" s="527">
        <v>181.29422</v>
      </c>
      <c r="I5" s="528">
        <v>149.34594999999999</v>
      </c>
    </row>
    <row r="6" spans="1:12" ht="24.95" customHeight="1">
      <c r="A6" s="385" t="s">
        <v>63</v>
      </c>
      <c r="B6" s="387">
        <v>16.914400000000001</v>
      </c>
      <c r="C6" s="387">
        <v>13.40788</v>
      </c>
      <c r="D6" s="387">
        <v>8.3222400000000007</v>
      </c>
      <c r="E6" s="387" t="s">
        <v>477</v>
      </c>
      <c r="F6" s="533">
        <v>230.8665</v>
      </c>
      <c r="G6" s="527">
        <v>166.13720000000001</v>
      </c>
      <c r="H6" s="527">
        <v>231.84187</v>
      </c>
      <c r="I6" s="528">
        <v>167.11263</v>
      </c>
    </row>
    <row r="7" spans="1:12" ht="24.95" customHeight="1">
      <c r="A7" s="385" t="s">
        <v>64</v>
      </c>
      <c r="B7" s="388">
        <v>7.23</v>
      </c>
      <c r="C7" s="388">
        <v>5.7914300000000001</v>
      </c>
      <c r="D7" s="388">
        <v>1.1979900000000001</v>
      </c>
      <c r="E7" s="388">
        <v>3.0783100000000001</v>
      </c>
      <c r="F7" s="533">
        <v>79.699600000000004</v>
      </c>
      <c r="G7" s="527">
        <v>64.386700000000005</v>
      </c>
      <c r="H7" s="527">
        <v>81.177589999999995</v>
      </c>
      <c r="I7" s="528">
        <v>65.864729999999994</v>
      </c>
    </row>
    <row r="8" spans="1:12" ht="24.95" customHeight="1">
      <c r="A8" s="385" t="s">
        <v>65</v>
      </c>
      <c r="B8" s="388">
        <v>21.583079999999999</v>
      </c>
      <c r="C8" s="388">
        <v>16.286269999999998</v>
      </c>
      <c r="D8" s="388">
        <v>0.15493999999999999</v>
      </c>
      <c r="E8" s="388">
        <v>8.8415400000000002</v>
      </c>
      <c r="F8" s="533">
        <v>193.05420000000001</v>
      </c>
      <c r="G8" s="527">
        <v>127.4748</v>
      </c>
      <c r="H8" s="527">
        <v>196.16298</v>
      </c>
      <c r="I8" s="528">
        <v>130.58364</v>
      </c>
    </row>
    <row r="9" spans="1:12" ht="24.95" customHeight="1">
      <c r="A9" s="385" t="s">
        <v>66</v>
      </c>
      <c r="B9" s="388">
        <v>12.104620000000001</v>
      </c>
      <c r="C9" s="388">
        <v>7.5568200000000001</v>
      </c>
      <c r="D9" s="388">
        <v>5.0091700000000001</v>
      </c>
      <c r="E9" s="388" t="s">
        <v>477</v>
      </c>
      <c r="F9" s="533">
        <v>113.2586</v>
      </c>
      <c r="G9" s="527">
        <v>77.864699999999999</v>
      </c>
      <c r="H9" s="527">
        <v>113.29416000000001</v>
      </c>
      <c r="I9" s="528">
        <v>77.90025</v>
      </c>
    </row>
    <row r="10" spans="1:12" ht="24.95" customHeight="1">
      <c r="A10" s="385" t="s">
        <v>67</v>
      </c>
      <c r="B10" s="388">
        <v>17.50808</v>
      </c>
      <c r="C10" s="388">
        <v>13.13753</v>
      </c>
      <c r="D10" s="388">
        <v>1.0168299999999999</v>
      </c>
      <c r="E10" s="388">
        <v>6.8325500000000003</v>
      </c>
      <c r="F10" s="533">
        <v>163.2139</v>
      </c>
      <c r="G10" s="527">
        <v>94.146199999999993</v>
      </c>
      <c r="H10" s="527">
        <v>164.74793</v>
      </c>
      <c r="I10" s="528">
        <v>95.680279999999996</v>
      </c>
    </row>
    <row r="11" spans="1:12" ht="24.95" customHeight="1">
      <c r="A11" s="385" t="s">
        <v>68</v>
      </c>
      <c r="B11" s="388">
        <v>6.3202600000000002</v>
      </c>
      <c r="C11" s="388">
        <v>5.35039</v>
      </c>
      <c r="D11" s="388">
        <v>1.40974</v>
      </c>
      <c r="E11" s="388">
        <v>3.0025900000000001</v>
      </c>
      <c r="F11" s="533">
        <v>59.799799999999998</v>
      </c>
      <c r="G11" s="527">
        <v>45.205300000000001</v>
      </c>
      <c r="H11" s="527">
        <v>60.741950000000003</v>
      </c>
      <c r="I11" s="528">
        <v>46.147500000000001</v>
      </c>
    </row>
    <row r="12" spans="1:12" ht="24.95" customHeight="1">
      <c r="A12" s="385" t="s">
        <v>69</v>
      </c>
      <c r="B12" s="388">
        <v>28.88944</v>
      </c>
      <c r="C12" s="388">
        <v>20.523109999999999</v>
      </c>
      <c r="D12" s="388">
        <v>2.96977</v>
      </c>
      <c r="E12" s="388">
        <v>4.8396800000000004</v>
      </c>
      <c r="F12" s="533">
        <v>208.10480000000001</v>
      </c>
      <c r="G12" s="527">
        <v>138.77209999999999</v>
      </c>
      <c r="H12" s="527">
        <v>209.30765</v>
      </c>
      <c r="I12" s="528">
        <v>139.97492</v>
      </c>
    </row>
    <row r="13" spans="1:12" ht="24.95" customHeight="1">
      <c r="A13" s="385" t="s">
        <v>70</v>
      </c>
      <c r="B13" s="388">
        <v>15.885020000000001</v>
      </c>
      <c r="C13" s="388">
        <v>12.730980000000001</v>
      </c>
      <c r="D13" s="388">
        <v>3.4054899999999999</v>
      </c>
      <c r="E13" s="388">
        <v>5.18527</v>
      </c>
      <c r="F13" s="533">
        <v>128.5975</v>
      </c>
      <c r="G13" s="527">
        <v>85.804100000000005</v>
      </c>
      <c r="H13" s="527">
        <v>130.76007999999999</v>
      </c>
      <c r="I13" s="528">
        <v>87.96669</v>
      </c>
    </row>
    <row r="14" spans="1:12" ht="24.95" customHeight="1">
      <c r="A14" s="385" t="s">
        <v>71</v>
      </c>
      <c r="B14" s="388">
        <v>12.66788</v>
      </c>
      <c r="C14" s="388">
        <v>8.7113700000000005</v>
      </c>
      <c r="D14" s="388">
        <v>1.51234</v>
      </c>
      <c r="E14" s="388">
        <v>2.59402</v>
      </c>
      <c r="F14" s="533">
        <v>154.49369999999999</v>
      </c>
      <c r="G14" s="527">
        <v>105.2788</v>
      </c>
      <c r="H14" s="527">
        <v>156.45863</v>
      </c>
      <c r="I14" s="528">
        <v>107.24379</v>
      </c>
    </row>
    <row r="15" spans="1:12" ht="24.95" customHeight="1">
      <c r="A15" s="385" t="s">
        <v>72</v>
      </c>
      <c r="B15" s="388">
        <v>15.29088</v>
      </c>
      <c r="C15" s="388">
        <v>11.50234</v>
      </c>
      <c r="D15" s="388">
        <v>2.2320099999999998</v>
      </c>
      <c r="E15" s="388">
        <v>4.9421400000000002</v>
      </c>
      <c r="F15" s="533">
        <v>235.38200000000001</v>
      </c>
      <c r="G15" s="527">
        <v>193.0436</v>
      </c>
      <c r="H15" s="527">
        <v>241.35744</v>
      </c>
      <c r="I15" s="528">
        <v>199.01908</v>
      </c>
    </row>
    <row r="16" spans="1:12" ht="24.95" customHeight="1">
      <c r="A16" s="385" t="s">
        <v>73</v>
      </c>
      <c r="B16" s="388">
        <v>8.1804100000000002</v>
      </c>
      <c r="C16" s="388">
        <v>5.50814</v>
      </c>
      <c r="D16" s="388">
        <v>1.3911199999999999</v>
      </c>
      <c r="E16" s="388">
        <v>1.94228</v>
      </c>
      <c r="F16" s="533">
        <v>76.342500000000001</v>
      </c>
      <c r="G16" s="527">
        <v>54.961599999999997</v>
      </c>
      <c r="H16" s="527">
        <v>77.580470000000005</v>
      </c>
      <c r="I16" s="528">
        <v>56.199579999999997</v>
      </c>
    </row>
    <row r="17" spans="1:9" ht="24.95" customHeight="1">
      <c r="A17" s="385" t="s">
        <v>74</v>
      </c>
      <c r="B17" s="388">
        <v>7.4018300000000004</v>
      </c>
      <c r="C17" s="388">
        <v>5.11538</v>
      </c>
      <c r="D17" s="388">
        <v>0.85907999999999995</v>
      </c>
      <c r="E17" s="388">
        <v>2.41452</v>
      </c>
      <c r="F17" s="533">
        <v>71.555999999999997</v>
      </c>
      <c r="G17" s="527">
        <v>50.742800000000003</v>
      </c>
      <c r="H17" s="527">
        <v>72.614400000000003</v>
      </c>
      <c r="I17" s="528">
        <v>51.80124</v>
      </c>
    </row>
    <row r="18" spans="1:9" ht="24.95" customHeight="1">
      <c r="A18" s="385" t="s">
        <v>75</v>
      </c>
      <c r="B18" s="388">
        <v>17.816020000000002</v>
      </c>
      <c r="C18" s="388">
        <v>12.269019999999999</v>
      </c>
      <c r="D18" s="388">
        <v>0.53620999999999996</v>
      </c>
      <c r="E18" s="388">
        <v>6.90008</v>
      </c>
      <c r="F18" s="533">
        <v>189.62010000000001</v>
      </c>
      <c r="G18" s="527">
        <v>121.2647</v>
      </c>
      <c r="H18" s="527">
        <v>191.84703999999999</v>
      </c>
      <c r="I18" s="528">
        <v>123.49158</v>
      </c>
    </row>
    <row r="19" spans="1:9" ht="24.95" customHeight="1">
      <c r="A19" s="386" t="s">
        <v>76</v>
      </c>
      <c r="B19" s="389">
        <v>10.72602</v>
      </c>
      <c r="C19" s="389">
        <v>8.7103699999999993</v>
      </c>
      <c r="D19" s="389">
        <v>2.4209999999999998</v>
      </c>
      <c r="E19" s="389">
        <v>2.55315</v>
      </c>
      <c r="F19" s="534">
        <v>110.25749999999999</v>
      </c>
      <c r="G19" s="529">
        <v>82.076899999999995</v>
      </c>
      <c r="H19" s="529">
        <v>111.46433</v>
      </c>
      <c r="I19" s="530">
        <v>83.283739999999995</v>
      </c>
    </row>
    <row r="20" spans="1:9" ht="24.95" customHeight="1" thickBot="1">
      <c r="A20" s="371" t="s">
        <v>85</v>
      </c>
      <c r="B20" s="390">
        <v>16.786989999999999</v>
      </c>
      <c r="C20" s="390">
        <v>11.91362</v>
      </c>
      <c r="D20" s="390">
        <v>2.4545699999999999</v>
      </c>
      <c r="E20" s="390">
        <v>4.6096700000000004</v>
      </c>
      <c r="F20" s="535">
        <v>160.77699999999999</v>
      </c>
      <c r="G20" s="531">
        <v>112.30970000000001</v>
      </c>
      <c r="H20" s="531">
        <v>163.09159</v>
      </c>
      <c r="I20" s="532">
        <v>114.6242</v>
      </c>
    </row>
    <row r="21" spans="1:9" s="402" customFormat="1">
      <c r="A21" s="676"/>
      <c r="F21" s="677"/>
      <c r="G21" s="677"/>
      <c r="H21" s="677"/>
      <c r="I21" s="677"/>
    </row>
    <row r="22" spans="1:9" s="550" customFormat="1" ht="11.25">
      <c r="A22" s="678" t="str">
        <f>"Anmerkungen. Datengrundlage: Volkshochschul-Statistik "&amp;Hilfswerte!B1&amp;"; Basis: "&amp;Tabelle1!$C$36&amp;" vhs."</f>
        <v>Anmerkungen. Datengrundlage: Volkshochschul-Statistik 2022; Basis: 828 vhs.</v>
      </c>
      <c r="F22" s="679"/>
      <c r="G22" s="679"/>
      <c r="H22" s="679"/>
      <c r="I22" s="679"/>
    </row>
    <row r="23" spans="1:9" s="402" customFormat="1">
      <c r="A23" s="676"/>
    </row>
    <row r="24" spans="1:9" s="402" customFormat="1">
      <c r="A24" s="558" t="str">
        <f>Tabelle1!$A$41</f>
        <v>Datengrundlage: Deutsches Institut für Erwachsenenbildung DIE (2025). „Basisdaten Volkshochschul-Statistik (seit 2018)“</v>
      </c>
      <c r="B24" s="560"/>
      <c r="C24" s="560"/>
      <c r="D24" s="560"/>
    </row>
    <row r="25" spans="1:9" s="402" customFormat="1">
      <c r="A25" s="558" t="str">
        <f>Tabelle1!$A$42</f>
        <v xml:space="preserve">(ZA6276; Version 2.0.0) [Data set]. GESIS, Köln. </v>
      </c>
      <c r="B25" s="556"/>
      <c r="D25" s="763" t="s">
        <v>494</v>
      </c>
      <c r="E25" s="763"/>
      <c r="F25" s="763"/>
    </row>
    <row r="26" spans="1:9" s="402" customFormat="1">
      <c r="A26" s="560"/>
      <c r="B26" s="560"/>
      <c r="C26" s="560"/>
      <c r="D26" s="560"/>
    </row>
    <row r="27" spans="1:9" s="402" customFormat="1">
      <c r="A27" s="694" t="str">
        <f>Tabelle1!$A$44</f>
        <v>Die Tabellen stehen unter der Lizenz CC BY-SA DEED 4.0.</v>
      </c>
      <c r="B27" s="560"/>
      <c r="C27" s="560"/>
      <c r="D27" s="560"/>
    </row>
    <row r="28" spans="1:9">
      <c r="A28" s="23"/>
    </row>
    <row r="29" spans="1:9">
      <c r="A29" s="23"/>
    </row>
    <row r="30" spans="1:9">
      <c r="A30" s="23"/>
    </row>
    <row r="31" spans="1:9">
      <c r="A31" s="23"/>
    </row>
    <row r="32" spans="1:9">
      <c r="A32" s="23"/>
    </row>
    <row r="33" spans="1:1">
      <c r="A33" s="23"/>
    </row>
    <row r="34" spans="1:1">
      <c r="A34" s="23"/>
    </row>
    <row r="35" spans="1:1">
      <c r="A35" s="23"/>
    </row>
    <row r="36" spans="1:1">
      <c r="A36" s="23"/>
    </row>
    <row r="37" spans="1:1">
      <c r="A37" s="23"/>
    </row>
  </sheetData>
  <mergeCells count="3">
    <mergeCell ref="B2:E2"/>
    <mergeCell ref="F2:I2"/>
    <mergeCell ref="A1:I1"/>
  </mergeCells>
  <conditionalFormatting sqref="A21 A23 A29 A31 A33 A35">
    <cfRule type="cellIs" dxfId="9" priority="146" stopIfTrue="1" operator="equal">
      <formula>1</formula>
    </cfRule>
    <cfRule type="cellIs" dxfId="8" priority="147" stopIfTrue="1" operator="lessThan">
      <formula>0.0005</formula>
    </cfRule>
  </conditionalFormatting>
  <conditionalFormatting sqref="A22 A28 A30 A32 A34 A36">
    <cfRule type="cellIs" dxfId="7" priority="149" stopIfTrue="1" operator="equal">
      <formula>0</formula>
    </cfRule>
  </conditionalFormatting>
  <conditionalFormatting sqref="A37">
    <cfRule type="cellIs" dxfId="6" priority="148" stopIfTrue="1" operator="lessThan">
      <formula>0.0005</formula>
    </cfRule>
  </conditionalFormatting>
  <conditionalFormatting sqref="A4:I20">
    <cfRule type="cellIs" dxfId="5" priority="1" stopIfTrue="1" operator="equal">
      <formula>0</formula>
    </cfRule>
  </conditionalFormatting>
  <hyperlinks>
    <hyperlink ref="A27" r:id="rId1" display="Publikation und Tabellen stehen unter der Lizenz CC BY-SA DEED 4.0." xr:uid="{2E0390F3-83CC-4B03-A6D4-195615A18AFD}"/>
    <hyperlink ref="D25" r:id="rId2" xr:uid="{39E952A3-4E82-4D65-91B9-12736B706CB7}"/>
  </hyperlinks>
  <pageMargins left="0.7" right="0.7" top="0.78740157499999996" bottom="0.78740157499999996" header="0.3" footer="0.3"/>
  <pageSetup paperSize="9" scale="69" orientation="landscape"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6218E-A1A3-42AF-AB98-A2FE221B2CD9}">
  <sheetPr>
    <pageSetUpPr fitToPage="1"/>
  </sheetPr>
  <dimension ref="A1:K27"/>
  <sheetViews>
    <sheetView view="pageBreakPreview" zoomScaleNormal="100" zoomScaleSheetLayoutView="100" workbookViewId="0">
      <selection sqref="A1:I1"/>
    </sheetView>
  </sheetViews>
  <sheetFormatPr baseColWidth="10" defaultRowHeight="12.75"/>
  <cols>
    <col min="1" max="1" width="15.28515625" style="9" customWidth="1"/>
    <col min="2" max="2" width="6.85546875" style="9" customWidth="1"/>
    <col min="3" max="3" width="7.7109375" style="9" customWidth="1"/>
    <col min="4" max="4" width="9.140625" style="9" customWidth="1"/>
    <col min="5" max="5" width="3.28515625" style="556" customWidth="1"/>
    <col min="6" max="6" width="23.7109375" style="9" customWidth="1"/>
    <col min="7" max="7" width="6.85546875" style="9" customWidth="1"/>
    <col min="8" max="8" width="7.7109375" style="9" customWidth="1"/>
    <col min="9" max="9" width="10.28515625" style="9" customWidth="1"/>
    <col min="10" max="10" width="10.140625" style="556" customWidth="1"/>
    <col min="11" max="16384" width="11.42578125" style="9"/>
  </cols>
  <sheetData>
    <row r="1" spans="1:11" s="3" customFormat="1" ht="39.950000000000003" customHeight="1" thickBot="1">
      <c r="A1" s="991" t="str">
        <f>"Tabelle 32: Veränderungen gegenüber dem Vorjahr bei Kursen nach Ländern und Programmbereichen " &amp;Hilfswerte!B1</f>
        <v>Tabelle 32: Veränderungen gegenüber dem Vorjahr bei Kursen nach Ländern und Programmbereichen 2022</v>
      </c>
      <c r="B1" s="991"/>
      <c r="C1" s="991"/>
      <c r="D1" s="991"/>
      <c r="E1" s="991"/>
      <c r="F1" s="991"/>
      <c r="G1" s="991"/>
      <c r="H1" s="991"/>
      <c r="I1" s="991"/>
      <c r="J1" s="551"/>
    </row>
    <row r="2" spans="1:11" s="391" customFormat="1" ht="39" customHeight="1">
      <c r="A2" s="578" t="s">
        <v>12</v>
      </c>
      <c r="B2" s="682" t="s">
        <v>16</v>
      </c>
      <c r="C2" s="682" t="s">
        <v>17</v>
      </c>
      <c r="D2" s="683" t="s">
        <v>18</v>
      </c>
      <c r="E2" s="680"/>
      <c r="F2" s="684" t="s">
        <v>255</v>
      </c>
      <c r="G2" s="682" t="s">
        <v>16</v>
      </c>
      <c r="H2" s="682" t="s">
        <v>17</v>
      </c>
      <c r="I2" s="683" t="s">
        <v>18</v>
      </c>
      <c r="J2" s="680"/>
      <c r="K2" s="392"/>
    </row>
    <row r="3" spans="1:11" s="393" customFormat="1" ht="36" customHeight="1">
      <c r="A3" s="394" t="s">
        <v>61</v>
      </c>
      <c r="B3" s="536">
        <v>0.52890999999999999</v>
      </c>
      <c r="C3" s="537">
        <v>0.50351999999999997</v>
      </c>
      <c r="D3" s="538">
        <v>0.69279999999999997</v>
      </c>
      <c r="E3" s="681"/>
      <c r="F3" s="372" t="s">
        <v>89</v>
      </c>
      <c r="G3" s="198">
        <v>0.46329999999999999</v>
      </c>
      <c r="H3" s="131">
        <v>0.26976</v>
      </c>
      <c r="I3" s="227">
        <v>0.59313000000000005</v>
      </c>
      <c r="J3" s="681"/>
    </row>
    <row r="4" spans="1:11" s="393" customFormat="1" ht="36" customHeight="1">
      <c r="A4" s="394" t="s">
        <v>62</v>
      </c>
      <c r="B4" s="536">
        <v>0.41360000000000002</v>
      </c>
      <c r="C4" s="537">
        <v>0.43891999999999998</v>
      </c>
      <c r="D4" s="538">
        <v>0.57315000000000005</v>
      </c>
      <c r="E4" s="681"/>
      <c r="F4" s="369" t="s">
        <v>113</v>
      </c>
      <c r="G4" s="198">
        <v>0.60377000000000003</v>
      </c>
      <c r="H4" s="131">
        <v>0.63612000000000002</v>
      </c>
      <c r="I4" s="227">
        <v>0.76275000000000004</v>
      </c>
      <c r="J4" s="681"/>
    </row>
    <row r="5" spans="1:11" s="393" customFormat="1" ht="36" customHeight="1">
      <c r="A5" s="395" t="s">
        <v>63</v>
      </c>
      <c r="B5" s="536">
        <v>0.43442999999999998</v>
      </c>
      <c r="C5" s="537">
        <v>0.35270000000000001</v>
      </c>
      <c r="D5" s="538">
        <v>0.67349999999999999</v>
      </c>
      <c r="E5" s="681"/>
      <c r="F5" s="369" t="s">
        <v>19</v>
      </c>
      <c r="G5" s="198">
        <v>0.60607999999999995</v>
      </c>
      <c r="H5" s="131">
        <v>0.76090000000000002</v>
      </c>
      <c r="I5" s="227">
        <v>0.71289999999999998</v>
      </c>
      <c r="J5" s="681"/>
    </row>
    <row r="6" spans="1:11" s="393" customFormat="1" ht="36" customHeight="1">
      <c r="A6" s="395" t="s">
        <v>64</v>
      </c>
      <c r="B6" s="536">
        <v>0.42692000000000002</v>
      </c>
      <c r="C6" s="537">
        <v>0.49114000000000002</v>
      </c>
      <c r="D6" s="538">
        <v>0.70598000000000005</v>
      </c>
      <c r="E6" s="681"/>
      <c r="F6" s="369" t="s">
        <v>20</v>
      </c>
      <c r="G6" s="198">
        <v>0.38102000000000003</v>
      </c>
      <c r="H6" s="131">
        <v>0.49086999999999997</v>
      </c>
      <c r="I6" s="227">
        <v>0.64466000000000001</v>
      </c>
      <c r="J6" s="681"/>
    </row>
    <row r="7" spans="1:11" s="393" customFormat="1" ht="36" customHeight="1">
      <c r="A7" s="395" t="s">
        <v>65</v>
      </c>
      <c r="B7" s="536">
        <v>0.46365000000000001</v>
      </c>
      <c r="C7" s="537">
        <v>0.36758000000000002</v>
      </c>
      <c r="D7" s="538">
        <v>0.64671000000000001</v>
      </c>
      <c r="E7" s="681"/>
      <c r="F7" s="369" t="s">
        <v>355</v>
      </c>
      <c r="G7" s="198">
        <v>0.29058</v>
      </c>
      <c r="H7" s="131">
        <v>0.12028</v>
      </c>
      <c r="I7" s="227">
        <v>0.30254999999999999</v>
      </c>
      <c r="J7" s="681"/>
    </row>
    <row r="8" spans="1:11" s="393" customFormat="1" ht="36" customHeight="1">
      <c r="A8" s="395" t="s">
        <v>66</v>
      </c>
      <c r="B8" s="536">
        <v>0.25885000000000002</v>
      </c>
      <c r="C8" s="537">
        <v>0.19303000000000001</v>
      </c>
      <c r="D8" s="538">
        <v>0.31209999999999999</v>
      </c>
      <c r="E8" s="681"/>
      <c r="F8" s="373" t="s">
        <v>366</v>
      </c>
      <c r="G8" s="198">
        <v>8.4129999999999996E-2</v>
      </c>
      <c r="H8" s="131">
        <v>3.1789999999999999E-2</v>
      </c>
      <c r="I8" s="227">
        <v>0.24929999999999999</v>
      </c>
      <c r="J8" s="681"/>
    </row>
    <row r="9" spans="1:11" s="393" customFormat="1" ht="36" customHeight="1" thickBot="1">
      <c r="A9" s="395" t="s">
        <v>67</v>
      </c>
      <c r="B9" s="536">
        <v>0.38503999999999999</v>
      </c>
      <c r="C9" s="537">
        <v>0.35798999999999997</v>
      </c>
      <c r="D9" s="538">
        <v>0.53705000000000003</v>
      </c>
      <c r="E9" s="681"/>
      <c r="F9" s="79" t="s">
        <v>39</v>
      </c>
      <c r="G9" s="352">
        <v>0.36054999999999998</v>
      </c>
      <c r="H9" s="350">
        <v>0.26490999999999998</v>
      </c>
      <c r="I9" s="353">
        <v>0.57891000000000004</v>
      </c>
      <c r="J9" s="681"/>
    </row>
    <row r="10" spans="1:11" s="393" customFormat="1" ht="36" customHeight="1">
      <c r="A10" s="395" t="s">
        <v>68</v>
      </c>
      <c r="B10" s="536">
        <v>0.41911999999999999</v>
      </c>
      <c r="C10" s="537">
        <v>0.32799</v>
      </c>
      <c r="D10" s="538">
        <v>0.49702000000000002</v>
      </c>
      <c r="E10" s="681"/>
      <c r="F10" s="681"/>
      <c r="G10" s="681"/>
      <c r="H10" s="681"/>
      <c r="I10" s="681"/>
      <c r="J10" s="681"/>
    </row>
    <row r="11" spans="1:11" s="393" customFormat="1" ht="36" customHeight="1">
      <c r="A11" s="395" t="s">
        <v>69</v>
      </c>
      <c r="B11" s="536">
        <v>0.48100999999999999</v>
      </c>
      <c r="C11" s="537">
        <v>0.33779999999999999</v>
      </c>
      <c r="D11" s="538">
        <v>0.64022999999999997</v>
      </c>
      <c r="E11" s="681"/>
      <c r="F11" s="681"/>
      <c r="G11" s="681"/>
      <c r="H11" s="681"/>
      <c r="I11" s="681"/>
      <c r="J11" s="681"/>
    </row>
    <row r="12" spans="1:11" s="393" customFormat="1" ht="36" customHeight="1">
      <c r="A12" s="395" t="s">
        <v>70</v>
      </c>
      <c r="B12" s="536">
        <v>0.49497999999999998</v>
      </c>
      <c r="C12" s="537">
        <v>0.48764000000000002</v>
      </c>
      <c r="D12" s="538">
        <v>0.68823000000000001</v>
      </c>
      <c r="E12" s="681"/>
      <c r="F12" s="681"/>
      <c r="G12" s="681"/>
      <c r="H12" s="681"/>
      <c r="I12" s="681"/>
      <c r="J12" s="681"/>
    </row>
    <row r="13" spans="1:11" s="393" customFormat="1" ht="36" customHeight="1">
      <c r="A13" s="395" t="s">
        <v>71</v>
      </c>
      <c r="B13" s="536">
        <v>0.47006999999999999</v>
      </c>
      <c r="C13" s="537">
        <v>0.41826999999999998</v>
      </c>
      <c r="D13" s="538">
        <v>0.60973999999999995</v>
      </c>
      <c r="E13" s="681"/>
      <c r="F13" s="681"/>
      <c r="G13" s="681"/>
      <c r="H13" s="681"/>
      <c r="I13" s="681"/>
      <c r="J13" s="681"/>
    </row>
    <row r="14" spans="1:11" s="393" customFormat="1" ht="36" customHeight="1">
      <c r="A14" s="395" t="s">
        <v>72</v>
      </c>
      <c r="B14" s="536">
        <v>0.433</v>
      </c>
      <c r="C14" s="537">
        <v>0.86839999999999995</v>
      </c>
      <c r="D14" s="538">
        <v>0.76039000000000001</v>
      </c>
      <c r="E14" s="681"/>
      <c r="F14" s="681"/>
      <c r="G14" s="681"/>
      <c r="H14" s="681"/>
      <c r="I14" s="681"/>
      <c r="J14" s="681"/>
    </row>
    <row r="15" spans="1:11" s="393" customFormat="1" ht="36" customHeight="1">
      <c r="A15" s="395" t="s">
        <v>73</v>
      </c>
      <c r="B15" s="536">
        <v>0.75966</v>
      </c>
      <c r="C15" s="537">
        <v>0.88356999999999997</v>
      </c>
      <c r="D15" s="538">
        <v>0.93342000000000003</v>
      </c>
      <c r="E15" s="681"/>
      <c r="F15" s="681"/>
      <c r="G15" s="681"/>
      <c r="H15" s="681"/>
      <c r="I15" s="681"/>
      <c r="J15" s="681"/>
    </row>
    <row r="16" spans="1:11" s="393" customFormat="1" ht="36" customHeight="1">
      <c r="A16" s="395" t="s">
        <v>74</v>
      </c>
      <c r="B16" s="536">
        <v>0.63319999999999999</v>
      </c>
      <c r="C16" s="537">
        <v>0.84255999999999998</v>
      </c>
      <c r="D16" s="538">
        <v>0.84933000000000003</v>
      </c>
      <c r="E16" s="681"/>
      <c r="F16" s="681"/>
      <c r="G16" s="681"/>
      <c r="H16" s="681"/>
      <c r="I16" s="681"/>
      <c r="J16" s="681"/>
    </row>
    <row r="17" spans="1:10" s="393" customFormat="1" ht="36" customHeight="1">
      <c r="A17" s="395" t="s">
        <v>75</v>
      </c>
      <c r="B17" s="536">
        <v>0.59616000000000002</v>
      </c>
      <c r="C17" s="537">
        <v>0.71655000000000002</v>
      </c>
      <c r="D17" s="538">
        <v>0.80867</v>
      </c>
      <c r="E17" s="681"/>
      <c r="F17" s="681"/>
      <c r="G17" s="681"/>
      <c r="H17" s="681"/>
      <c r="I17" s="681"/>
      <c r="J17" s="681"/>
    </row>
    <row r="18" spans="1:10" s="393" customFormat="1" ht="36" customHeight="1">
      <c r="A18" s="395" t="s">
        <v>76</v>
      </c>
      <c r="B18" s="539">
        <v>0.60535000000000005</v>
      </c>
      <c r="C18" s="540">
        <v>0.64126000000000005</v>
      </c>
      <c r="D18" s="541">
        <v>0.82545999999999997</v>
      </c>
      <c r="E18" s="681"/>
      <c r="F18" s="681"/>
      <c r="G18" s="681"/>
      <c r="H18" s="681"/>
      <c r="I18" s="681"/>
      <c r="J18" s="681"/>
    </row>
    <row r="19" spans="1:10" s="393" customFormat="1" ht="36" customHeight="1" thickBot="1">
      <c r="A19" s="370" t="s">
        <v>85</v>
      </c>
      <c r="B19" s="542">
        <v>0.47347</v>
      </c>
      <c r="C19" s="543">
        <v>0.45599000000000001</v>
      </c>
      <c r="D19" s="544">
        <v>0.64625999999999995</v>
      </c>
      <c r="E19" s="681"/>
      <c r="F19" s="681"/>
      <c r="G19" s="681"/>
      <c r="H19" s="681"/>
      <c r="I19" s="681"/>
      <c r="J19" s="681"/>
    </row>
    <row r="20" spans="1:10">
      <c r="A20" s="556"/>
      <c r="B20" s="556"/>
      <c r="C20" s="556"/>
      <c r="D20" s="556"/>
      <c r="F20" s="556"/>
      <c r="G20" s="556"/>
      <c r="H20" s="556"/>
      <c r="I20" s="556"/>
    </row>
    <row r="21" spans="1:10" s="548" customFormat="1" ht="11.25">
      <c r="A21" s="558" t="str">
        <f>"Anmerkungen. Datengrundlage: Volkshochschul-Statistik "&amp;Hilfswerte!B1&amp;"; Basis: "&amp;Tabelle1!$C$36&amp;" vhs."</f>
        <v>Anmerkungen. Datengrundlage: Volkshochschul-Statistik 2022; Basis: 828 vhs.</v>
      </c>
      <c r="B21" s="558"/>
      <c r="C21" s="558"/>
      <c r="D21" s="558"/>
      <c r="E21" s="558"/>
      <c r="F21" s="558"/>
      <c r="G21" s="558"/>
      <c r="H21" s="558"/>
      <c r="I21" s="558"/>
      <c r="J21" s="558"/>
    </row>
    <row r="22" spans="1:10">
      <c r="A22" s="556"/>
      <c r="B22" s="556"/>
      <c r="C22" s="556"/>
      <c r="D22" s="556"/>
      <c r="F22" s="556"/>
      <c r="G22" s="556"/>
      <c r="H22" s="556"/>
      <c r="I22" s="556"/>
    </row>
    <row r="23" spans="1:10">
      <c r="A23" s="558" t="str">
        <f>Tabelle1!$A$41</f>
        <v>Datengrundlage: Deutsches Institut für Erwachsenenbildung DIE (2025). „Basisdaten Volkshochschul-Statistik (seit 2018)“</v>
      </c>
      <c r="B23" s="560"/>
      <c r="C23" s="560"/>
      <c r="D23" s="560"/>
      <c r="E23" s="402"/>
      <c r="F23" s="556"/>
      <c r="G23" s="556"/>
      <c r="H23" s="556"/>
      <c r="I23" s="556"/>
    </row>
    <row r="24" spans="1:10">
      <c r="A24" s="558" t="str">
        <f>Tabelle1!$A$42</f>
        <v xml:space="preserve">(ZA6276; Version 2.0.0) [Data set]. GESIS, Köln. </v>
      </c>
      <c r="B24" s="556"/>
      <c r="C24" s="402"/>
      <c r="E24" s="763" t="s">
        <v>494</v>
      </c>
      <c r="F24" s="556"/>
      <c r="G24" s="556"/>
      <c r="H24" s="556"/>
      <c r="I24" s="556"/>
    </row>
    <row r="25" spans="1:10">
      <c r="A25" s="560"/>
      <c r="B25" s="560"/>
      <c r="C25" s="560"/>
      <c r="D25" s="560"/>
      <c r="E25" s="402"/>
      <c r="F25" s="556"/>
      <c r="G25" s="556"/>
      <c r="H25" s="556"/>
      <c r="I25" s="556"/>
    </row>
    <row r="26" spans="1:10">
      <c r="A26" s="694" t="str">
        <f>Tabelle1!$A$44</f>
        <v>Die Tabellen stehen unter der Lizenz CC BY-SA DEED 4.0.</v>
      </c>
      <c r="B26" s="560"/>
      <c r="C26" s="560"/>
      <c r="D26" s="560"/>
      <c r="E26" s="402"/>
      <c r="F26" s="556"/>
      <c r="G26" s="556"/>
      <c r="H26" s="556"/>
      <c r="I26" s="556"/>
    </row>
    <row r="27" spans="1:10" ht="26.25" customHeight="1"/>
  </sheetData>
  <mergeCells count="1">
    <mergeCell ref="A1:I1"/>
  </mergeCells>
  <conditionalFormatting sqref="B3:D19">
    <cfRule type="cellIs" dxfId="4" priority="22" stopIfTrue="1" operator="equal">
      <formula>0</formula>
    </cfRule>
  </conditionalFormatting>
  <conditionalFormatting sqref="G3:I9">
    <cfRule type="cellIs" dxfId="3" priority="1" stopIfTrue="1" operator="equal">
      <formula>0</formula>
    </cfRule>
  </conditionalFormatting>
  <conditionalFormatting sqref="K2">
    <cfRule type="cellIs" dxfId="2" priority="81" stopIfTrue="1" operator="equal">
      <formula>1</formula>
    </cfRule>
    <cfRule type="cellIs" dxfId="1" priority="82" stopIfTrue="1" operator="lessThan">
      <formula>0.0005</formula>
    </cfRule>
  </conditionalFormatting>
  <hyperlinks>
    <hyperlink ref="A26" r:id="rId1" display="Publikation und Tabellen stehen unter der Lizenz CC BY-SA DEED 4.0." xr:uid="{9CA2DBB4-D132-457C-B248-136ECDAB6158}"/>
    <hyperlink ref="E24" r:id="rId2" xr:uid="{98374BB8-4D10-45B4-9F7D-8839FAB495DA}"/>
  </hyperlinks>
  <pageMargins left="0.78740157480314965" right="0.78740157480314965" top="0.98425196850393704" bottom="0.98425196850393704" header="0.51181102362204722" footer="0.51181102362204722"/>
  <pageSetup paperSize="9" scale="86" orientation="portrait" r:id="rId3"/>
  <headerFooter scaleWithDoc="0" alignWithMargins="0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3CC74-9681-4A47-AD30-E7105E688701}">
  <sheetPr>
    <pageSetUpPr fitToPage="1"/>
  </sheetPr>
  <dimension ref="A1:I43"/>
  <sheetViews>
    <sheetView view="pageBreakPreview" zoomScaleNormal="100" zoomScaleSheetLayoutView="100" workbookViewId="0">
      <selection activeCell="A43" sqref="A43"/>
    </sheetView>
  </sheetViews>
  <sheetFormatPr baseColWidth="10" defaultRowHeight="12.75"/>
  <cols>
    <col min="1" max="1" width="13.7109375" customWidth="1"/>
    <col min="2" max="5" width="23.7109375" customWidth="1"/>
    <col min="6" max="6" width="2.7109375" style="560" customWidth="1"/>
  </cols>
  <sheetData>
    <row r="1" spans="1:5" ht="60" customHeight="1" thickBot="1">
      <c r="A1" s="778" t="str">
        <f>"Tabelle 1.1: Rechtsträger bei Einrichtungen in Trägerschaft einer kommunalen Gebietskörperschaft (Gemeinde, Kreis) oder eines Stadtstaats nach Ländern " &amp;Hilfswerte!B1</f>
        <v>Tabelle 1.1: Rechtsträger bei Einrichtungen in Trägerschaft einer kommunalen Gebietskörperschaft (Gemeinde, Kreis) oder eines Stadtstaats nach Ländern 2022</v>
      </c>
      <c r="B1" s="778"/>
      <c r="C1" s="778"/>
      <c r="D1" s="778"/>
      <c r="E1" s="778"/>
    </row>
    <row r="2" spans="1:5" ht="60">
      <c r="A2" s="578" t="s">
        <v>12</v>
      </c>
      <c r="B2" s="582" t="s">
        <v>425</v>
      </c>
      <c r="C2" s="582" t="s">
        <v>426</v>
      </c>
      <c r="D2" s="583" t="s">
        <v>427</v>
      </c>
      <c r="E2" s="584" t="s">
        <v>428</v>
      </c>
    </row>
    <row r="3" spans="1:5">
      <c r="A3" s="794" t="s">
        <v>61</v>
      </c>
      <c r="B3" s="418">
        <v>85</v>
      </c>
      <c r="C3" s="418">
        <v>2</v>
      </c>
      <c r="D3" s="418">
        <v>0</v>
      </c>
      <c r="E3" s="419">
        <v>87</v>
      </c>
    </row>
    <row r="4" spans="1:5">
      <c r="A4" s="795"/>
      <c r="B4" s="89">
        <v>0.97701000000000005</v>
      </c>
      <c r="C4" s="89">
        <v>2.299E-2</v>
      </c>
      <c r="D4" s="127" t="s">
        <v>477</v>
      </c>
      <c r="E4" s="90">
        <v>1</v>
      </c>
    </row>
    <row r="5" spans="1:5">
      <c r="A5" s="776" t="s">
        <v>62</v>
      </c>
      <c r="B5" s="420">
        <v>52</v>
      </c>
      <c r="C5" s="420">
        <v>2</v>
      </c>
      <c r="D5" s="420">
        <v>1</v>
      </c>
      <c r="E5" s="86">
        <v>55</v>
      </c>
    </row>
    <row r="6" spans="1:5">
      <c r="A6" s="777"/>
      <c r="B6" s="89">
        <v>0.94545000000000001</v>
      </c>
      <c r="C6" s="89">
        <v>3.6360000000000003E-2</v>
      </c>
      <c r="D6" s="127">
        <v>1.8180000000000002E-2</v>
      </c>
      <c r="E6" s="90">
        <v>1</v>
      </c>
    </row>
    <row r="7" spans="1:5">
      <c r="A7" s="776" t="s">
        <v>63</v>
      </c>
      <c r="B7" s="420">
        <v>12</v>
      </c>
      <c r="C7" s="420">
        <v>0</v>
      </c>
      <c r="D7" s="420">
        <v>0</v>
      </c>
      <c r="E7" s="86">
        <v>12</v>
      </c>
    </row>
    <row r="8" spans="1:5">
      <c r="A8" s="777"/>
      <c r="B8" s="89">
        <v>1</v>
      </c>
      <c r="C8" s="89" t="s">
        <v>477</v>
      </c>
      <c r="D8" s="127" t="s">
        <v>477</v>
      </c>
      <c r="E8" s="90">
        <v>1</v>
      </c>
    </row>
    <row r="9" spans="1:5">
      <c r="A9" s="776" t="s">
        <v>64</v>
      </c>
      <c r="B9" s="420">
        <v>17</v>
      </c>
      <c r="C9" s="420">
        <v>1</v>
      </c>
      <c r="D9" s="420">
        <v>0</v>
      </c>
      <c r="E9" s="86">
        <v>18</v>
      </c>
    </row>
    <row r="10" spans="1:5">
      <c r="A10" s="777"/>
      <c r="B10" s="89">
        <v>0.94443999999999995</v>
      </c>
      <c r="C10" s="89">
        <v>5.5559999999999998E-2</v>
      </c>
      <c r="D10" s="127" t="s">
        <v>477</v>
      </c>
      <c r="E10" s="90">
        <v>1</v>
      </c>
    </row>
    <row r="11" spans="1:5">
      <c r="A11" s="776" t="s">
        <v>65</v>
      </c>
      <c r="B11" s="420">
        <v>1</v>
      </c>
      <c r="C11" s="420">
        <v>1</v>
      </c>
      <c r="D11" s="420">
        <v>0</v>
      </c>
      <c r="E11" s="86">
        <v>2</v>
      </c>
    </row>
    <row r="12" spans="1:5">
      <c r="A12" s="777"/>
      <c r="B12" s="89">
        <v>0.5</v>
      </c>
      <c r="C12" s="89">
        <v>0.5</v>
      </c>
      <c r="D12" s="127" t="s">
        <v>477</v>
      </c>
      <c r="E12" s="90">
        <v>1</v>
      </c>
    </row>
    <row r="13" spans="1:5">
      <c r="A13" s="776" t="s">
        <v>66</v>
      </c>
      <c r="B13" s="420">
        <v>0</v>
      </c>
      <c r="C13" s="420">
        <v>1</v>
      </c>
      <c r="D13" s="420">
        <v>0</v>
      </c>
      <c r="E13" s="86">
        <v>1</v>
      </c>
    </row>
    <row r="14" spans="1:5">
      <c r="A14" s="777"/>
      <c r="B14" s="89" t="s">
        <v>477</v>
      </c>
      <c r="C14" s="89">
        <v>1</v>
      </c>
      <c r="D14" s="127" t="s">
        <v>477</v>
      </c>
      <c r="E14" s="90">
        <v>1</v>
      </c>
    </row>
    <row r="15" spans="1:5" ht="13.5" customHeight="1">
      <c r="A15" s="776" t="s">
        <v>67</v>
      </c>
      <c r="B15" s="420">
        <v>19</v>
      </c>
      <c r="C15" s="420">
        <v>6</v>
      </c>
      <c r="D15" s="420">
        <v>0</v>
      </c>
      <c r="E15" s="86">
        <v>25</v>
      </c>
    </row>
    <row r="16" spans="1:5" ht="13.5" customHeight="1">
      <c r="A16" s="777"/>
      <c r="B16" s="89">
        <v>0.76</v>
      </c>
      <c r="C16" s="89">
        <v>0.24</v>
      </c>
      <c r="D16" s="127" t="s">
        <v>477</v>
      </c>
      <c r="E16" s="90">
        <v>1</v>
      </c>
    </row>
    <row r="17" spans="1:5">
      <c r="A17" s="776" t="s">
        <v>68</v>
      </c>
      <c r="B17" s="420">
        <v>7</v>
      </c>
      <c r="C17" s="420">
        <v>0</v>
      </c>
      <c r="D17" s="420">
        <v>0</v>
      </c>
      <c r="E17" s="86">
        <v>7</v>
      </c>
    </row>
    <row r="18" spans="1:5">
      <c r="A18" s="777"/>
      <c r="B18" s="89">
        <v>1</v>
      </c>
      <c r="C18" s="89" t="s">
        <v>477</v>
      </c>
      <c r="D18" s="127" t="s">
        <v>477</v>
      </c>
      <c r="E18" s="90">
        <v>1</v>
      </c>
    </row>
    <row r="19" spans="1:5">
      <c r="A19" s="776" t="s">
        <v>69</v>
      </c>
      <c r="B19" s="420">
        <v>15</v>
      </c>
      <c r="C19" s="420">
        <v>6</v>
      </c>
      <c r="D19" s="420">
        <v>0</v>
      </c>
      <c r="E19" s="86">
        <v>21</v>
      </c>
    </row>
    <row r="20" spans="1:5">
      <c r="A20" s="777"/>
      <c r="B20" s="89">
        <v>0.71428999999999998</v>
      </c>
      <c r="C20" s="89">
        <v>0.28571000000000002</v>
      </c>
      <c r="D20" s="127" t="s">
        <v>477</v>
      </c>
      <c r="E20" s="90">
        <v>1</v>
      </c>
    </row>
    <row r="21" spans="1:5">
      <c r="A21" s="776" t="s">
        <v>70</v>
      </c>
      <c r="B21" s="420">
        <v>73</v>
      </c>
      <c r="C21" s="420">
        <v>6</v>
      </c>
      <c r="D21" s="420">
        <v>2</v>
      </c>
      <c r="E21" s="86">
        <v>81</v>
      </c>
    </row>
    <row r="22" spans="1:5">
      <c r="A22" s="777"/>
      <c r="B22" s="89">
        <v>0.90122999999999998</v>
      </c>
      <c r="C22" s="89">
        <v>7.4069999999999997E-2</v>
      </c>
      <c r="D22" s="127">
        <v>2.469E-2</v>
      </c>
      <c r="E22" s="90">
        <v>1</v>
      </c>
    </row>
    <row r="23" spans="1:5">
      <c r="A23" s="776" t="s">
        <v>71</v>
      </c>
      <c r="B23" s="420">
        <v>37</v>
      </c>
      <c r="C23" s="420">
        <v>0</v>
      </c>
      <c r="D23" s="420">
        <v>0</v>
      </c>
      <c r="E23" s="86">
        <v>37</v>
      </c>
    </row>
    <row r="24" spans="1:5">
      <c r="A24" s="777"/>
      <c r="B24" s="89">
        <v>1</v>
      </c>
      <c r="C24" s="89" t="s">
        <v>477</v>
      </c>
      <c r="D24" s="127" t="s">
        <v>477</v>
      </c>
      <c r="E24" s="90">
        <v>1</v>
      </c>
    </row>
    <row r="25" spans="1:5">
      <c r="A25" s="776" t="s">
        <v>72</v>
      </c>
      <c r="B25" s="420">
        <v>7</v>
      </c>
      <c r="C25" s="420">
        <v>2</v>
      </c>
      <c r="D25" s="420">
        <v>0</v>
      </c>
      <c r="E25" s="86">
        <v>9</v>
      </c>
    </row>
    <row r="26" spans="1:5">
      <c r="A26" s="777"/>
      <c r="B26" s="89">
        <v>0.77778000000000003</v>
      </c>
      <c r="C26" s="89">
        <v>0.22222</v>
      </c>
      <c r="D26" s="127" t="s">
        <v>477</v>
      </c>
      <c r="E26" s="90">
        <v>1</v>
      </c>
    </row>
    <row r="27" spans="1:5">
      <c r="A27" s="776" t="s">
        <v>73</v>
      </c>
      <c r="B27" s="420">
        <v>3</v>
      </c>
      <c r="C27" s="420">
        <v>4</v>
      </c>
      <c r="D27" s="420">
        <v>0</v>
      </c>
      <c r="E27" s="86">
        <v>7</v>
      </c>
    </row>
    <row r="28" spans="1:5">
      <c r="A28" s="777"/>
      <c r="B28" s="89">
        <v>0.42857000000000001</v>
      </c>
      <c r="C28" s="89">
        <v>0.57142999999999999</v>
      </c>
      <c r="D28" s="127" t="s">
        <v>477</v>
      </c>
      <c r="E28" s="90">
        <v>1</v>
      </c>
    </row>
    <row r="29" spans="1:5">
      <c r="A29" s="776" t="s">
        <v>74</v>
      </c>
      <c r="B29" s="420">
        <v>13</v>
      </c>
      <c r="C29" s="420">
        <v>0</v>
      </c>
      <c r="D29" s="420">
        <v>0</v>
      </c>
      <c r="E29" s="86">
        <v>13</v>
      </c>
    </row>
    <row r="30" spans="1:5">
      <c r="A30" s="777"/>
      <c r="B30" s="89">
        <v>1</v>
      </c>
      <c r="C30" s="89" t="s">
        <v>477</v>
      </c>
      <c r="D30" s="127" t="s">
        <v>477</v>
      </c>
      <c r="E30" s="90">
        <v>1</v>
      </c>
    </row>
    <row r="31" spans="1:5">
      <c r="A31" s="776" t="s">
        <v>75</v>
      </c>
      <c r="B31" s="420">
        <v>49</v>
      </c>
      <c r="C31" s="420">
        <v>3</v>
      </c>
      <c r="D31" s="420">
        <v>2</v>
      </c>
      <c r="E31" s="86">
        <v>54</v>
      </c>
    </row>
    <row r="32" spans="1:5">
      <c r="A32" s="777"/>
      <c r="B32" s="89">
        <v>0.90741000000000005</v>
      </c>
      <c r="C32" s="89">
        <v>5.5559999999999998E-2</v>
      </c>
      <c r="D32" s="127">
        <v>3.7039999999999997E-2</v>
      </c>
      <c r="E32" s="90">
        <v>1</v>
      </c>
    </row>
    <row r="33" spans="1:9">
      <c r="A33" s="776" t="s">
        <v>76</v>
      </c>
      <c r="B33" s="420">
        <v>19</v>
      </c>
      <c r="C33" s="420">
        <v>2</v>
      </c>
      <c r="D33" s="420">
        <v>0</v>
      </c>
      <c r="E33" s="86">
        <v>21</v>
      </c>
    </row>
    <row r="34" spans="1:9" ht="13.5" thickBot="1">
      <c r="A34" s="795"/>
      <c r="B34" s="128">
        <v>0.90476000000000001</v>
      </c>
      <c r="C34" s="128">
        <v>9.5240000000000005E-2</v>
      </c>
      <c r="D34" s="129" t="s">
        <v>477</v>
      </c>
      <c r="E34" s="130">
        <v>1</v>
      </c>
    </row>
    <row r="35" spans="1:9">
      <c r="A35" s="797" t="s">
        <v>85</v>
      </c>
      <c r="B35" s="97">
        <v>409</v>
      </c>
      <c r="C35" s="97">
        <v>36</v>
      </c>
      <c r="D35" s="97">
        <v>5</v>
      </c>
      <c r="E35" s="94">
        <v>450</v>
      </c>
    </row>
    <row r="36" spans="1:9" ht="13.5" thickBot="1">
      <c r="A36" s="798"/>
      <c r="B36" s="128">
        <v>0.90888999999999998</v>
      </c>
      <c r="C36" s="128">
        <v>0.08</v>
      </c>
      <c r="D36" s="129">
        <v>1.111E-2</v>
      </c>
      <c r="E36" s="130">
        <v>1</v>
      </c>
    </row>
    <row r="37" spans="1:9" s="560" customFormat="1"/>
    <row r="38" spans="1:9" s="560" customFormat="1">
      <c r="A38" s="558" t="str">
        <f>"Anmerkungen. Datengrundlage: Volkshochschul-Statistik "&amp;Hilfswerte!B1&amp;"; Basis: "&amp;Tabelle1!$C$36&amp;" vhs."</f>
        <v>Anmerkungen. Datengrundlage: Volkshochschul-Statistik 2022; Basis: 828 vhs.</v>
      </c>
    </row>
    <row r="39" spans="1:9" s="560" customFormat="1"/>
    <row r="40" spans="1:9" s="560" customFormat="1">
      <c r="A40" s="558" t="str">
        <f>Tabelle1!$A$41</f>
        <v>Datengrundlage: Deutsches Institut für Erwachsenenbildung DIE (2025). „Basisdaten Volkshochschul-Statistik (seit 2018)“</v>
      </c>
      <c r="F40" s="556"/>
      <c r="G40" s="556"/>
      <c r="H40" s="556"/>
      <c r="I40" s="556"/>
    </row>
    <row r="41" spans="1:9" s="556" customFormat="1">
      <c r="A41" s="558" t="str">
        <f>Tabelle1!$A$42</f>
        <v xml:space="preserve">(ZA6276; Version 2.0.0) [Data set]. GESIS, Köln. </v>
      </c>
      <c r="C41" s="796" t="s">
        <v>494</v>
      </c>
      <c r="D41" s="796"/>
      <c r="E41" s="796"/>
    </row>
    <row r="42" spans="1:9" s="560" customFormat="1">
      <c r="F42" s="556"/>
      <c r="G42" s="556"/>
      <c r="H42" s="556"/>
      <c r="I42" s="556"/>
    </row>
    <row r="43" spans="1:9" s="560" customFormat="1">
      <c r="A43" s="694" t="str">
        <f>Tabelle1!$A$44</f>
        <v>Die Tabellen stehen unter der Lizenz CC BY-SA DEED 4.0.</v>
      </c>
      <c r="F43" s="556"/>
      <c r="G43" s="556"/>
      <c r="H43" s="556"/>
      <c r="I43" s="556"/>
    </row>
  </sheetData>
  <mergeCells count="19">
    <mergeCell ref="A27:A28"/>
    <mergeCell ref="A29:A30"/>
    <mergeCell ref="C41:E41"/>
    <mergeCell ref="A31:A32"/>
    <mergeCell ref="A33:A34"/>
    <mergeCell ref="A35:A36"/>
    <mergeCell ref="A25:A26"/>
    <mergeCell ref="A11:A12"/>
    <mergeCell ref="A3:A4"/>
    <mergeCell ref="A1:E1"/>
    <mergeCell ref="A5:A6"/>
    <mergeCell ref="A7:A8"/>
    <mergeCell ref="A9:A10"/>
    <mergeCell ref="A13:A14"/>
    <mergeCell ref="A15:A16"/>
    <mergeCell ref="A17:A18"/>
    <mergeCell ref="A19:A20"/>
    <mergeCell ref="A21:A22"/>
    <mergeCell ref="A23:A24"/>
  </mergeCells>
  <conditionalFormatting sqref="A3:E3">
    <cfRule type="cellIs" dxfId="1045" priority="65" stopIfTrue="1" operator="equal">
      <formula>0</formula>
    </cfRule>
  </conditionalFormatting>
  <conditionalFormatting sqref="A5:E5">
    <cfRule type="cellIs" dxfId="1044" priority="61" stopIfTrue="1" operator="equal">
      <formula>0</formula>
    </cfRule>
  </conditionalFormatting>
  <conditionalFormatting sqref="A7:E7">
    <cfRule type="cellIs" dxfId="1043" priority="53" stopIfTrue="1" operator="equal">
      <formula>0</formula>
    </cfRule>
  </conditionalFormatting>
  <conditionalFormatting sqref="A9:E9">
    <cfRule type="cellIs" dxfId="1042" priority="49" stopIfTrue="1" operator="equal">
      <formula>0</formula>
    </cfRule>
  </conditionalFormatting>
  <conditionalFormatting sqref="A11:E11">
    <cfRule type="cellIs" dxfId="1041" priority="45" stopIfTrue="1" operator="equal">
      <formula>0</formula>
    </cfRule>
  </conditionalFormatting>
  <conditionalFormatting sqref="A13:E13">
    <cfRule type="cellIs" dxfId="1040" priority="41" stopIfTrue="1" operator="equal">
      <formula>0</formula>
    </cfRule>
  </conditionalFormatting>
  <conditionalFormatting sqref="A15:E15">
    <cfRule type="cellIs" dxfId="1039" priority="37" stopIfTrue="1" operator="equal">
      <formula>0</formula>
    </cfRule>
  </conditionalFormatting>
  <conditionalFormatting sqref="A17:E17">
    <cfRule type="cellIs" dxfId="1038" priority="33" stopIfTrue="1" operator="equal">
      <formula>0</formula>
    </cfRule>
  </conditionalFormatting>
  <conditionalFormatting sqref="A19:E19">
    <cfRule type="cellIs" dxfId="1037" priority="29" stopIfTrue="1" operator="equal">
      <formula>0</formula>
    </cfRule>
  </conditionalFormatting>
  <conditionalFormatting sqref="A21:E21">
    <cfRule type="cellIs" dxfId="1036" priority="25" stopIfTrue="1" operator="equal">
      <formula>0</formula>
    </cfRule>
  </conditionalFormatting>
  <conditionalFormatting sqref="A23:E23">
    <cfRule type="cellIs" dxfId="1035" priority="21" stopIfTrue="1" operator="equal">
      <formula>0</formula>
    </cfRule>
  </conditionalFormatting>
  <conditionalFormatting sqref="A25:E25">
    <cfRule type="cellIs" dxfId="1034" priority="17" stopIfTrue="1" operator="equal">
      <formula>0</formula>
    </cfRule>
  </conditionalFormatting>
  <conditionalFormatting sqref="A27:E27">
    <cfRule type="cellIs" dxfId="1033" priority="13" stopIfTrue="1" operator="equal">
      <formula>0</formula>
    </cfRule>
  </conditionalFormatting>
  <conditionalFormatting sqref="A29:E29">
    <cfRule type="cellIs" dxfId="1032" priority="9" stopIfTrue="1" operator="equal">
      <formula>0</formula>
    </cfRule>
  </conditionalFormatting>
  <conditionalFormatting sqref="A31:E31">
    <cfRule type="cellIs" dxfId="1031" priority="5" stopIfTrue="1" operator="equal">
      <formula>0</formula>
    </cfRule>
  </conditionalFormatting>
  <conditionalFormatting sqref="A33:E33">
    <cfRule type="cellIs" dxfId="1030" priority="1" stopIfTrue="1" operator="equal">
      <formula>0</formula>
    </cfRule>
  </conditionalFormatting>
  <conditionalFormatting sqref="A35:E35">
    <cfRule type="cellIs" dxfId="1029" priority="57" stopIfTrue="1" operator="equal">
      <formula>0</formula>
    </cfRule>
  </conditionalFormatting>
  <hyperlinks>
    <hyperlink ref="A43" r:id="rId1" display="Publikation und Tabellen stehen unter der Lizenz CC BY-SA DEED 4.0." xr:uid="{B523C154-9767-4D59-B095-86BBBAA7821D}"/>
    <hyperlink ref="C41" r:id="rId2" xr:uid="{D0D39AF6-42D3-4823-9D0B-4BBC64675ED4}"/>
  </hyperlinks>
  <pageMargins left="0.7" right="0.7" top="0.78740157499999996" bottom="0.78740157499999996" header="0.3" footer="0.3"/>
  <pageSetup paperSize="9" scale="80" orientation="portrait"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0B05-8C87-48B7-8C24-00CF8594427B}">
  <dimension ref="A1:AA34"/>
  <sheetViews>
    <sheetView view="pageBreakPreview" zoomScaleNormal="100" zoomScaleSheetLayoutView="100" workbookViewId="0">
      <selection activeCell="A29" sqref="A29"/>
    </sheetView>
  </sheetViews>
  <sheetFormatPr baseColWidth="10" defaultRowHeight="12.75"/>
  <cols>
    <col min="1" max="1" width="16" customWidth="1"/>
    <col min="2" max="8" width="12.140625" customWidth="1"/>
    <col min="10" max="10" width="12.28515625" customWidth="1"/>
    <col min="11" max="11" width="12.7109375" customWidth="1"/>
    <col min="20" max="20" width="12.28515625" customWidth="1"/>
    <col min="21" max="21" width="12.7109375" customWidth="1"/>
    <col min="22" max="25" width="11.42578125" style="560"/>
    <col min="26" max="26" width="14.28515625" style="560" customWidth="1"/>
    <col min="27" max="27" width="5.140625" style="560" customWidth="1"/>
  </cols>
  <sheetData>
    <row r="1" spans="1:22" s="560" customFormat="1" ht="39.950000000000003" customHeight="1" thickBot="1">
      <c r="A1" s="1096" t="str">
        <f>"Tabelle 33: Zeitreihen I (Finanzierung) ab " &amp;A6</f>
        <v>Tabelle 33: Zeitreihen I (Finanzierung) ab 2018</v>
      </c>
      <c r="B1" s="1096"/>
      <c r="C1" s="1096"/>
      <c r="D1" s="1096"/>
      <c r="E1" s="1096"/>
      <c r="F1" s="1096"/>
      <c r="G1" s="1096"/>
      <c r="H1" s="1096"/>
      <c r="I1" s="1096"/>
      <c r="J1" s="1096"/>
      <c r="K1" s="1096"/>
    </row>
    <row r="2" spans="1:22" ht="18.75" customHeight="1">
      <c r="A2" s="1097" t="s">
        <v>325</v>
      </c>
      <c r="B2" s="1100" t="s">
        <v>498</v>
      </c>
      <c r="C2" s="1100"/>
      <c r="D2" s="1100"/>
      <c r="E2" s="1100"/>
      <c r="F2" s="1100"/>
      <c r="G2" s="1100"/>
      <c r="H2" s="1100"/>
      <c r="I2" s="1100"/>
      <c r="J2" s="1100"/>
      <c r="K2" s="1100"/>
      <c r="L2" s="1101" t="s">
        <v>499</v>
      </c>
      <c r="M2" s="1100"/>
      <c r="N2" s="1100"/>
      <c r="O2" s="1100"/>
      <c r="P2" s="1100"/>
      <c r="Q2" s="1100"/>
      <c r="R2" s="1100"/>
      <c r="S2" s="1100"/>
      <c r="T2" s="1100"/>
      <c r="U2" s="1102"/>
    </row>
    <row r="3" spans="1:22" ht="42.75" customHeight="1">
      <c r="A3" s="1098"/>
      <c r="B3" s="1103" t="s">
        <v>500</v>
      </c>
      <c r="C3" s="1104"/>
      <c r="D3" s="1104"/>
      <c r="E3" s="1104"/>
      <c r="F3" s="1104"/>
      <c r="G3" s="1104"/>
      <c r="H3" s="1105"/>
      <c r="I3" s="1106" t="s">
        <v>501</v>
      </c>
      <c r="J3" s="1107"/>
      <c r="K3" s="1107"/>
      <c r="L3" s="1108" t="s">
        <v>502</v>
      </c>
      <c r="M3" s="1107"/>
      <c r="N3" s="1107"/>
      <c r="O3" s="1107"/>
      <c r="P3" s="1107"/>
      <c r="Q3" s="1107"/>
      <c r="R3" s="1109"/>
      <c r="S3" s="1106" t="s">
        <v>501</v>
      </c>
      <c r="T3" s="1107"/>
      <c r="U3" s="1109"/>
    </row>
    <row r="4" spans="1:22" ht="33.75" customHeight="1">
      <c r="A4" s="1098"/>
      <c r="B4" s="1110" t="s">
        <v>24</v>
      </c>
      <c r="C4" s="1110" t="s">
        <v>503</v>
      </c>
      <c r="D4" s="1112" t="s">
        <v>504</v>
      </c>
      <c r="E4" s="1113"/>
      <c r="F4" s="1113"/>
      <c r="G4" s="1110" t="s">
        <v>505</v>
      </c>
      <c r="H4" s="1112" t="s">
        <v>506</v>
      </c>
      <c r="I4" s="1115" t="s">
        <v>24</v>
      </c>
      <c r="J4" s="1110" t="s">
        <v>507</v>
      </c>
      <c r="K4" s="1112" t="s">
        <v>508</v>
      </c>
      <c r="L4" s="1110" t="s">
        <v>24</v>
      </c>
      <c r="M4" s="1110" t="s">
        <v>503</v>
      </c>
      <c r="N4" s="1112" t="s">
        <v>504</v>
      </c>
      <c r="O4" s="1113"/>
      <c r="P4" s="1113"/>
      <c r="Q4" s="1110" t="s">
        <v>505</v>
      </c>
      <c r="R4" s="1112" t="s">
        <v>506</v>
      </c>
      <c r="S4" s="1115" t="s">
        <v>24</v>
      </c>
      <c r="T4" s="1110" t="s">
        <v>507</v>
      </c>
      <c r="U4" s="1117" t="s">
        <v>508</v>
      </c>
    </row>
    <row r="5" spans="1:22" ht="36" customHeight="1" thickBot="1">
      <c r="A5" s="1099"/>
      <c r="B5" s="1111"/>
      <c r="C5" s="1111"/>
      <c r="D5" s="730" t="s">
        <v>24</v>
      </c>
      <c r="E5" s="730" t="s">
        <v>509</v>
      </c>
      <c r="F5" s="731" t="s">
        <v>510</v>
      </c>
      <c r="G5" s="1111"/>
      <c r="H5" s="1114"/>
      <c r="I5" s="1116"/>
      <c r="J5" s="1111"/>
      <c r="K5" s="1114"/>
      <c r="L5" s="1111"/>
      <c r="M5" s="1111"/>
      <c r="N5" s="730" t="s">
        <v>24</v>
      </c>
      <c r="O5" s="730" t="s">
        <v>511</v>
      </c>
      <c r="P5" s="731" t="s">
        <v>512</v>
      </c>
      <c r="Q5" s="1111"/>
      <c r="R5" s="1114"/>
      <c r="S5" s="1116"/>
      <c r="T5" s="1111"/>
      <c r="U5" s="1118"/>
    </row>
    <row r="6" spans="1:22">
      <c r="A6" s="1">
        <v>2018</v>
      </c>
      <c r="B6" s="73">
        <v>1371257.453</v>
      </c>
      <c r="C6" s="73">
        <v>418376.91700000002</v>
      </c>
      <c r="D6" s="73">
        <v>456397.87900000002</v>
      </c>
      <c r="E6" s="73">
        <v>298257.57400000002</v>
      </c>
      <c r="F6" s="73">
        <v>158140.30499999999</v>
      </c>
      <c r="G6" s="73">
        <v>438386.01699999999</v>
      </c>
      <c r="H6" s="73">
        <v>58096.639999999999</v>
      </c>
      <c r="I6" s="73">
        <v>1352921.4909999999</v>
      </c>
      <c r="J6" s="73">
        <v>554158.95299999998</v>
      </c>
      <c r="K6" s="73">
        <v>456696.18599999999</v>
      </c>
      <c r="L6" s="732">
        <v>1</v>
      </c>
      <c r="M6" s="733">
        <v>0.30509999999999998</v>
      </c>
      <c r="N6" s="733">
        <v>0.33283000000000001</v>
      </c>
      <c r="O6" s="733">
        <v>0.21751000000000001</v>
      </c>
      <c r="P6" s="733">
        <v>0.11533</v>
      </c>
      <c r="Q6" s="733">
        <v>0.31969999999999998</v>
      </c>
      <c r="R6" s="733">
        <v>4.2369999999999998E-2</v>
      </c>
      <c r="S6" s="732">
        <v>1</v>
      </c>
      <c r="T6" s="733">
        <v>0.40960000000000002</v>
      </c>
      <c r="U6" s="733">
        <v>0.33756000000000003</v>
      </c>
      <c r="V6" s="734"/>
    </row>
    <row r="7" spans="1:22">
      <c r="A7" s="1">
        <v>2019</v>
      </c>
      <c r="B7" s="73">
        <v>1379071.297</v>
      </c>
      <c r="C7" s="73">
        <v>416687.81800000003</v>
      </c>
      <c r="D7" s="73">
        <v>488239.20600000001</v>
      </c>
      <c r="E7" s="73">
        <v>322960.49800000002</v>
      </c>
      <c r="F7" s="73">
        <v>165278.70800000001</v>
      </c>
      <c r="G7" s="73">
        <v>415818.29599999997</v>
      </c>
      <c r="H7" s="73">
        <v>58325.976999999999</v>
      </c>
      <c r="I7" s="73">
        <v>1379680.081</v>
      </c>
      <c r="J7" s="73">
        <v>582236.38899999997</v>
      </c>
      <c r="K7" s="73">
        <v>450617.05499999999</v>
      </c>
      <c r="L7" s="732">
        <v>1</v>
      </c>
      <c r="M7" s="733">
        <v>0.30214999999999997</v>
      </c>
      <c r="N7" s="733">
        <v>0.35403000000000001</v>
      </c>
      <c r="O7" s="733">
        <v>0.23419000000000001</v>
      </c>
      <c r="P7" s="733">
        <v>0.11985</v>
      </c>
      <c r="Q7" s="733">
        <v>0.30152000000000001</v>
      </c>
      <c r="R7" s="733">
        <v>4.2290000000000001E-2</v>
      </c>
      <c r="S7" s="732">
        <v>1</v>
      </c>
      <c r="T7" s="733">
        <v>0.42201</v>
      </c>
      <c r="U7" s="733">
        <v>0.32661000000000001</v>
      </c>
      <c r="V7" s="734"/>
    </row>
    <row r="8" spans="1:22">
      <c r="A8" s="1">
        <v>2020</v>
      </c>
      <c r="B8" s="73">
        <v>1249915.307</v>
      </c>
      <c r="C8" s="73">
        <v>228041.13200000001</v>
      </c>
      <c r="D8" s="73">
        <v>572430.79700000002</v>
      </c>
      <c r="E8" s="73">
        <v>362901.59600000002</v>
      </c>
      <c r="F8" s="73">
        <v>209529.201</v>
      </c>
      <c r="G8" s="73">
        <v>342027.86099999998</v>
      </c>
      <c r="H8" s="73">
        <v>107415.51700000001</v>
      </c>
      <c r="I8" s="73">
        <v>1249886.2239999999</v>
      </c>
      <c r="J8" s="73">
        <v>601409.71900000004</v>
      </c>
      <c r="K8" s="73">
        <v>327880.00300000003</v>
      </c>
      <c r="L8" s="732">
        <v>1</v>
      </c>
      <c r="M8" s="733">
        <v>0.18245</v>
      </c>
      <c r="N8" s="733">
        <v>0.45798</v>
      </c>
      <c r="O8" s="733">
        <v>0.29033999999999999</v>
      </c>
      <c r="P8" s="733">
        <v>0.16763</v>
      </c>
      <c r="Q8" s="733">
        <v>0.27363999999999999</v>
      </c>
      <c r="R8" s="733">
        <v>8.5940000000000003E-2</v>
      </c>
      <c r="S8" s="732">
        <v>1</v>
      </c>
      <c r="T8" s="733">
        <v>0.48116999999999999</v>
      </c>
      <c r="U8" s="733">
        <v>0.26233000000000001</v>
      </c>
      <c r="V8" s="734"/>
    </row>
    <row r="9" spans="1:22">
      <c r="A9" s="1">
        <v>2021</v>
      </c>
      <c r="B9" s="73">
        <v>1223623.5689999999</v>
      </c>
      <c r="C9" s="73">
        <v>188809.72099999999</v>
      </c>
      <c r="D9" s="73">
        <v>606120.30500000005</v>
      </c>
      <c r="E9" s="73">
        <v>391421.723</v>
      </c>
      <c r="F9" s="73">
        <v>214698.58199999999</v>
      </c>
      <c r="G9" s="73">
        <v>333054.79399999999</v>
      </c>
      <c r="H9" s="73">
        <v>95638.748999999996</v>
      </c>
      <c r="I9" s="73">
        <v>1218808.0390000001</v>
      </c>
      <c r="J9" s="73">
        <v>603518.21900000004</v>
      </c>
      <c r="K9" s="73">
        <v>299140.8</v>
      </c>
      <c r="L9" s="732">
        <v>1</v>
      </c>
      <c r="M9" s="733">
        <v>0.15429999999999999</v>
      </c>
      <c r="N9" s="733">
        <v>0.49535000000000001</v>
      </c>
      <c r="O9" s="733">
        <v>0.31989000000000001</v>
      </c>
      <c r="P9" s="733">
        <v>0.17546</v>
      </c>
      <c r="Q9" s="733">
        <v>0.27218999999999999</v>
      </c>
      <c r="R9" s="733">
        <v>7.8159999999999993E-2</v>
      </c>
      <c r="S9" s="732">
        <v>1</v>
      </c>
      <c r="T9" s="733">
        <v>0.49517</v>
      </c>
      <c r="U9" s="733">
        <v>0.24543999999999999</v>
      </c>
      <c r="V9" s="734"/>
    </row>
    <row r="10" spans="1:22" s="556" customFormat="1">
      <c r="A10" s="1">
        <v>2022</v>
      </c>
      <c r="B10" s="73">
        <v>1397300.794</v>
      </c>
      <c r="C10" s="73">
        <v>312936.20199999999</v>
      </c>
      <c r="D10" s="73">
        <v>588006.32400000002</v>
      </c>
      <c r="E10" s="73">
        <v>383695.32699999999</v>
      </c>
      <c r="F10" s="73">
        <v>204310.997</v>
      </c>
      <c r="G10" s="73">
        <v>426558.65399999998</v>
      </c>
      <c r="H10" s="73">
        <v>69799.614000000001</v>
      </c>
      <c r="I10" s="73">
        <v>1400188.2779999999</v>
      </c>
      <c r="J10" s="73">
        <v>632776.174</v>
      </c>
      <c r="K10" s="73">
        <v>419780.41600000003</v>
      </c>
      <c r="L10" s="732">
        <v>1</v>
      </c>
      <c r="M10" s="733">
        <v>0.22395999999999999</v>
      </c>
      <c r="N10" s="733">
        <v>0.42082000000000003</v>
      </c>
      <c r="O10" s="733">
        <v>0.27460000000000001</v>
      </c>
      <c r="P10" s="733">
        <v>0.14621999999999999</v>
      </c>
      <c r="Q10" s="733">
        <v>0.30526999999999999</v>
      </c>
      <c r="R10" s="733">
        <v>4.9950000000000001E-2</v>
      </c>
      <c r="S10" s="732">
        <v>1</v>
      </c>
      <c r="T10" s="733">
        <v>0.45191999999999999</v>
      </c>
      <c r="U10" s="733">
        <v>0.29980000000000001</v>
      </c>
      <c r="V10" s="734"/>
    </row>
    <row r="11" spans="1:22">
      <c r="A11" s="1" t="s">
        <v>513</v>
      </c>
      <c r="B11" s="73" t="s">
        <v>513</v>
      </c>
      <c r="C11" s="73" t="s">
        <v>513</v>
      </c>
      <c r="D11" s="73" t="s">
        <v>513</v>
      </c>
      <c r="E11" s="73" t="s">
        <v>513</v>
      </c>
      <c r="F11" s="73" t="s">
        <v>513</v>
      </c>
      <c r="G11" s="73" t="s">
        <v>513</v>
      </c>
      <c r="H11" s="73" t="s">
        <v>513</v>
      </c>
      <c r="I11" s="73" t="s">
        <v>513</v>
      </c>
      <c r="J11" s="73" t="s">
        <v>513</v>
      </c>
      <c r="K11" s="73" t="s">
        <v>513</v>
      </c>
      <c r="L11" s="732" t="s">
        <v>513</v>
      </c>
      <c r="M11" s="733" t="s">
        <v>513</v>
      </c>
      <c r="N11" s="733" t="s">
        <v>513</v>
      </c>
      <c r="O11" s="733" t="s">
        <v>513</v>
      </c>
      <c r="P11" s="733" t="s">
        <v>513</v>
      </c>
      <c r="Q11" s="733" t="s">
        <v>513</v>
      </c>
      <c r="R11" s="733" t="s">
        <v>513</v>
      </c>
      <c r="S11" s="732" t="s">
        <v>513</v>
      </c>
      <c r="T11" s="733" t="s">
        <v>513</v>
      </c>
      <c r="U11" s="733" t="s">
        <v>513</v>
      </c>
      <c r="V11" s="734"/>
    </row>
    <row r="12" spans="1:22">
      <c r="A12" s="1" t="s">
        <v>513</v>
      </c>
      <c r="B12" s="73" t="s">
        <v>513</v>
      </c>
      <c r="C12" s="73" t="s">
        <v>513</v>
      </c>
      <c r="D12" s="73" t="s">
        <v>513</v>
      </c>
      <c r="E12" s="73" t="s">
        <v>513</v>
      </c>
      <c r="F12" s="73" t="s">
        <v>513</v>
      </c>
      <c r="G12" s="73" t="s">
        <v>513</v>
      </c>
      <c r="H12" s="73" t="s">
        <v>513</v>
      </c>
      <c r="I12" s="73" t="s">
        <v>513</v>
      </c>
      <c r="J12" s="73" t="s">
        <v>513</v>
      </c>
      <c r="K12" s="73" t="s">
        <v>513</v>
      </c>
      <c r="L12" s="732" t="s">
        <v>513</v>
      </c>
      <c r="M12" s="733" t="s">
        <v>513</v>
      </c>
      <c r="N12" s="733" t="s">
        <v>513</v>
      </c>
      <c r="O12" s="733" t="s">
        <v>513</v>
      </c>
      <c r="P12" s="733" t="s">
        <v>513</v>
      </c>
      <c r="Q12" s="733" t="s">
        <v>513</v>
      </c>
      <c r="R12" s="733" t="s">
        <v>513</v>
      </c>
      <c r="S12" s="732" t="s">
        <v>513</v>
      </c>
      <c r="T12" s="733" t="s">
        <v>513</v>
      </c>
      <c r="U12" s="733" t="s">
        <v>513</v>
      </c>
      <c r="V12" s="734"/>
    </row>
    <row r="13" spans="1:22">
      <c r="A13" s="1" t="s">
        <v>513</v>
      </c>
      <c r="B13" s="73" t="s">
        <v>513</v>
      </c>
      <c r="C13" s="73" t="s">
        <v>513</v>
      </c>
      <c r="D13" s="73" t="s">
        <v>513</v>
      </c>
      <c r="E13" s="73" t="s">
        <v>513</v>
      </c>
      <c r="F13" s="73" t="s">
        <v>513</v>
      </c>
      <c r="G13" s="73" t="s">
        <v>513</v>
      </c>
      <c r="H13" s="73" t="s">
        <v>513</v>
      </c>
      <c r="I13" s="73" t="s">
        <v>513</v>
      </c>
      <c r="J13" s="73" t="s">
        <v>513</v>
      </c>
      <c r="K13" s="73" t="s">
        <v>513</v>
      </c>
      <c r="L13" s="732" t="s">
        <v>513</v>
      </c>
      <c r="M13" s="733" t="s">
        <v>513</v>
      </c>
      <c r="N13" s="733" t="s">
        <v>513</v>
      </c>
      <c r="O13" s="733" t="s">
        <v>513</v>
      </c>
      <c r="P13" s="733" t="s">
        <v>513</v>
      </c>
      <c r="Q13" s="733" t="s">
        <v>513</v>
      </c>
      <c r="R13" s="733" t="s">
        <v>513</v>
      </c>
      <c r="S13" s="732" t="s">
        <v>513</v>
      </c>
      <c r="T13" s="733" t="s">
        <v>513</v>
      </c>
      <c r="U13" s="733" t="s">
        <v>513</v>
      </c>
      <c r="V13" s="734"/>
    </row>
    <row r="14" spans="1:22">
      <c r="A14" s="1" t="s">
        <v>513</v>
      </c>
      <c r="B14" s="73" t="s">
        <v>513</v>
      </c>
      <c r="C14" s="73" t="s">
        <v>513</v>
      </c>
      <c r="D14" s="73" t="s">
        <v>513</v>
      </c>
      <c r="E14" s="73" t="s">
        <v>513</v>
      </c>
      <c r="F14" s="73" t="s">
        <v>513</v>
      </c>
      <c r="G14" s="73" t="s">
        <v>513</v>
      </c>
      <c r="H14" s="73" t="s">
        <v>513</v>
      </c>
      <c r="I14" s="73" t="s">
        <v>513</v>
      </c>
      <c r="J14" s="73" t="s">
        <v>513</v>
      </c>
      <c r="K14" s="73" t="s">
        <v>513</v>
      </c>
      <c r="L14" s="732" t="s">
        <v>513</v>
      </c>
      <c r="M14" s="733" t="s">
        <v>513</v>
      </c>
      <c r="N14" s="733" t="s">
        <v>513</v>
      </c>
      <c r="O14" s="733" t="s">
        <v>513</v>
      </c>
      <c r="P14" s="733" t="s">
        <v>513</v>
      </c>
      <c r="Q14" s="733" t="s">
        <v>513</v>
      </c>
      <c r="R14" s="733" t="s">
        <v>513</v>
      </c>
      <c r="S14" s="732" t="s">
        <v>513</v>
      </c>
      <c r="T14" s="733" t="s">
        <v>513</v>
      </c>
      <c r="U14" s="733" t="s">
        <v>513</v>
      </c>
      <c r="V14" s="734"/>
    </row>
    <row r="15" spans="1:22">
      <c r="A15" s="1" t="s">
        <v>513</v>
      </c>
      <c r="B15" s="73" t="s">
        <v>513</v>
      </c>
      <c r="C15" s="73" t="s">
        <v>513</v>
      </c>
      <c r="D15" s="73" t="s">
        <v>513</v>
      </c>
      <c r="E15" s="73" t="s">
        <v>513</v>
      </c>
      <c r="F15" s="73" t="s">
        <v>513</v>
      </c>
      <c r="G15" s="73" t="s">
        <v>513</v>
      </c>
      <c r="H15" s="73" t="s">
        <v>513</v>
      </c>
      <c r="I15" s="73" t="s">
        <v>513</v>
      </c>
      <c r="J15" s="73" t="s">
        <v>513</v>
      </c>
      <c r="K15" s="73" t="s">
        <v>513</v>
      </c>
      <c r="L15" s="732" t="s">
        <v>513</v>
      </c>
      <c r="M15" s="733" t="s">
        <v>513</v>
      </c>
      <c r="N15" s="733" t="s">
        <v>513</v>
      </c>
      <c r="O15" s="733" t="s">
        <v>513</v>
      </c>
      <c r="P15" s="733" t="s">
        <v>513</v>
      </c>
      <c r="Q15" s="733" t="s">
        <v>513</v>
      </c>
      <c r="R15" s="733" t="s">
        <v>513</v>
      </c>
      <c r="S15" s="732" t="s">
        <v>513</v>
      </c>
      <c r="T15" s="733" t="s">
        <v>513</v>
      </c>
      <c r="U15" s="733" t="s">
        <v>513</v>
      </c>
      <c r="V15" s="734"/>
    </row>
    <row r="16" spans="1:22">
      <c r="A16" s="1" t="s">
        <v>513</v>
      </c>
      <c r="B16" s="73" t="s">
        <v>513</v>
      </c>
      <c r="C16" s="73" t="s">
        <v>513</v>
      </c>
      <c r="D16" s="73" t="s">
        <v>513</v>
      </c>
      <c r="E16" s="73" t="s">
        <v>513</v>
      </c>
      <c r="F16" s="73" t="s">
        <v>513</v>
      </c>
      <c r="G16" s="73" t="s">
        <v>513</v>
      </c>
      <c r="H16" s="73" t="s">
        <v>513</v>
      </c>
      <c r="I16" s="73" t="s">
        <v>513</v>
      </c>
      <c r="J16" s="73" t="s">
        <v>513</v>
      </c>
      <c r="K16" s="73" t="s">
        <v>513</v>
      </c>
      <c r="L16" s="732" t="s">
        <v>513</v>
      </c>
      <c r="M16" s="733" t="s">
        <v>513</v>
      </c>
      <c r="N16" s="733" t="s">
        <v>513</v>
      </c>
      <c r="O16" s="733" t="s">
        <v>513</v>
      </c>
      <c r="P16" s="733" t="s">
        <v>513</v>
      </c>
      <c r="Q16" s="733" t="s">
        <v>513</v>
      </c>
      <c r="R16" s="733" t="s">
        <v>513</v>
      </c>
      <c r="S16" s="732" t="s">
        <v>513</v>
      </c>
      <c r="T16" s="733" t="s">
        <v>513</v>
      </c>
      <c r="U16" s="733" t="s">
        <v>513</v>
      </c>
      <c r="V16" s="734"/>
    </row>
    <row r="17" spans="1:25">
      <c r="A17" s="1" t="s">
        <v>513</v>
      </c>
      <c r="B17" s="73" t="s">
        <v>513</v>
      </c>
      <c r="C17" s="73" t="s">
        <v>513</v>
      </c>
      <c r="D17" s="73" t="s">
        <v>513</v>
      </c>
      <c r="E17" s="73" t="s">
        <v>513</v>
      </c>
      <c r="F17" s="73" t="s">
        <v>513</v>
      </c>
      <c r="G17" s="73" t="s">
        <v>513</v>
      </c>
      <c r="H17" s="73" t="s">
        <v>513</v>
      </c>
      <c r="I17" s="73" t="s">
        <v>513</v>
      </c>
      <c r="J17" s="73" t="s">
        <v>513</v>
      </c>
      <c r="K17" s="73" t="s">
        <v>513</v>
      </c>
      <c r="L17" s="732" t="s">
        <v>513</v>
      </c>
      <c r="M17" s="733" t="s">
        <v>513</v>
      </c>
      <c r="N17" s="733" t="s">
        <v>513</v>
      </c>
      <c r="O17" s="733" t="s">
        <v>513</v>
      </c>
      <c r="P17" s="733" t="s">
        <v>513</v>
      </c>
      <c r="Q17" s="733" t="s">
        <v>513</v>
      </c>
      <c r="R17" s="733" t="s">
        <v>513</v>
      </c>
      <c r="S17" s="732" t="s">
        <v>513</v>
      </c>
      <c r="T17" s="733" t="s">
        <v>513</v>
      </c>
      <c r="U17" s="733" t="s">
        <v>513</v>
      </c>
      <c r="V17" s="734"/>
    </row>
    <row r="18" spans="1:25">
      <c r="A18" s="1" t="s">
        <v>513</v>
      </c>
      <c r="B18" s="73" t="s">
        <v>513</v>
      </c>
      <c r="C18" s="73" t="s">
        <v>513</v>
      </c>
      <c r="D18" s="73" t="s">
        <v>513</v>
      </c>
      <c r="E18" s="73" t="s">
        <v>513</v>
      </c>
      <c r="F18" s="73" t="s">
        <v>513</v>
      </c>
      <c r="G18" s="73" t="s">
        <v>513</v>
      </c>
      <c r="H18" s="73" t="s">
        <v>513</v>
      </c>
      <c r="I18" s="73" t="s">
        <v>513</v>
      </c>
      <c r="J18" s="73" t="s">
        <v>513</v>
      </c>
      <c r="K18" s="73" t="s">
        <v>513</v>
      </c>
      <c r="L18" s="732" t="s">
        <v>513</v>
      </c>
      <c r="M18" s="733" t="s">
        <v>513</v>
      </c>
      <c r="N18" s="733" t="s">
        <v>513</v>
      </c>
      <c r="O18" s="733" t="s">
        <v>513</v>
      </c>
      <c r="P18" s="733" t="s">
        <v>513</v>
      </c>
      <c r="Q18" s="733" t="s">
        <v>513</v>
      </c>
      <c r="R18" s="733" t="s">
        <v>513</v>
      </c>
      <c r="S18" s="732" t="s">
        <v>513</v>
      </c>
      <c r="T18" s="733" t="s">
        <v>513</v>
      </c>
      <c r="U18" s="733" t="s">
        <v>513</v>
      </c>
      <c r="V18" s="734"/>
    </row>
    <row r="19" spans="1:25">
      <c r="A19" s="1" t="s">
        <v>513</v>
      </c>
      <c r="B19" s="73" t="s">
        <v>513</v>
      </c>
      <c r="C19" s="73" t="s">
        <v>513</v>
      </c>
      <c r="D19" s="73" t="s">
        <v>513</v>
      </c>
      <c r="E19" s="73" t="s">
        <v>513</v>
      </c>
      <c r="F19" s="73" t="s">
        <v>513</v>
      </c>
      <c r="G19" s="73" t="s">
        <v>513</v>
      </c>
      <c r="H19" s="73" t="s">
        <v>513</v>
      </c>
      <c r="I19" s="73" t="s">
        <v>513</v>
      </c>
      <c r="J19" s="73" t="s">
        <v>513</v>
      </c>
      <c r="K19" s="73" t="s">
        <v>513</v>
      </c>
      <c r="L19" s="732" t="s">
        <v>513</v>
      </c>
      <c r="M19" s="733" t="s">
        <v>513</v>
      </c>
      <c r="N19" s="733" t="s">
        <v>513</v>
      </c>
      <c r="O19" s="733" t="s">
        <v>513</v>
      </c>
      <c r="P19" s="733" t="s">
        <v>513</v>
      </c>
      <c r="Q19" s="733" t="s">
        <v>513</v>
      </c>
      <c r="R19" s="733" t="s">
        <v>513</v>
      </c>
      <c r="S19" s="732" t="s">
        <v>513</v>
      </c>
      <c r="T19" s="733" t="s">
        <v>513</v>
      </c>
      <c r="U19" s="733" t="s">
        <v>513</v>
      </c>
      <c r="V19" s="734"/>
    </row>
    <row r="20" spans="1:25">
      <c r="A20" s="1" t="s">
        <v>513</v>
      </c>
      <c r="B20" s="73" t="s">
        <v>513</v>
      </c>
      <c r="C20" s="73" t="s">
        <v>513</v>
      </c>
      <c r="D20" s="73" t="s">
        <v>513</v>
      </c>
      <c r="E20" s="73" t="s">
        <v>513</v>
      </c>
      <c r="F20" s="73" t="s">
        <v>513</v>
      </c>
      <c r="G20" s="73" t="s">
        <v>513</v>
      </c>
      <c r="H20" s="73" t="s">
        <v>513</v>
      </c>
      <c r="I20" s="73" t="s">
        <v>513</v>
      </c>
      <c r="J20" s="73" t="s">
        <v>513</v>
      </c>
      <c r="K20" s="73" t="s">
        <v>513</v>
      </c>
      <c r="L20" s="732" t="s">
        <v>513</v>
      </c>
      <c r="M20" s="733" t="s">
        <v>513</v>
      </c>
      <c r="N20" s="733" t="s">
        <v>513</v>
      </c>
      <c r="O20" s="733" t="s">
        <v>513</v>
      </c>
      <c r="P20" s="733" t="s">
        <v>513</v>
      </c>
      <c r="Q20" s="733" t="s">
        <v>513</v>
      </c>
      <c r="R20" s="733" t="s">
        <v>513</v>
      </c>
      <c r="S20" s="732" t="s">
        <v>513</v>
      </c>
      <c r="T20" s="733" t="s">
        <v>513</v>
      </c>
      <c r="U20" s="733" t="s">
        <v>513</v>
      </c>
      <c r="V20" s="734"/>
    </row>
    <row r="21" spans="1:25">
      <c r="A21" s="1" t="s">
        <v>513</v>
      </c>
      <c r="B21" s="73" t="s">
        <v>513</v>
      </c>
      <c r="C21" s="73" t="s">
        <v>513</v>
      </c>
      <c r="D21" s="73" t="s">
        <v>513</v>
      </c>
      <c r="E21" s="73" t="s">
        <v>513</v>
      </c>
      <c r="F21" s="73" t="s">
        <v>513</v>
      </c>
      <c r="G21" s="73" t="s">
        <v>513</v>
      </c>
      <c r="H21" s="73" t="s">
        <v>513</v>
      </c>
      <c r="I21" s="73" t="s">
        <v>513</v>
      </c>
      <c r="J21" s="73" t="s">
        <v>513</v>
      </c>
      <c r="K21" s="73" t="s">
        <v>513</v>
      </c>
      <c r="L21" s="732" t="s">
        <v>513</v>
      </c>
      <c r="M21" s="733" t="s">
        <v>513</v>
      </c>
      <c r="N21" s="733" t="s">
        <v>513</v>
      </c>
      <c r="O21" s="733" t="s">
        <v>513</v>
      </c>
      <c r="P21" s="733" t="s">
        <v>513</v>
      </c>
      <c r="Q21" s="733" t="s">
        <v>513</v>
      </c>
      <c r="R21" s="733" t="s">
        <v>513</v>
      </c>
      <c r="S21" s="732" t="s">
        <v>513</v>
      </c>
      <c r="T21" s="733" t="s">
        <v>513</v>
      </c>
      <c r="U21" s="733" t="s">
        <v>513</v>
      </c>
      <c r="V21" s="734"/>
    </row>
    <row r="22" spans="1:25">
      <c r="A22" s="1" t="s">
        <v>513</v>
      </c>
      <c r="B22" s="73" t="s">
        <v>513</v>
      </c>
      <c r="C22" s="73" t="s">
        <v>513</v>
      </c>
      <c r="D22" s="73" t="s">
        <v>513</v>
      </c>
      <c r="E22" s="73" t="s">
        <v>513</v>
      </c>
      <c r="F22" s="73" t="s">
        <v>513</v>
      </c>
      <c r="G22" s="73" t="s">
        <v>513</v>
      </c>
      <c r="H22" s="73" t="s">
        <v>513</v>
      </c>
      <c r="I22" s="73" t="s">
        <v>513</v>
      </c>
      <c r="J22" s="73" t="s">
        <v>513</v>
      </c>
      <c r="K22" s="73" t="s">
        <v>513</v>
      </c>
      <c r="L22" s="732" t="s">
        <v>513</v>
      </c>
      <c r="M22" s="733" t="s">
        <v>513</v>
      </c>
      <c r="N22" s="733" t="s">
        <v>513</v>
      </c>
      <c r="O22" s="733" t="s">
        <v>513</v>
      </c>
      <c r="P22" s="733" t="s">
        <v>513</v>
      </c>
      <c r="Q22" s="733" t="s">
        <v>513</v>
      </c>
      <c r="R22" s="733" t="s">
        <v>513</v>
      </c>
      <c r="S22" s="732" t="s">
        <v>513</v>
      </c>
      <c r="T22" s="733" t="s">
        <v>513</v>
      </c>
      <c r="U22" s="733" t="s">
        <v>513</v>
      </c>
      <c r="V22" s="734"/>
    </row>
    <row r="23" spans="1:25">
      <c r="A23" s="1" t="s">
        <v>513</v>
      </c>
      <c r="B23" s="73" t="s">
        <v>513</v>
      </c>
      <c r="C23" s="73" t="s">
        <v>513</v>
      </c>
      <c r="D23" s="73" t="s">
        <v>513</v>
      </c>
      <c r="E23" s="73" t="s">
        <v>513</v>
      </c>
      <c r="F23" s="73" t="s">
        <v>513</v>
      </c>
      <c r="G23" s="73" t="s">
        <v>513</v>
      </c>
      <c r="H23" s="73" t="s">
        <v>513</v>
      </c>
      <c r="I23" s="73" t="s">
        <v>513</v>
      </c>
      <c r="J23" s="73" t="s">
        <v>513</v>
      </c>
      <c r="K23" s="73" t="s">
        <v>513</v>
      </c>
      <c r="L23" s="732" t="s">
        <v>513</v>
      </c>
      <c r="M23" s="733" t="s">
        <v>513</v>
      </c>
      <c r="N23" s="733" t="s">
        <v>513</v>
      </c>
      <c r="O23" s="733" t="s">
        <v>513</v>
      </c>
      <c r="P23" s="733" t="s">
        <v>513</v>
      </c>
      <c r="Q23" s="733" t="s">
        <v>513</v>
      </c>
      <c r="R23" s="733" t="s">
        <v>513</v>
      </c>
      <c r="S23" s="732" t="s">
        <v>513</v>
      </c>
      <c r="T23" s="733" t="s">
        <v>513</v>
      </c>
      <c r="U23" s="733" t="s">
        <v>513</v>
      </c>
      <c r="V23" s="734"/>
    </row>
    <row r="24" spans="1:25">
      <c r="A24" s="1" t="s">
        <v>513</v>
      </c>
      <c r="B24" s="73" t="s">
        <v>513</v>
      </c>
      <c r="C24" s="73" t="s">
        <v>513</v>
      </c>
      <c r="D24" s="73" t="s">
        <v>513</v>
      </c>
      <c r="E24" s="73" t="s">
        <v>513</v>
      </c>
      <c r="F24" s="73" t="s">
        <v>513</v>
      </c>
      <c r="G24" s="73" t="s">
        <v>513</v>
      </c>
      <c r="H24" s="73" t="s">
        <v>513</v>
      </c>
      <c r="I24" s="73" t="s">
        <v>513</v>
      </c>
      <c r="J24" s="73" t="s">
        <v>513</v>
      </c>
      <c r="K24" s="73" t="s">
        <v>513</v>
      </c>
      <c r="L24" s="732" t="s">
        <v>513</v>
      </c>
      <c r="M24" s="733" t="s">
        <v>513</v>
      </c>
      <c r="N24" s="733" t="s">
        <v>513</v>
      </c>
      <c r="O24" s="733" t="s">
        <v>513</v>
      </c>
      <c r="P24" s="733" t="s">
        <v>513</v>
      </c>
      <c r="Q24" s="733" t="s">
        <v>513</v>
      </c>
      <c r="R24" s="733" t="s">
        <v>513</v>
      </c>
      <c r="S24" s="732" t="s">
        <v>513</v>
      </c>
      <c r="T24" s="733" t="s">
        <v>513</v>
      </c>
      <c r="U24" s="733" t="s">
        <v>513</v>
      </c>
      <c r="V24" s="734"/>
    </row>
    <row r="25" spans="1:25">
      <c r="A25" s="1" t="s">
        <v>513</v>
      </c>
      <c r="B25" s="73" t="s">
        <v>513</v>
      </c>
      <c r="C25" s="73" t="s">
        <v>513</v>
      </c>
      <c r="D25" s="73" t="s">
        <v>513</v>
      </c>
      <c r="E25" s="73" t="s">
        <v>513</v>
      </c>
      <c r="F25" s="73" t="s">
        <v>513</v>
      </c>
      <c r="G25" s="73" t="s">
        <v>513</v>
      </c>
      <c r="H25" s="73" t="s">
        <v>513</v>
      </c>
      <c r="I25" s="73" t="s">
        <v>513</v>
      </c>
      <c r="J25" s="73" t="s">
        <v>513</v>
      </c>
      <c r="K25" s="73" t="s">
        <v>513</v>
      </c>
      <c r="L25" s="732" t="s">
        <v>513</v>
      </c>
      <c r="M25" s="733" t="s">
        <v>513</v>
      </c>
      <c r="N25" s="733" t="s">
        <v>513</v>
      </c>
      <c r="O25" s="733" t="s">
        <v>513</v>
      </c>
      <c r="P25" s="733" t="s">
        <v>513</v>
      </c>
      <c r="Q25" s="733" t="s">
        <v>513</v>
      </c>
      <c r="R25" s="733" t="s">
        <v>513</v>
      </c>
      <c r="S25" s="732" t="s">
        <v>513</v>
      </c>
      <c r="T25" s="733" t="s">
        <v>513</v>
      </c>
      <c r="U25" s="733" t="s">
        <v>513</v>
      </c>
      <c r="V25" s="734"/>
    </row>
    <row r="26" spans="1:25">
      <c r="A26" s="1" t="s">
        <v>513</v>
      </c>
      <c r="B26" s="73" t="s">
        <v>513</v>
      </c>
      <c r="C26" s="73" t="s">
        <v>513</v>
      </c>
      <c r="D26" s="73" t="s">
        <v>513</v>
      </c>
      <c r="E26" s="73" t="s">
        <v>513</v>
      </c>
      <c r="F26" s="73" t="s">
        <v>513</v>
      </c>
      <c r="G26" s="73" t="s">
        <v>513</v>
      </c>
      <c r="H26" s="73" t="s">
        <v>513</v>
      </c>
      <c r="I26" s="73" t="s">
        <v>513</v>
      </c>
      <c r="J26" s="73" t="s">
        <v>513</v>
      </c>
      <c r="K26" s="73" t="s">
        <v>513</v>
      </c>
      <c r="L26" s="732" t="s">
        <v>513</v>
      </c>
      <c r="M26" s="733" t="s">
        <v>513</v>
      </c>
      <c r="N26" s="733" t="s">
        <v>513</v>
      </c>
      <c r="O26" s="733" t="s">
        <v>513</v>
      </c>
      <c r="P26" s="733" t="s">
        <v>513</v>
      </c>
      <c r="Q26" s="733" t="s">
        <v>513</v>
      </c>
      <c r="R26" s="733" t="s">
        <v>513</v>
      </c>
      <c r="S26" s="732" t="s">
        <v>513</v>
      </c>
      <c r="T26" s="733" t="s">
        <v>513</v>
      </c>
      <c r="U26" s="733" t="s">
        <v>513</v>
      </c>
      <c r="V26" s="734"/>
    </row>
    <row r="27" spans="1:25">
      <c r="A27" s="1" t="s">
        <v>513</v>
      </c>
      <c r="B27" s="73" t="s">
        <v>513</v>
      </c>
      <c r="C27" s="73" t="s">
        <v>513</v>
      </c>
      <c r="D27" s="73" t="s">
        <v>513</v>
      </c>
      <c r="E27" s="73" t="s">
        <v>513</v>
      </c>
      <c r="F27" s="73" t="s">
        <v>513</v>
      </c>
      <c r="G27" s="73" t="s">
        <v>513</v>
      </c>
      <c r="H27" s="73" t="s">
        <v>513</v>
      </c>
      <c r="I27" s="73" t="s">
        <v>513</v>
      </c>
      <c r="J27" s="73" t="s">
        <v>513</v>
      </c>
      <c r="K27" s="73" t="s">
        <v>513</v>
      </c>
      <c r="L27" s="732" t="s">
        <v>513</v>
      </c>
      <c r="M27" s="733" t="s">
        <v>513</v>
      </c>
      <c r="N27" s="733" t="s">
        <v>513</v>
      </c>
      <c r="O27" s="733" t="s">
        <v>513</v>
      </c>
      <c r="P27" s="733" t="s">
        <v>513</v>
      </c>
      <c r="Q27" s="733" t="s">
        <v>513</v>
      </c>
      <c r="R27" s="733" t="s">
        <v>513</v>
      </c>
      <c r="S27" s="732" t="s">
        <v>513</v>
      </c>
      <c r="T27" s="733" t="s">
        <v>513</v>
      </c>
      <c r="U27" s="733" t="s">
        <v>513</v>
      </c>
      <c r="V27" s="734"/>
    </row>
    <row r="28" spans="1:25">
      <c r="A28" t="s">
        <v>513</v>
      </c>
      <c r="B28" t="s">
        <v>513</v>
      </c>
      <c r="C28" t="s">
        <v>513</v>
      </c>
      <c r="D28" t="s">
        <v>513</v>
      </c>
      <c r="E28" t="s">
        <v>513</v>
      </c>
      <c r="F28" t="s">
        <v>513</v>
      </c>
      <c r="G28" t="s">
        <v>513</v>
      </c>
      <c r="H28" t="s">
        <v>513</v>
      </c>
      <c r="I28" t="s">
        <v>513</v>
      </c>
      <c r="J28" t="s">
        <v>513</v>
      </c>
      <c r="K28" t="s">
        <v>513</v>
      </c>
      <c r="L28" t="s">
        <v>513</v>
      </c>
      <c r="M28" t="s">
        <v>513</v>
      </c>
      <c r="N28" t="s">
        <v>513</v>
      </c>
      <c r="O28" t="s">
        <v>513</v>
      </c>
      <c r="P28" t="s">
        <v>513</v>
      </c>
      <c r="Q28" t="s">
        <v>513</v>
      </c>
      <c r="R28" t="s">
        <v>513</v>
      </c>
      <c r="S28" t="s">
        <v>513</v>
      </c>
      <c r="T28" t="s">
        <v>513</v>
      </c>
      <c r="U28" t="s">
        <v>513</v>
      </c>
    </row>
    <row r="29" spans="1:25" s="558" customFormat="1" ht="11.25">
      <c r="A29" s="558" t="str">
        <f>"Anmerkungen. Datengrundlage: Volkshochschul-Statistik "&amp;[1]Hilfswerte!B1&amp;"; Basis: 828 vhs."</f>
        <v>Anmerkungen. Datengrundlage: Volkshochschul-Statistik 2022; Basis: 828 vhs.</v>
      </c>
      <c r="I29" s="558" t="str">
        <f>A29</f>
        <v>Anmerkungen. Datengrundlage: Volkshochschul-Statistik 2022; Basis: 828 vhs.</v>
      </c>
      <c r="S29" s="558" t="str">
        <f>A29</f>
        <v>Anmerkungen. Datengrundlage: Volkshochschul-Statistik 2022; Basis: 828 vhs.</v>
      </c>
    </row>
    <row r="30" spans="1:25" s="560" customFormat="1">
      <c r="A30" s="556"/>
    </row>
    <row r="31" spans="1:25" s="560" customFormat="1">
      <c r="A31" s="558" t="str">
        <f>Tabelle1!$A$41</f>
        <v>Datengrundlage: Deutsches Institut für Erwachsenenbildung DIE (2025). „Basisdaten Volkshochschul-Statistik (seit 2018)“</v>
      </c>
      <c r="E31" s="402"/>
      <c r="F31" s="556"/>
      <c r="G31" s="556"/>
      <c r="I31" s="558" t="str">
        <f>Tabelle1!$A$41</f>
        <v>Datengrundlage: Deutsches Institut für Erwachsenenbildung DIE (2025). „Basisdaten Volkshochschul-Statistik (seit 2018)“</v>
      </c>
      <c r="M31" s="402"/>
      <c r="N31" s="556"/>
      <c r="O31" s="556"/>
      <c r="S31" s="558" t="str">
        <f>Tabelle1!$A$41</f>
        <v>Datengrundlage: Deutsches Institut für Erwachsenenbildung DIE (2025). „Basisdaten Volkshochschul-Statistik (seit 2018)“</v>
      </c>
      <c r="W31" s="402"/>
      <c r="X31" s="556"/>
      <c r="Y31" s="556"/>
    </row>
    <row r="32" spans="1:25" s="560" customFormat="1">
      <c r="A32" s="558" t="str">
        <f>Tabelle1!$A$42</f>
        <v xml:space="preserve">(ZA6276; Version 2.0.0) [Data set]. GESIS, Köln. </v>
      </c>
      <c r="B32" s="556"/>
      <c r="C32" s="402"/>
      <c r="D32" s="9"/>
      <c r="E32" s="763" t="s">
        <v>494</v>
      </c>
      <c r="F32" s="556"/>
      <c r="G32" s="556"/>
      <c r="I32" s="558" t="str">
        <f>Tabelle1!$A$42</f>
        <v xml:space="preserve">(ZA6276; Version 2.0.0) [Data set]. GESIS, Köln. </v>
      </c>
      <c r="J32" s="556"/>
      <c r="K32" s="402"/>
      <c r="L32" s="9"/>
      <c r="M32" s="763" t="s">
        <v>494</v>
      </c>
      <c r="N32" s="556"/>
      <c r="O32" s="556"/>
      <c r="S32" s="558" t="str">
        <f>Tabelle1!$A$42</f>
        <v xml:space="preserve">(ZA6276; Version 2.0.0) [Data set]. GESIS, Köln. </v>
      </c>
      <c r="T32" s="556"/>
      <c r="U32" s="402"/>
      <c r="V32" s="9"/>
      <c r="W32" s="763" t="s">
        <v>494</v>
      </c>
      <c r="X32" s="556"/>
      <c r="Y32" s="556"/>
    </row>
    <row r="33" spans="1:25" s="560" customFormat="1">
      <c r="E33" s="402"/>
      <c r="F33" s="556"/>
      <c r="G33" s="556"/>
      <c r="M33" s="402"/>
      <c r="N33" s="556"/>
      <c r="O33" s="556"/>
      <c r="W33" s="402"/>
      <c r="X33" s="556"/>
      <c r="Y33" s="556"/>
    </row>
    <row r="34" spans="1:25" s="560" customFormat="1">
      <c r="A34" s="694" t="str">
        <f>Tabelle1!$A$44</f>
        <v>Die Tabellen stehen unter der Lizenz CC BY-SA DEED 4.0.</v>
      </c>
      <c r="E34" s="402"/>
      <c r="F34" s="556"/>
      <c r="G34" s="556"/>
      <c r="I34" s="694" t="str">
        <f>Tabelle1!$A$44</f>
        <v>Die Tabellen stehen unter der Lizenz CC BY-SA DEED 4.0.</v>
      </c>
      <c r="M34" s="402"/>
      <c r="N34" s="556"/>
      <c r="O34" s="556"/>
      <c r="S34" s="694" t="str">
        <f>Tabelle1!$A$44</f>
        <v>Die Tabellen stehen unter der Lizenz CC BY-SA DEED 4.0.</v>
      </c>
      <c r="W34" s="402"/>
      <c r="X34" s="556"/>
      <c r="Y34" s="556"/>
    </row>
  </sheetData>
  <mergeCells count="24">
    <mergeCell ref="T4:T5"/>
    <mergeCell ref="U4:U5"/>
    <mergeCell ref="L4:L5"/>
    <mergeCell ref="M4:M5"/>
    <mergeCell ref="N4:P4"/>
    <mergeCell ref="Q4:Q5"/>
    <mergeCell ref="R4:R5"/>
    <mergeCell ref="S4:S5"/>
    <mergeCell ref="A1:K1"/>
    <mergeCell ref="A2:A5"/>
    <mergeCell ref="B2:K2"/>
    <mergeCell ref="L2:U2"/>
    <mergeCell ref="B3:H3"/>
    <mergeCell ref="I3:K3"/>
    <mergeCell ref="L3:R3"/>
    <mergeCell ref="S3:U3"/>
    <mergeCell ref="B4:B5"/>
    <mergeCell ref="C4:C5"/>
    <mergeCell ref="D4:F4"/>
    <mergeCell ref="G4:G5"/>
    <mergeCell ref="H4:H5"/>
    <mergeCell ref="I4:I5"/>
    <mergeCell ref="J4:J5"/>
    <mergeCell ref="K4:K5"/>
  </mergeCells>
  <hyperlinks>
    <hyperlink ref="A34" r:id="rId1" display="Publikation und Tabellen stehen unter der Lizenz CC BY-SA DEED 4.0." xr:uid="{FE837E04-6E10-4C11-9C0D-5DABF7825CE3}"/>
    <hyperlink ref="E32" r:id="rId2" xr:uid="{7DCB52C7-6DD5-4119-8680-83A706465AB4}"/>
    <hyperlink ref="I34" r:id="rId3" display="Publikation und Tabellen stehen unter der Lizenz CC BY-SA DEED 4.0." xr:uid="{0A639EF8-A999-486F-B724-B18E97F93AA9}"/>
    <hyperlink ref="M32" r:id="rId4" xr:uid="{FEFE9173-BE9C-4726-AA2D-AAD486CD77A5}"/>
    <hyperlink ref="S34" r:id="rId5" display="Publikation und Tabellen stehen unter der Lizenz CC BY-SA DEED 4.0." xr:uid="{D4908A32-0D19-498D-AA38-74F5DC0AD206}"/>
    <hyperlink ref="W32" r:id="rId6" xr:uid="{AE232D87-8B9E-4F75-B56C-8EC0CDBA2618}"/>
  </hyperlinks>
  <pageMargins left="0.7" right="0.7" top="0.78740157499999996" bottom="0.78740157499999996" header="0.3" footer="0.3"/>
  <pageSetup paperSize="9" scale="86" orientation="landscape" r:id="rId7"/>
  <colBreaks count="2" manualBreakCount="2">
    <brk id="8" max="1048575" man="1"/>
    <brk id="18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4973-64FD-4B69-8C7A-A949BE396C93}">
  <sheetPr>
    <pageSetUpPr fitToPage="1"/>
  </sheetPr>
  <dimension ref="A1:J34"/>
  <sheetViews>
    <sheetView view="pageBreakPreview" zoomScaleNormal="100" zoomScaleSheetLayoutView="100" workbookViewId="0">
      <selection activeCell="N24" sqref="N24"/>
    </sheetView>
  </sheetViews>
  <sheetFormatPr baseColWidth="10" defaultRowHeight="12.75"/>
  <cols>
    <col min="3" max="3" width="13.140625" customWidth="1"/>
    <col min="4" max="4" width="12.42578125" customWidth="1"/>
    <col min="5" max="5" width="12.28515625" customWidth="1"/>
    <col min="7" max="7" width="13.7109375" customWidth="1"/>
    <col min="8" max="8" width="2.7109375" style="560" customWidth="1"/>
    <col min="9" max="9" width="8.28515625" style="560" customWidth="1"/>
    <col min="10" max="10" width="6.28515625" style="560" customWidth="1"/>
  </cols>
  <sheetData>
    <row r="1" spans="1:10" ht="39.950000000000003" customHeight="1" thickBot="1">
      <c r="A1" s="1124" t="str">
        <f>"Tabelle 34: Zeitreihen II (Personal) ab " &amp;A8</f>
        <v>Tabelle 34: Zeitreihen II (Personal) ab 2018</v>
      </c>
      <c r="B1" s="1124"/>
      <c r="C1" s="1124"/>
      <c r="D1" s="1124"/>
      <c r="E1" s="1124"/>
      <c r="F1" s="1124"/>
      <c r="G1" s="1124"/>
    </row>
    <row r="2" spans="1:10" ht="18.75" customHeight="1">
      <c r="A2" s="1097" t="s">
        <v>325</v>
      </c>
      <c r="B2" s="1126" t="s">
        <v>514</v>
      </c>
      <c r="C2" s="1127"/>
      <c r="D2" s="1127"/>
      <c r="E2" s="1127"/>
      <c r="F2" s="1127"/>
      <c r="G2" s="1128"/>
    </row>
    <row r="3" spans="1:10" ht="42.75" customHeight="1">
      <c r="A3" s="1098"/>
      <c r="B3" s="1129" t="s">
        <v>515</v>
      </c>
      <c r="C3" s="1130"/>
      <c r="D3" s="1130"/>
      <c r="E3" s="1131"/>
      <c r="F3" s="1132" t="s">
        <v>516</v>
      </c>
      <c r="G3" s="1133"/>
    </row>
    <row r="4" spans="1:10">
      <c r="A4" s="1098"/>
      <c r="B4" s="1134" t="s">
        <v>517</v>
      </c>
      <c r="C4" s="1134" t="s">
        <v>326</v>
      </c>
      <c r="D4" s="1134" t="s">
        <v>518</v>
      </c>
      <c r="E4" s="1134" t="s">
        <v>519</v>
      </c>
      <c r="F4" s="1119" t="s">
        <v>520</v>
      </c>
      <c r="G4" s="1117" t="s">
        <v>521</v>
      </c>
    </row>
    <row r="5" spans="1:10" ht="18" customHeight="1">
      <c r="A5" s="1098"/>
      <c r="B5" s="1135"/>
      <c r="C5" s="1135"/>
      <c r="D5" s="1135"/>
      <c r="E5" s="1135"/>
      <c r="F5" s="1120"/>
      <c r="G5" s="1122"/>
    </row>
    <row r="6" spans="1:10" ht="12.75" customHeight="1">
      <c r="A6" s="1098"/>
      <c r="B6" s="1135"/>
      <c r="C6" s="1135"/>
      <c r="D6" s="1135"/>
      <c r="E6" s="1135"/>
      <c r="F6" s="1120"/>
      <c r="G6" s="1122"/>
    </row>
    <row r="7" spans="1:10" ht="36" customHeight="1">
      <c r="A7" s="1125"/>
      <c r="B7" s="1136"/>
      <c r="C7" s="1136"/>
      <c r="D7" s="1136"/>
      <c r="E7" s="1136"/>
      <c r="F7" s="1121"/>
      <c r="G7" s="1123"/>
    </row>
    <row r="8" spans="1:10" s="50" customFormat="1">
      <c r="A8" s="735">
        <v>2018</v>
      </c>
      <c r="B8" s="736">
        <v>658.3</v>
      </c>
      <c r="C8" s="736">
        <v>4053</v>
      </c>
      <c r="D8" s="736">
        <v>3898.4</v>
      </c>
      <c r="E8" s="736">
        <v>928.8</v>
      </c>
      <c r="F8" s="280">
        <v>181658</v>
      </c>
      <c r="G8" s="280">
        <v>18093</v>
      </c>
      <c r="H8" s="623"/>
      <c r="I8" s="623"/>
      <c r="J8" s="623"/>
    </row>
    <row r="9" spans="1:10">
      <c r="A9" s="737">
        <v>2019</v>
      </c>
      <c r="B9" s="738">
        <v>679.5</v>
      </c>
      <c r="C9" s="738">
        <v>4034.4</v>
      </c>
      <c r="D9" s="738">
        <v>3869.9</v>
      </c>
      <c r="E9" s="738">
        <v>1044</v>
      </c>
      <c r="F9" s="91">
        <v>181329</v>
      </c>
      <c r="G9" s="91">
        <v>22604</v>
      </c>
    </row>
    <row r="10" spans="1:10">
      <c r="A10" s="737">
        <v>2020</v>
      </c>
      <c r="B10" s="738">
        <v>680.4</v>
      </c>
      <c r="C10" s="738">
        <v>4249.8999999999996</v>
      </c>
      <c r="D10" s="738">
        <v>3904.1</v>
      </c>
      <c r="E10" s="738">
        <v>1120.2</v>
      </c>
      <c r="F10" s="91">
        <v>156498</v>
      </c>
      <c r="G10" s="91">
        <v>18758</v>
      </c>
    </row>
    <row r="11" spans="1:10">
      <c r="A11" s="737">
        <v>2021</v>
      </c>
      <c r="B11" s="738">
        <v>684.3</v>
      </c>
      <c r="C11" s="738">
        <v>4178.8</v>
      </c>
      <c r="D11" s="738">
        <v>3876.2</v>
      </c>
      <c r="E11" s="738">
        <v>1093.5</v>
      </c>
      <c r="F11" s="91">
        <v>142667</v>
      </c>
      <c r="G11" s="91">
        <v>18937</v>
      </c>
    </row>
    <row r="12" spans="1:10">
      <c r="A12" s="737">
        <v>2022</v>
      </c>
      <c r="B12" s="738">
        <v>684.2</v>
      </c>
      <c r="C12" s="738">
        <v>4299.8</v>
      </c>
      <c r="D12" s="738">
        <v>3975.8</v>
      </c>
      <c r="E12" s="738">
        <v>1145</v>
      </c>
      <c r="F12" s="91">
        <v>156487</v>
      </c>
      <c r="G12" s="91">
        <v>21096</v>
      </c>
    </row>
    <row r="13" spans="1:10">
      <c r="A13" s="737" t="s">
        <v>513</v>
      </c>
      <c r="B13" s="738" t="s">
        <v>513</v>
      </c>
      <c r="C13" s="738" t="s">
        <v>513</v>
      </c>
      <c r="D13" s="738" t="s">
        <v>513</v>
      </c>
      <c r="E13" s="738" t="s">
        <v>513</v>
      </c>
      <c r="F13" s="91" t="s">
        <v>513</v>
      </c>
      <c r="G13" s="91" t="s">
        <v>513</v>
      </c>
    </row>
    <row r="14" spans="1:10">
      <c r="A14" s="737" t="s">
        <v>513</v>
      </c>
      <c r="B14" s="738" t="s">
        <v>513</v>
      </c>
      <c r="C14" s="738" t="s">
        <v>513</v>
      </c>
      <c r="D14" s="738" t="s">
        <v>513</v>
      </c>
      <c r="E14" s="738" t="s">
        <v>513</v>
      </c>
      <c r="F14" s="91" t="s">
        <v>513</v>
      </c>
      <c r="G14" s="91" t="s">
        <v>513</v>
      </c>
    </row>
    <row r="15" spans="1:10">
      <c r="A15" s="737" t="s">
        <v>513</v>
      </c>
      <c r="B15" s="738" t="s">
        <v>513</v>
      </c>
      <c r="C15" s="738" t="s">
        <v>513</v>
      </c>
      <c r="D15" s="738" t="s">
        <v>513</v>
      </c>
      <c r="E15" s="738" t="s">
        <v>513</v>
      </c>
      <c r="F15" s="91" t="s">
        <v>513</v>
      </c>
      <c r="G15" s="91" t="s">
        <v>513</v>
      </c>
    </row>
    <row r="16" spans="1:10">
      <c r="A16" s="737" t="s">
        <v>513</v>
      </c>
      <c r="B16" s="738" t="s">
        <v>513</v>
      </c>
      <c r="C16" s="738" t="s">
        <v>513</v>
      </c>
      <c r="D16" s="738" t="s">
        <v>513</v>
      </c>
      <c r="E16" s="738" t="s">
        <v>513</v>
      </c>
      <c r="F16" s="91" t="s">
        <v>513</v>
      </c>
      <c r="G16" s="91" t="s">
        <v>513</v>
      </c>
    </row>
    <row r="17" spans="1:7">
      <c r="A17" s="737" t="s">
        <v>513</v>
      </c>
      <c r="B17" s="738" t="s">
        <v>513</v>
      </c>
      <c r="C17" s="738" t="s">
        <v>513</v>
      </c>
      <c r="D17" s="738" t="s">
        <v>513</v>
      </c>
      <c r="E17" s="738" t="s">
        <v>513</v>
      </c>
      <c r="F17" s="91" t="s">
        <v>513</v>
      </c>
      <c r="G17" s="91" t="s">
        <v>513</v>
      </c>
    </row>
    <row r="18" spans="1:7">
      <c r="A18" s="737" t="s">
        <v>513</v>
      </c>
      <c r="B18" s="738" t="s">
        <v>513</v>
      </c>
      <c r="C18" s="738" t="s">
        <v>513</v>
      </c>
      <c r="D18" s="738" t="s">
        <v>513</v>
      </c>
      <c r="E18" s="738" t="s">
        <v>513</v>
      </c>
      <c r="F18" s="91" t="s">
        <v>513</v>
      </c>
      <c r="G18" s="91" t="s">
        <v>513</v>
      </c>
    </row>
    <row r="19" spans="1:7">
      <c r="A19" s="737" t="s">
        <v>513</v>
      </c>
      <c r="B19" s="738" t="s">
        <v>513</v>
      </c>
      <c r="C19" s="738" t="s">
        <v>513</v>
      </c>
      <c r="D19" s="738" t="s">
        <v>513</v>
      </c>
      <c r="E19" s="738" t="s">
        <v>513</v>
      </c>
      <c r="F19" s="91" t="s">
        <v>513</v>
      </c>
      <c r="G19" s="91" t="s">
        <v>513</v>
      </c>
    </row>
    <row r="20" spans="1:7">
      <c r="A20" s="737" t="s">
        <v>513</v>
      </c>
      <c r="B20" s="738" t="s">
        <v>513</v>
      </c>
      <c r="C20" s="738" t="s">
        <v>513</v>
      </c>
      <c r="D20" s="738" t="s">
        <v>513</v>
      </c>
      <c r="E20" s="738" t="s">
        <v>513</v>
      </c>
      <c r="F20" s="91" t="s">
        <v>513</v>
      </c>
      <c r="G20" s="91" t="s">
        <v>513</v>
      </c>
    </row>
    <row r="21" spans="1:7">
      <c r="A21" s="737" t="s">
        <v>513</v>
      </c>
      <c r="B21" s="738" t="s">
        <v>513</v>
      </c>
      <c r="C21" s="738" t="s">
        <v>513</v>
      </c>
      <c r="D21" s="738" t="s">
        <v>513</v>
      </c>
      <c r="E21" s="738" t="s">
        <v>513</v>
      </c>
      <c r="F21" s="91" t="s">
        <v>513</v>
      </c>
      <c r="G21" s="91" t="s">
        <v>513</v>
      </c>
    </row>
    <row r="22" spans="1:7">
      <c r="A22" s="737" t="s">
        <v>513</v>
      </c>
      <c r="B22" s="738" t="s">
        <v>513</v>
      </c>
      <c r="C22" s="738" t="s">
        <v>513</v>
      </c>
      <c r="D22" s="738" t="s">
        <v>513</v>
      </c>
      <c r="E22" s="738" t="s">
        <v>513</v>
      </c>
      <c r="F22" s="91" t="s">
        <v>513</v>
      </c>
      <c r="G22" s="91" t="s">
        <v>513</v>
      </c>
    </row>
    <row r="23" spans="1:7">
      <c r="A23" s="737" t="s">
        <v>513</v>
      </c>
      <c r="B23" s="738" t="s">
        <v>513</v>
      </c>
      <c r="C23" s="738" t="s">
        <v>513</v>
      </c>
      <c r="D23" s="738" t="s">
        <v>513</v>
      </c>
      <c r="E23" s="738" t="s">
        <v>513</v>
      </c>
      <c r="F23" s="91" t="s">
        <v>513</v>
      </c>
      <c r="G23" s="91" t="s">
        <v>513</v>
      </c>
    </row>
    <row r="24" spans="1:7">
      <c r="A24" s="737" t="s">
        <v>513</v>
      </c>
      <c r="B24" s="738" t="s">
        <v>513</v>
      </c>
      <c r="C24" s="738" t="s">
        <v>513</v>
      </c>
      <c r="D24" s="738" t="s">
        <v>513</v>
      </c>
      <c r="E24" s="738" t="s">
        <v>513</v>
      </c>
      <c r="F24" s="91" t="s">
        <v>513</v>
      </c>
      <c r="G24" s="91" t="s">
        <v>513</v>
      </c>
    </row>
    <row r="25" spans="1:7">
      <c r="A25" s="737" t="s">
        <v>513</v>
      </c>
      <c r="B25" s="738" t="s">
        <v>513</v>
      </c>
      <c r="C25" s="738" t="s">
        <v>513</v>
      </c>
      <c r="D25" s="738" t="s">
        <v>513</v>
      </c>
      <c r="E25" s="738" t="s">
        <v>513</v>
      </c>
      <c r="F25" s="91" t="s">
        <v>513</v>
      </c>
      <c r="G25" s="91" t="s">
        <v>513</v>
      </c>
    </row>
    <row r="26" spans="1:7">
      <c r="A26" s="737" t="s">
        <v>513</v>
      </c>
      <c r="B26" s="738" t="s">
        <v>513</v>
      </c>
      <c r="C26" s="738" t="s">
        <v>513</v>
      </c>
      <c r="D26" s="738" t="s">
        <v>513</v>
      </c>
      <c r="E26" s="738" t="s">
        <v>513</v>
      </c>
      <c r="F26" s="91" t="s">
        <v>513</v>
      </c>
      <c r="G26" s="91" t="s">
        <v>513</v>
      </c>
    </row>
    <row r="27" spans="1:7">
      <c r="A27" s="737" t="s">
        <v>513</v>
      </c>
      <c r="B27" s="738" t="s">
        <v>513</v>
      </c>
      <c r="C27" s="738" t="s">
        <v>513</v>
      </c>
      <c r="D27" s="738" t="s">
        <v>513</v>
      </c>
      <c r="E27" s="738" t="s">
        <v>513</v>
      </c>
      <c r="F27" s="91" t="s">
        <v>513</v>
      </c>
      <c r="G27" s="91" t="s">
        <v>513</v>
      </c>
    </row>
    <row r="28" spans="1:7">
      <c r="A28" s="739" t="s">
        <v>513</v>
      </c>
      <c r="B28" s="738" t="s">
        <v>513</v>
      </c>
      <c r="C28" s="738" t="s">
        <v>513</v>
      </c>
      <c r="D28" s="738" t="s">
        <v>513</v>
      </c>
      <c r="E28" s="738" t="s">
        <v>513</v>
      </c>
      <c r="F28" s="91" t="s">
        <v>513</v>
      </c>
      <c r="G28" s="91" t="s">
        <v>513</v>
      </c>
    </row>
    <row r="29" spans="1:7">
      <c r="A29" s="740" t="str">
        <f>'Tabelle 33'!A29</f>
        <v>Anmerkungen. Datengrundlage: Volkshochschul-Statistik 2022; Basis: 828 vhs.</v>
      </c>
      <c r="B29" s="741"/>
      <c r="C29" s="741"/>
      <c r="D29" s="741"/>
      <c r="E29" s="741"/>
      <c r="F29" s="742"/>
      <c r="G29" s="742"/>
    </row>
    <row r="30" spans="1:7">
      <c r="A30" s="740"/>
      <c r="B30" s="741"/>
      <c r="C30" s="741"/>
      <c r="D30" s="741"/>
      <c r="E30" s="741"/>
      <c r="F30" s="742"/>
      <c r="G30" s="742"/>
    </row>
    <row r="31" spans="1:7">
      <c r="A31" s="558" t="str">
        <f>Tabelle1!$A$41</f>
        <v>Datengrundlage: Deutsches Institut für Erwachsenenbildung DIE (2025). „Basisdaten Volkshochschul-Statistik (seit 2018)“</v>
      </c>
      <c r="B31" s="560"/>
      <c r="C31" s="560"/>
      <c r="D31" s="560"/>
      <c r="E31" s="402"/>
      <c r="F31" s="556"/>
      <c r="G31" s="556"/>
    </row>
    <row r="32" spans="1:7">
      <c r="A32" s="558" t="str">
        <f>Tabelle1!$A$42</f>
        <v xml:space="preserve">(ZA6276; Version 2.0.0) [Data set]. GESIS, Köln. </v>
      </c>
      <c r="B32" s="556"/>
      <c r="C32" s="402"/>
      <c r="D32" s="9"/>
      <c r="E32" s="763" t="s">
        <v>494</v>
      </c>
      <c r="F32" s="556"/>
      <c r="G32" s="556"/>
    </row>
    <row r="33" spans="1:7">
      <c r="A33" s="560"/>
      <c r="B33" s="560"/>
      <c r="C33" s="560"/>
      <c r="D33" s="560"/>
      <c r="E33" s="402"/>
      <c r="F33" s="556"/>
      <c r="G33" s="556"/>
    </row>
    <row r="34" spans="1:7">
      <c r="A34" s="694" t="str">
        <f>Tabelle1!$A$44</f>
        <v>Die Tabellen stehen unter der Lizenz CC BY-SA DEED 4.0.</v>
      </c>
      <c r="B34" s="560"/>
      <c r="C34" s="560"/>
      <c r="D34" s="560"/>
      <c r="E34" s="402"/>
      <c r="F34" s="556"/>
      <c r="G34" s="556"/>
    </row>
  </sheetData>
  <mergeCells count="11">
    <mergeCell ref="F4:F7"/>
    <mergeCell ref="G4:G7"/>
    <mergeCell ref="A1:G1"/>
    <mergeCell ref="A2:A7"/>
    <mergeCell ref="B2:G2"/>
    <mergeCell ref="B3:E3"/>
    <mergeCell ref="F3:G3"/>
    <mergeCell ref="B4:B7"/>
    <mergeCell ref="C4:C7"/>
    <mergeCell ref="D4:D7"/>
    <mergeCell ref="E4:E7"/>
  </mergeCells>
  <hyperlinks>
    <hyperlink ref="A34" r:id="rId1" display="Publikation und Tabellen stehen unter der Lizenz CC BY-SA DEED 4.0." xr:uid="{774183AC-CB69-4C29-BE9A-EEDB2DAE9D17}"/>
    <hyperlink ref="E32" r:id="rId2" xr:uid="{428453C0-B3D2-4631-A356-5505F0C37F4F}"/>
  </hyperlinks>
  <pageMargins left="0.7" right="0.7" top="0.78740157499999996" bottom="0.78740157499999996" header="0.3" footer="0.3"/>
  <pageSetup paperSize="9" scale="94" orientation="landscape"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9F2A1-F084-479F-8605-50AF83F3A369}">
  <dimension ref="A1:U36"/>
  <sheetViews>
    <sheetView view="pageBreakPreview" zoomScaleNormal="100" zoomScaleSheetLayoutView="100" workbookViewId="0"/>
  </sheetViews>
  <sheetFormatPr baseColWidth="10" defaultRowHeight="12.75"/>
  <cols>
    <col min="1" max="1" width="10.140625" customWidth="1"/>
    <col min="2" max="6" width="9.7109375" customWidth="1"/>
    <col min="7" max="7" width="10.140625" customWidth="1"/>
    <col min="8" max="9" width="8.85546875" customWidth="1"/>
    <col min="10" max="10" width="10.140625" customWidth="1"/>
    <col min="11" max="13" width="8.85546875" customWidth="1"/>
    <col min="14" max="14" width="9.28515625" customWidth="1"/>
    <col min="15" max="15" width="9.85546875" customWidth="1"/>
    <col min="16" max="16" width="12.42578125" customWidth="1"/>
    <col min="17" max="17" width="8.85546875" customWidth="1"/>
    <col min="18" max="19" width="9.28515625" customWidth="1"/>
    <col min="20" max="20" width="10.140625" customWidth="1"/>
    <col min="21" max="21" width="2.7109375" style="560" customWidth="1"/>
  </cols>
  <sheetData>
    <row r="1" spans="1:21" s="560" customFormat="1" ht="39.950000000000003" customHeight="1" thickBot="1">
      <c r="A1" s="743" t="str">
        <f>"Tabelle 35: Zeitreihen III (Leistungen) ab " &amp;A7</f>
        <v>Tabelle 35: Zeitreihen III (Leistungen) ab 2018</v>
      </c>
      <c r="B1" s="551"/>
      <c r="C1" s="551"/>
      <c r="D1" s="551"/>
    </row>
    <row r="2" spans="1:21" ht="42.75" customHeight="1">
      <c r="A2" s="1097" t="s">
        <v>325</v>
      </c>
      <c r="B2" s="1154" t="s">
        <v>522</v>
      </c>
      <c r="C2" s="1155"/>
      <c r="D2" s="1155"/>
      <c r="E2" s="1155"/>
      <c r="F2" s="1155"/>
      <c r="G2" s="1155"/>
      <c r="H2" s="1155"/>
      <c r="I2" s="1155"/>
      <c r="J2" s="1155"/>
      <c r="K2" s="1155"/>
      <c r="L2" s="1155"/>
      <c r="M2" s="1156"/>
      <c r="N2" s="1155" t="s">
        <v>488</v>
      </c>
      <c r="O2" s="1155"/>
      <c r="P2" s="1155"/>
      <c r="Q2" s="1155"/>
      <c r="R2" s="1155"/>
      <c r="S2" s="1155"/>
      <c r="T2" s="1157"/>
    </row>
    <row r="3" spans="1:21" ht="51" customHeight="1">
      <c r="A3" s="1098"/>
      <c r="B3" s="1103" t="s">
        <v>16</v>
      </c>
      <c r="C3" s="1104"/>
      <c r="D3" s="1144"/>
      <c r="E3" s="1104" t="s">
        <v>327</v>
      </c>
      <c r="F3" s="1104"/>
      <c r="G3" s="1144"/>
      <c r="H3" s="1103" t="s">
        <v>523</v>
      </c>
      <c r="I3" s="1104"/>
      <c r="J3" s="1144"/>
      <c r="K3" s="1103" t="s">
        <v>524</v>
      </c>
      <c r="L3" s="1104"/>
      <c r="M3" s="1144"/>
      <c r="N3" s="744" t="s">
        <v>525</v>
      </c>
      <c r="O3" s="745" t="s">
        <v>526</v>
      </c>
      <c r="P3" s="745" t="s">
        <v>527</v>
      </c>
      <c r="Q3" s="745" t="s">
        <v>528</v>
      </c>
      <c r="R3" s="746" t="s">
        <v>529</v>
      </c>
      <c r="S3" s="745" t="s">
        <v>530</v>
      </c>
      <c r="T3" s="747" t="s">
        <v>531</v>
      </c>
    </row>
    <row r="4" spans="1:21" ht="18" customHeight="1">
      <c r="A4" s="1098"/>
      <c r="B4" s="1110" t="s">
        <v>6</v>
      </c>
      <c r="C4" s="1137" t="s">
        <v>40</v>
      </c>
      <c r="D4" s="1110" t="s">
        <v>21</v>
      </c>
      <c r="E4" s="1119" t="s">
        <v>6</v>
      </c>
      <c r="F4" s="1137" t="s">
        <v>40</v>
      </c>
      <c r="G4" s="1112" t="s">
        <v>296</v>
      </c>
      <c r="H4" s="1110" t="s">
        <v>6</v>
      </c>
      <c r="I4" s="1137" t="s">
        <v>40</v>
      </c>
      <c r="J4" s="1112" t="s">
        <v>296</v>
      </c>
      <c r="K4" s="1110" t="s">
        <v>6</v>
      </c>
      <c r="L4" s="1137" t="s">
        <v>40</v>
      </c>
      <c r="M4" s="1110" t="s">
        <v>21</v>
      </c>
      <c r="N4" s="1148" t="s">
        <v>532</v>
      </c>
      <c r="O4" s="1137" t="s">
        <v>312</v>
      </c>
      <c r="P4" s="1137" t="s">
        <v>533</v>
      </c>
      <c r="Q4" s="1137" t="s">
        <v>40</v>
      </c>
      <c r="R4" s="1151" t="s">
        <v>534</v>
      </c>
      <c r="S4" s="1151" t="s">
        <v>311</v>
      </c>
      <c r="T4" s="1145" t="s">
        <v>311</v>
      </c>
    </row>
    <row r="5" spans="1:21" ht="12.75" customHeight="1">
      <c r="A5" s="1098"/>
      <c r="B5" s="1142"/>
      <c r="C5" s="1138"/>
      <c r="D5" s="1142"/>
      <c r="E5" s="1120"/>
      <c r="F5" s="1138"/>
      <c r="G5" s="1140"/>
      <c r="H5" s="1142"/>
      <c r="I5" s="1138"/>
      <c r="J5" s="1140"/>
      <c r="K5" s="1142"/>
      <c r="L5" s="1138"/>
      <c r="M5" s="1142"/>
      <c r="N5" s="1149"/>
      <c r="O5" s="1138"/>
      <c r="P5" s="1138"/>
      <c r="Q5" s="1138"/>
      <c r="R5" s="1152"/>
      <c r="S5" s="1152"/>
      <c r="T5" s="1146"/>
    </row>
    <row r="6" spans="1:21" ht="37.5" customHeight="1">
      <c r="A6" s="1125"/>
      <c r="B6" s="1143"/>
      <c r="C6" s="1139"/>
      <c r="D6" s="1143"/>
      <c r="E6" s="1121"/>
      <c r="F6" s="1139"/>
      <c r="G6" s="1141"/>
      <c r="H6" s="1143"/>
      <c r="I6" s="1139"/>
      <c r="J6" s="1141"/>
      <c r="K6" s="1143"/>
      <c r="L6" s="1139"/>
      <c r="M6" s="1143"/>
      <c r="N6" s="1150"/>
      <c r="O6" s="1139"/>
      <c r="P6" s="1139"/>
      <c r="Q6" s="1139"/>
      <c r="R6" s="1153"/>
      <c r="S6" s="1153"/>
      <c r="T6" s="1147"/>
    </row>
    <row r="7" spans="1:21" s="50" customFormat="1">
      <c r="A7" s="735">
        <v>2018</v>
      </c>
      <c r="B7" s="280">
        <v>552329</v>
      </c>
      <c r="C7" s="280">
        <v>16769067</v>
      </c>
      <c r="D7" s="280">
        <v>6117374</v>
      </c>
      <c r="E7" s="280">
        <v>77254</v>
      </c>
      <c r="F7" s="280">
        <v>181192</v>
      </c>
      <c r="G7" s="280">
        <v>1869028</v>
      </c>
      <c r="H7" s="280">
        <v>8220</v>
      </c>
      <c r="I7" s="280">
        <v>68707</v>
      </c>
      <c r="J7" s="280">
        <v>174768</v>
      </c>
      <c r="K7" s="280">
        <v>2525</v>
      </c>
      <c r="L7" s="280">
        <v>25862</v>
      </c>
      <c r="M7" s="280">
        <v>33299</v>
      </c>
      <c r="N7" s="280">
        <v>416111</v>
      </c>
      <c r="O7" s="280">
        <v>396451</v>
      </c>
      <c r="P7" s="280">
        <v>86423</v>
      </c>
      <c r="Q7" s="280">
        <v>350727</v>
      </c>
      <c r="R7" s="280">
        <v>19425</v>
      </c>
      <c r="S7" s="280">
        <v>321071</v>
      </c>
      <c r="T7" s="280">
        <v>5407</v>
      </c>
      <c r="U7" s="623"/>
    </row>
    <row r="8" spans="1:21" s="50" customFormat="1">
      <c r="A8" s="737">
        <v>2019</v>
      </c>
      <c r="B8" s="91">
        <v>549810</v>
      </c>
      <c r="C8" s="91">
        <v>16021908</v>
      </c>
      <c r="D8" s="91">
        <v>6090058</v>
      </c>
      <c r="E8" s="91">
        <v>82408</v>
      </c>
      <c r="F8" s="91">
        <v>191656</v>
      </c>
      <c r="G8" s="91">
        <v>1950975</v>
      </c>
      <c r="H8" s="91">
        <v>7810</v>
      </c>
      <c r="I8" s="91">
        <v>65923</v>
      </c>
      <c r="J8" s="91">
        <v>164990</v>
      </c>
      <c r="K8" s="91">
        <v>2355</v>
      </c>
      <c r="L8" s="91">
        <v>18943</v>
      </c>
      <c r="M8" s="91">
        <v>27855</v>
      </c>
      <c r="N8" s="91">
        <v>486974</v>
      </c>
      <c r="O8" s="91">
        <v>935977</v>
      </c>
      <c r="P8" s="91">
        <v>98571</v>
      </c>
      <c r="Q8" s="91">
        <v>349525</v>
      </c>
      <c r="R8" s="91">
        <v>20394</v>
      </c>
      <c r="S8" s="91">
        <v>328297</v>
      </c>
      <c r="T8" s="91">
        <v>10920</v>
      </c>
      <c r="U8" s="623"/>
    </row>
    <row r="9" spans="1:21" s="50" customFormat="1">
      <c r="A9" s="737">
        <v>2020</v>
      </c>
      <c r="B9" s="91">
        <v>385428</v>
      </c>
      <c r="C9" s="91">
        <v>9730023</v>
      </c>
      <c r="D9" s="91">
        <v>3663776</v>
      </c>
      <c r="E9" s="91">
        <v>56843</v>
      </c>
      <c r="F9" s="91">
        <v>126455</v>
      </c>
      <c r="G9" s="91">
        <v>953317</v>
      </c>
      <c r="H9" s="91">
        <v>2516</v>
      </c>
      <c r="I9" s="91">
        <v>15863</v>
      </c>
      <c r="J9" s="91">
        <v>38466</v>
      </c>
      <c r="K9" s="91">
        <v>4015</v>
      </c>
      <c r="L9" s="91">
        <v>39764</v>
      </c>
      <c r="M9" s="91">
        <v>39870</v>
      </c>
      <c r="N9" s="91">
        <v>300581</v>
      </c>
      <c r="O9" s="91">
        <v>772700</v>
      </c>
      <c r="P9" s="91">
        <v>95892</v>
      </c>
      <c r="Q9" s="91">
        <v>348203</v>
      </c>
      <c r="R9" s="91">
        <v>39475</v>
      </c>
      <c r="S9" s="91">
        <v>202483</v>
      </c>
      <c r="T9" s="91">
        <v>3191</v>
      </c>
      <c r="U9" s="623"/>
    </row>
    <row r="10" spans="1:21" s="50" customFormat="1">
      <c r="A10" s="737">
        <v>2021</v>
      </c>
      <c r="B10" s="91">
        <v>296162</v>
      </c>
      <c r="C10" s="91">
        <v>9191411</v>
      </c>
      <c r="D10" s="91">
        <v>2553670</v>
      </c>
      <c r="E10" s="91">
        <v>50156</v>
      </c>
      <c r="F10" s="91">
        <v>112189</v>
      </c>
      <c r="G10" s="91">
        <v>774480</v>
      </c>
      <c r="H10" s="91">
        <v>2714</v>
      </c>
      <c r="I10" s="91">
        <v>17568</v>
      </c>
      <c r="J10" s="91">
        <v>38828</v>
      </c>
      <c r="K10" s="91">
        <v>2670</v>
      </c>
      <c r="L10" s="91">
        <v>17715</v>
      </c>
      <c r="M10" s="91">
        <v>24070</v>
      </c>
      <c r="N10" s="91">
        <v>308861</v>
      </c>
      <c r="O10" s="91">
        <v>758183</v>
      </c>
      <c r="P10" s="91">
        <v>119555</v>
      </c>
      <c r="Q10" s="91">
        <v>432932</v>
      </c>
      <c r="R10" s="91">
        <v>29017</v>
      </c>
      <c r="S10" s="91">
        <v>210723</v>
      </c>
      <c r="T10" s="91">
        <v>4588</v>
      </c>
      <c r="U10" s="623"/>
    </row>
    <row r="11" spans="1:21" s="50" customFormat="1">
      <c r="A11" s="737">
        <v>2022</v>
      </c>
      <c r="B11" s="91">
        <v>436386</v>
      </c>
      <c r="C11" s="91">
        <v>13382619</v>
      </c>
      <c r="D11" s="91">
        <v>4203993</v>
      </c>
      <c r="E11" s="91">
        <v>68345</v>
      </c>
      <c r="F11" s="91">
        <v>158930</v>
      </c>
      <c r="G11" s="91">
        <v>1171221</v>
      </c>
      <c r="H11" s="91">
        <v>4742</v>
      </c>
      <c r="I11" s="91">
        <v>33726</v>
      </c>
      <c r="J11" s="91">
        <v>78826</v>
      </c>
      <c r="K11" s="91">
        <v>2242</v>
      </c>
      <c r="L11" s="91">
        <v>19704</v>
      </c>
      <c r="M11" s="91">
        <v>19795</v>
      </c>
      <c r="N11" s="91">
        <v>432423</v>
      </c>
      <c r="O11" s="91" t="s">
        <v>535</v>
      </c>
      <c r="P11" s="91">
        <v>125326</v>
      </c>
      <c r="Q11" s="91">
        <v>458752</v>
      </c>
      <c r="R11" s="91">
        <v>45289</v>
      </c>
      <c r="S11" s="91">
        <v>278916</v>
      </c>
      <c r="T11" s="91">
        <v>6994</v>
      </c>
      <c r="U11" s="623"/>
    </row>
    <row r="12" spans="1:21" s="50" customFormat="1">
      <c r="A12" s="737" t="s">
        <v>513</v>
      </c>
      <c r="B12" s="91" t="s">
        <v>513</v>
      </c>
      <c r="C12" s="91" t="s">
        <v>513</v>
      </c>
      <c r="D12" s="91" t="s">
        <v>513</v>
      </c>
      <c r="E12" s="91" t="s">
        <v>513</v>
      </c>
      <c r="F12" s="91" t="s">
        <v>513</v>
      </c>
      <c r="G12" s="91" t="s">
        <v>513</v>
      </c>
      <c r="H12" s="91" t="s">
        <v>513</v>
      </c>
      <c r="I12" s="91" t="s">
        <v>513</v>
      </c>
      <c r="J12" s="91" t="s">
        <v>513</v>
      </c>
      <c r="K12" s="91" t="s">
        <v>513</v>
      </c>
      <c r="L12" s="91" t="s">
        <v>513</v>
      </c>
      <c r="M12" s="91" t="s">
        <v>513</v>
      </c>
      <c r="N12" s="91" t="s">
        <v>513</v>
      </c>
      <c r="O12" s="91" t="s">
        <v>513</v>
      </c>
      <c r="P12" s="91" t="s">
        <v>513</v>
      </c>
      <c r="Q12" s="91" t="s">
        <v>513</v>
      </c>
      <c r="R12" s="91" t="s">
        <v>513</v>
      </c>
      <c r="S12" s="91" t="s">
        <v>513</v>
      </c>
      <c r="T12" s="91" t="s">
        <v>513</v>
      </c>
      <c r="U12" s="623"/>
    </row>
    <row r="13" spans="1:21" s="50" customFormat="1">
      <c r="A13" s="737" t="s">
        <v>513</v>
      </c>
      <c r="B13" s="91" t="s">
        <v>513</v>
      </c>
      <c r="C13" s="91" t="s">
        <v>513</v>
      </c>
      <c r="D13" s="91" t="s">
        <v>513</v>
      </c>
      <c r="E13" s="91" t="s">
        <v>513</v>
      </c>
      <c r="F13" s="91" t="s">
        <v>513</v>
      </c>
      <c r="G13" s="91" t="s">
        <v>513</v>
      </c>
      <c r="H13" s="91" t="s">
        <v>513</v>
      </c>
      <c r="I13" s="91" t="s">
        <v>513</v>
      </c>
      <c r="J13" s="91" t="s">
        <v>513</v>
      </c>
      <c r="K13" s="91" t="s">
        <v>513</v>
      </c>
      <c r="L13" s="91" t="s">
        <v>513</v>
      </c>
      <c r="M13" s="91" t="s">
        <v>513</v>
      </c>
      <c r="N13" s="91" t="s">
        <v>513</v>
      </c>
      <c r="O13" s="91" t="s">
        <v>513</v>
      </c>
      <c r="P13" s="91" t="s">
        <v>513</v>
      </c>
      <c r="Q13" s="91" t="s">
        <v>513</v>
      </c>
      <c r="R13" s="91" t="s">
        <v>513</v>
      </c>
      <c r="S13" s="91" t="s">
        <v>513</v>
      </c>
      <c r="T13" s="91" t="s">
        <v>513</v>
      </c>
      <c r="U13" s="623"/>
    </row>
    <row r="14" spans="1:21" s="50" customFormat="1">
      <c r="A14" s="737" t="s">
        <v>513</v>
      </c>
      <c r="B14" s="91" t="s">
        <v>513</v>
      </c>
      <c r="C14" s="91" t="s">
        <v>513</v>
      </c>
      <c r="D14" s="91" t="s">
        <v>513</v>
      </c>
      <c r="E14" s="91" t="s">
        <v>513</v>
      </c>
      <c r="F14" s="91" t="s">
        <v>513</v>
      </c>
      <c r="G14" s="91" t="s">
        <v>513</v>
      </c>
      <c r="H14" s="91" t="s">
        <v>513</v>
      </c>
      <c r="I14" s="91" t="s">
        <v>513</v>
      </c>
      <c r="J14" s="91" t="s">
        <v>513</v>
      </c>
      <c r="K14" s="91" t="s">
        <v>513</v>
      </c>
      <c r="L14" s="91" t="s">
        <v>513</v>
      </c>
      <c r="M14" s="91" t="s">
        <v>513</v>
      </c>
      <c r="N14" s="91" t="s">
        <v>513</v>
      </c>
      <c r="O14" s="91" t="s">
        <v>513</v>
      </c>
      <c r="P14" s="91" t="s">
        <v>513</v>
      </c>
      <c r="Q14" s="91" t="s">
        <v>513</v>
      </c>
      <c r="R14" s="91" t="s">
        <v>513</v>
      </c>
      <c r="S14" s="91" t="s">
        <v>513</v>
      </c>
      <c r="T14" s="91" t="s">
        <v>513</v>
      </c>
      <c r="U14" s="623"/>
    </row>
    <row r="15" spans="1:21" s="50" customFormat="1">
      <c r="A15" s="737" t="s">
        <v>513</v>
      </c>
      <c r="B15" s="91" t="s">
        <v>513</v>
      </c>
      <c r="C15" s="91" t="s">
        <v>513</v>
      </c>
      <c r="D15" s="91" t="s">
        <v>513</v>
      </c>
      <c r="E15" s="91" t="s">
        <v>513</v>
      </c>
      <c r="F15" s="91" t="s">
        <v>513</v>
      </c>
      <c r="G15" s="91" t="s">
        <v>513</v>
      </c>
      <c r="H15" s="91" t="s">
        <v>513</v>
      </c>
      <c r="I15" s="91" t="s">
        <v>513</v>
      </c>
      <c r="J15" s="91" t="s">
        <v>513</v>
      </c>
      <c r="K15" s="91" t="s">
        <v>513</v>
      </c>
      <c r="L15" s="91" t="s">
        <v>513</v>
      </c>
      <c r="M15" s="91" t="s">
        <v>513</v>
      </c>
      <c r="N15" s="91" t="s">
        <v>513</v>
      </c>
      <c r="O15" s="91" t="s">
        <v>513</v>
      </c>
      <c r="P15" s="91" t="s">
        <v>513</v>
      </c>
      <c r="Q15" s="91" t="s">
        <v>513</v>
      </c>
      <c r="R15" s="91" t="s">
        <v>513</v>
      </c>
      <c r="S15" s="91" t="s">
        <v>513</v>
      </c>
      <c r="T15" s="91" t="s">
        <v>513</v>
      </c>
      <c r="U15" s="623"/>
    </row>
    <row r="16" spans="1:21" s="50" customFormat="1">
      <c r="A16" s="737" t="s">
        <v>513</v>
      </c>
      <c r="B16" s="91" t="s">
        <v>513</v>
      </c>
      <c r="C16" s="91" t="s">
        <v>513</v>
      </c>
      <c r="D16" s="91" t="s">
        <v>513</v>
      </c>
      <c r="E16" s="91" t="s">
        <v>513</v>
      </c>
      <c r="F16" s="91" t="s">
        <v>513</v>
      </c>
      <c r="G16" s="91" t="s">
        <v>513</v>
      </c>
      <c r="H16" s="91" t="s">
        <v>513</v>
      </c>
      <c r="I16" s="91" t="s">
        <v>513</v>
      </c>
      <c r="J16" s="91" t="s">
        <v>513</v>
      </c>
      <c r="K16" s="91" t="s">
        <v>513</v>
      </c>
      <c r="L16" s="91" t="s">
        <v>513</v>
      </c>
      <c r="M16" s="91" t="s">
        <v>513</v>
      </c>
      <c r="N16" s="91" t="s">
        <v>513</v>
      </c>
      <c r="O16" s="91" t="s">
        <v>513</v>
      </c>
      <c r="P16" s="91" t="s">
        <v>513</v>
      </c>
      <c r="Q16" s="91" t="s">
        <v>513</v>
      </c>
      <c r="R16" s="91" t="s">
        <v>513</v>
      </c>
      <c r="S16" s="91" t="s">
        <v>513</v>
      </c>
      <c r="T16" s="91" t="s">
        <v>513</v>
      </c>
      <c r="U16" s="623"/>
    </row>
    <row r="17" spans="1:21" s="50" customFormat="1">
      <c r="A17" s="737" t="s">
        <v>513</v>
      </c>
      <c r="B17" s="91" t="s">
        <v>513</v>
      </c>
      <c r="C17" s="91" t="s">
        <v>513</v>
      </c>
      <c r="D17" s="91" t="s">
        <v>513</v>
      </c>
      <c r="E17" s="91" t="s">
        <v>513</v>
      </c>
      <c r="F17" s="91" t="s">
        <v>513</v>
      </c>
      <c r="G17" s="91" t="s">
        <v>513</v>
      </c>
      <c r="H17" s="91" t="s">
        <v>513</v>
      </c>
      <c r="I17" s="91" t="s">
        <v>513</v>
      </c>
      <c r="J17" s="91" t="s">
        <v>513</v>
      </c>
      <c r="K17" s="91" t="s">
        <v>513</v>
      </c>
      <c r="L17" s="91" t="s">
        <v>513</v>
      </c>
      <c r="M17" s="91" t="s">
        <v>513</v>
      </c>
      <c r="N17" s="91" t="s">
        <v>513</v>
      </c>
      <c r="O17" s="91" t="s">
        <v>513</v>
      </c>
      <c r="P17" s="91" t="s">
        <v>513</v>
      </c>
      <c r="Q17" s="91" t="s">
        <v>513</v>
      </c>
      <c r="R17" s="91" t="s">
        <v>513</v>
      </c>
      <c r="S17" s="91" t="s">
        <v>513</v>
      </c>
      <c r="T17" s="91" t="s">
        <v>513</v>
      </c>
      <c r="U17" s="623"/>
    </row>
    <row r="18" spans="1:21" s="50" customFormat="1">
      <c r="A18" s="737" t="s">
        <v>513</v>
      </c>
      <c r="B18" s="91" t="s">
        <v>513</v>
      </c>
      <c r="C18" s="91" t="s">
        <v>513</v>
      </c>
      <c r="D18" s="91" t="s">
        <v>513</v>
      </c>
      <c r="E18" s="91" t="s">
        <v>513</v>
      </c>
      <c r="F18" s="91" t="s">
        <v>513</v>
      </c>
      <c r="G18" s="91" t="s">
        <v>513</v>
      </c>
      <c r="H18" s="91" t="s">
        <v>513</v>
      </c>
      <c r="I18" s="91" t="s">
        <v>513</v>
      </c>
      <c r="J18" s="91" t="s">
        <v>513</v>
      </c>
      <c r="K18" s="91" t="s">
        <v>513</v>
      </c>
      <c r="L18" s="91" t="s">
        <v>513</v>
      </c>
      <c r="M18" s="91" t="s">
        <v>513</v>
      </c>
      <c r="N18" s="91" t="s">
        <v>513</v>
      </c>
      <c r="O18" s="91" t="s">
        <v>513</v>
      </c>
      <c r="P18" s="91" t="s">
        <v>513</v>
      </c>
      <c r="Q18" s="91" t="s">
        <v>513</v>
      </c>
      <c r="R18" s="91" t="s">
        <v>513</v>
      </c>
      <c r="S18" s="91" t="s">
        <v>513</v>
      </c>
      <c r="T18" s="91" t="s">
        <v>513</v>
      </c>
      <c r="U18" s="623"/>
    </row>
    <row r="19" spans="1:21" s="50" customFormat="1">
      <c r="A19" s="737" t="s">
        <v>513</v>
      </c>
      <c r="B19" s="91" t="s">
        <v>513</v>
      </c>
      <c r="C19" s="91" t="s">
        <v>513</v>
      </c>
      <c r="D19" s="91" t="s">
        <v>513</v>
      </c>
      <c r="E19" s="91" t="s">
        <v>513</v>
      </c>
      <c r="F19" s="91" t="s">
        <v>513</v>
      </c>
      <c r="G19" s="91" t="s">
        <v>513</v>
      </c>
      <c r="H19" s="91" t="s">
        <v>513</v>
      </c>
      <c r="I19" s="91" t="s">
        <v>513</v>
      </c>
      <c r="J19" s="91" t="s">
        <v>513</v>
      </c>
      <c r="K19" s="91" t="s">
        <v>513</v>
      </c>
      <c r="L19" s="91" t="s">
        <v>513</v>
      </c>
      <c r="M19" s="91" t="s">
        <v>513</v>
      </c>
      <c r="N19" s="91" t="s">
        <v>513</v>
      </c>
      <c r="O19" s="91" t="s">
        <v>513</v>
      </c>
      <c r="P19" s="91" t="s">
        <v>513</v>
      </c>
      <c r="Q19" s="91" t="s">
        <v>513</v>
      </c>
      <c r="R19" s="91" t="s">
        <v>513</v>
      </c>
      <c r="S19" s="91" t="s">
        <v>513</v>
      </c>
      <c r="T19" s="91" t="s">
        <v>513</v>
      </c>
      <c r="U19" s="623"/>
    </row>
    <row r="20" spans="1:21" s="50" customFormat="1">
      <c r="A20" s="737" t="s">
        <v>513</v>
      </c>
      <c r="B20" s="91" t="s">
        <v>513</v>
      </c>
      <c r="C20" s="91" t="s">
        <v>513</v>
      </c>
      <c r="D20" s="91" t="s">
        <v>513</v>
      </c>
      <c r="E20" s="91" t="s">
        <v>513</v>
      </c>
      <c r="F20" s="91" t="s">
        <v>513</v>
      </c>
      <c r="G20" s="91" t="s">
        <v>513</v>
      </c>
      <c r="H20" s="91" t="s">
        <v>513</v>
      </c>
      <c r="I20" s="91" t="s">
        <v>513</v>
      </c>
      <c r="J20" s="91" t="s">
        <v>513</v>
      </c>
      <c r="K20" s="91" t="s">
        <v>513</v>
      </c>
      <c r="L20" s="91" t="s">
        <v>513</v>
      </c>
      <c r="M20" s="91" t="s">
        <v>513</v>
      </c>
      <c r="N20" s="91" t="s">
        <v>513</v>
      </c>
      <c r="O20" s="91" t="s">
        <v>513</v>
      </c>
      <c r="P20" s="91" t="s">
        <v>513</v>
      </c>
      <c r="Q20" s="91" t="s">
        <v>513</v>
      </c>
      <c r="R20" s="91" t="s">
        <v>513</v>
      </c>
      <c r="S20" s="91" t="s">
        <v>513</v>
      </c>
      <c r="T20" s="91" t="s">
        <v>513</v>
      </c>
      <c r="U20" s="623"/>
    </row>
    <row r="21" spans="1:21" s="50" customFormat="1">
      <c r="A21" s="737" t="s">
        <v>513</v>
      </c>
      <c r="B21" s="91" t="s">
        <v>513</v>
      </c>
      <c r="C21" s="91" t="s">
        <v>513</v>
      </c>
      <c r="D21" s="91" t="s">
        <v>513</v>
      </c>
      <c r="E21" s="91" t="s">
        <v>513</v>
      </c>
      <c r="F21" s="91" t="s">
        <v>513</v>
      </c>
      <c r="G21" s="91" t="s">
        <v>513</v>
      </c>
      <c r="H21" s="91" t="s">
        <v>513</v>
      </c>
      <c r="I21" s="91" t="s">
        <v>513</v>
      </c>
      <c r="J21" s="91" t="s">
        <v>513</v>
      </c>
      <c r="K21" s="91" t="s">
        <v>513</v>
      </c>
      <c r="L21" s="91" t="s">
        <v>513</v>
      </c>
      <c r="M21" s="91" t="s">
        <v>513</v>
      </c>
      <c r="N21" s="91" t="s">
        <v>513</v>
      </c>
      <c r="O21" s="91" t="s">
        <v>513</v>
      </c>
      <c r="P21" s="91" t="s">
        <v>513</v>
      </c>
      <c r="Q21" s="91" t="s">
        <v>513</v>
      </c>
      <c r="R21" s="91" t="s">
        <v>513</v>
      </c>
      <c r="S21" s="91" t="s">
        <v>513</v>
      </c>
      <c r="T21" s="91" t="s">
        <v>513</v>
      </c>
      <c r="U21" s="623"/>
    </row>
    <row r="22" spans="1:21" s="50" customFormat="1">
      <c r="A22" s="737" t="s">
        <v>513</v>
      </c>
      <c r="B22" s="91" t="s">
        <v>513</v>
      </c>
      <c r="C22" s="91" t="s">
        <v>513</v>
      </c>
      <c r="D22" s="91" t="s">
        <v>513</v>
      </c>
      <c r="E22" s="91" t="s">
        <v>513</v>
      </c>
      <c r="F22" s="91" t="s">
        <v>513</v>
      </c>
      <c r="G22" s="91" t="s">
        <v>513</v>
      </c>
      <c r="H22" s="91" t="s">
        <v>513</v>
      </c>
      <c r="I22" s="91" t="s">
        <v>513</v>
      </c>
      <c r="J22" s="91" t="s">
        <v>513</v>
      </c>
      <c r="K22" s="91" t="s">
        <v>513</v>
      </c>
      <c r="L22" s="91" t="s">
        <v>513</v>
      </c>
      <c r="M22" s="91" t="s">
        <v>513</v>
      </c>
      <c r="N22" s="91" t="s">
        <v>513</v>
      </c>
      <c r="O22" s="91" t="s">
        <v>513</v>
      </c>
      <c r="P22" s="91" t="s">
        <v>513</v>
      </c>
      <c r="Q22" s="91" t="s">
        <v>513</v>
      </c>
      <c r="R22" s="91" t="s">
        <v>513</v>
      </c>
      <c r="S22" s="91" t="s">
        <v>513</v>
      </c>
      <c r="T22" s="91" t="s">
        <v>513</v>
      </c>
      <c r="U22" s="623"/>
    </row>
    <row r="23" spans="1:21" s="50" customFormat="1">
      <c r="A23" s="737" t="s">
        <v>513</v>
      </c>
      <c r="B23" s="91" t="s">
        <v>513</v>
      </c>
      <c r="C23" s="91" t="s">
        <v>513</v>
      </c>
      <c r="D23" s="91" t="s">
        <v>513</v>
      </c>
      <c r="E23" s="91" t="s">
        <v>513</v>
      </c>
      <c r="F23" s="91" t="s">
        <v>513</v>
      </c>
      <c r="G23" s="91" t="s">
        <v>513</v>
      </c>
      <c r="H23" s="91" t="s">
        <v>513</v>
      </c>
      <c r="I23" s="91" t="s">
        <v>513</v>
      </c>
      <c r="J23" s="91" t="s">
        <v>513</v>
      </c>
      <c r="K23" s="91" t="s">
        <v>513</v>
      </c>
      <c r="L23" s="91" t="s">
        <v>513</v>
      </c>
      <c r="M23" s="91" t="s">
        <v>513</v>
      </c>
      <c r="N23" s="91" t="s">
        <v>513</v>
      </c>
      <c r="O23" s="91" t="s">
        <v>513</v>
      </c>
      <c r="P23" s="91" t="s">
        <v>513</v>
      </c>
      <c r="Q23" s="91" t="s">
        <v>513</v>
      </c>
      <c r="R23" s="91" t="s">
        <v>513</v>
      </c>
      <c r="S23" s="91" t="s">
        <v>513</v>
      </c>
      <c r="T23" s="91" t="s">
        <v>513</v>
      </c>
      <c r="U23" s="623"/>
    </row>
    <row r="24" spans="1:21" s="50" customFormat="1">
      <c r="A24" s="737" t="s">
        <v>513</v>
      </c>
      <c r="B24" s="91" t="s">
        <v>513</v>
      </c>
      <c r="C24" s="91" t="s">
        <v>513</v>
      </c>
      <c r="D24" s="91" t="s">
        <v>513</v>
      </c>
      <c r="E24" s="91" t="s">
        <v>513</v>
      </c>
      <c r="F24" s="91" t="s">
        <v>513</v>
      </c>
      <c r="G24" s="91" t="s">
        <v>513</v>
      </c>
      <c r="H24" s="91" t="s">
        <v>513</v>
      </c>
      <c r="I24" s="91" t="s">
        <v>513</v>
      </c>
      <c r="J24" s="91" t="s">
        <v>513</v>
      </c>
      <c r="K24" s="91" t="s">
        <v>513</v>
      </c>
      <c r="L24" s="91" t="s">
        <v>513</v>
      </c>
      <c r="M24" s="91" t="s">
        <v>513</v>
      </c>
      <c r="N24" s="91" t="s">
        <v>513</v>
      </c>
      <c r="O24" s="91" t="s">
        <v>513</v>
      </c>
      <c r="P24" s="91" t="s">
        <v>513</v>
      </c>
      <c r="Q24" s="91" t="s">
        <v>513</v>
      </c>
      <c r="R24" s="91" t="s">
        <v>513</v>
      </c>
      <c r="S24" s="91" t="s">
        <v>513</v>
      </c>
      <c r="T24" s="91" t="s">
        <v>513</v>
      </c>
      <c r="U24" s="623"/>
    </row>
    <row r="25" spans="1:21" s="50" customFormat="1">
      <c r="A25" s="737" t="s">
        <v>513</v>
      </c>
      <c r="B25" s="91" t="s">
        <v>513</v>
      </c>
      <c r="C25" s="91" t="s">
        <v>513</v>
      </c>
      <c r="D25" s="91" t="s">
        <v>513</v>
      </c>
      <c r="E25" s="91" t="s">
        <v>513</v>
      </c>
      <c r="F25" s="91" t="s">
        <v>513</v>
      </c>
      <c r="G25" s="91" t="s">
        <v>513</v>
      </c>
      <c r="H25" s="91" t="s">
        <v>513</v>
      </c>
      <c r="I25" s="91" t="s">
        <v>513</v>
      </c>
      <c r="J25" s="91" t="s">
        <v>513</v>
      </c>
      <c r="K25" s="91" t="s">
        <v>513</v>
      </c>
      <c r="L25" s="91" t="s">
        <v>513</v>
      </c>
      <c r="M25" s="91" t="s">
        <v>513</v>
      </c>
      <c r="N25" s="91" t="s">
        <v>513</v>
      </c>
      <c r="O25" s="91" t="s">
        <v>513</v>
      </c>
      <c r="P25" s="91" t="s">
        <v>513</v>
      </c>
      <c r="Q25" s="91" t="s">
        <v>513</v>
      </c>
      <c r="R25" s="91" t="s">
        <v>513</v>
      </c>
      <c r="S25" s="91" t="s">
        <v>513</v>
      </c>
      <c r="T25" s="91" t="s">
        <v>513</v>
      </c>
      <c r="U25" s="623"/>
    </row>
    <row r="26" spans="1:21" s="50" customFormat="1">
      <c r="A26" s="737" t="s">
        <v>513</v>
      </c>
      <c r="B26" s="91" t="s">
        <v>513</v>
      </c>
      <c r="C26" s="91" t="s">
        <v>513</v>
      </c>
      <c r="D26" s="91" t="s">
        <v>513</v>
      </c>
      <c r="E26" s="91" t="s">
        <v>513</v>
      </c>
      <c r="F26" s="91" t="s">
        <v>513</v>
      </c>
      <c r="G26" s="91" t="s">
        <v>513</v>
      </c>
      <c r="H26" s="91" t="s">
        <v>513</v>
      </c>
      <c r="I26" s="91" t="s">
        <v>513</v>
      </c>
      <c r="J26" s="91" t="s">
        <v>513</v>
      </c>
      <c r="K26" s="91" t="s">
        <v>513</v>
      </c>
      <c r="L26" s="91" t="s">
        <v>513</v>
      </c>
      <c r="M26" s="91" t="s">
        <v>513</v>
      </c>
      <c r="N26" s="91" t="s">
        <v>513</v>
      </c>
      <c r="O26" s="91" t="s">
        <v>513</v>
      </c>
      <c r="P26" s="91" t="s">
        <v>513</v>
      </c>
      <c r="Q26" s="91" t="s">
        <v>513</v>
      </c>
      <c r="R26" s="91" t="s">
        <v>513</v>
      </c>
      <c r="S26" s="91" t="s">
        <v>513</v>
      </c>
      <c r="T26" s="91" t="s">
        <v>513</v>
      </c>
      <c r="U26" s="623"/>
    </row>
    <row r="27" spans="1:21" s="50" customFormat="1">
      <c r="A27" s="737" t="s">
        <v>513</v>
      </c>
      <c r="B27" s="91" t="s">
        <v>513</v>
      </c>
      <c r="C27" s="91" t="s">
        <v>513</v>
      </c>
      <c r="D27" s="91" t="s">
        <v>513</v>
      </c>
      <c r="E27" s="91" t="s">
        <v>513</v>
      </c>
      <c r="F27" s="91" t="s">
        <v>513</v>
      </c>
      <c r="G27" s="91" t="s">
        <v>513</v>
      </c>
      <c r="H27" s="91" t="s">
        <v>513</v>
      </c>
      <c r="I27" s="91" t="s">
        <v>513</v>
      </c>
      <c r="J27" s="91" t="s">
        <v>513</v>
      </c>
      <c r="K27" s="91" t="s">
        <v>513</v>
      </c>
      <c r="L27" s="91" t="s">
        <v>513</v>
      </c>
      <c r="M27" s="91" t="s">
        <v>513</v>
      </c>
      <c r="N27" s="91" t="s">
        <v>513</v>
      </c>
      <c r="O27" s="91" t="s">
        <v>513</v>
      </c>
      <c r="P27" s="91" t="s">
        <v>513</v>
      </c>
      <c r="Q27" s="91" t="s">
        <v>513</v>
      </c>
      <c r="R27" s="91" t="s">
        <v>513</v>
      </c>
      <c r="S27" s="91" t="s">
        <v>513</v>
      </c>
      <c r="T27" s="91" t="s">
        <v>513</v>
      </c>
      <c r="U27" s="623"/>
    </row>
    <row r="28" spans="1:21" s="50" customFormat="1">
      <c r="A28" s="737" t="s">
        <v>513</v>
      </c>
      <c r="B28" s="91" t="s">
        <v>513</v>
      </c>
      <c r="C28" s="91" t="s">
        <v>513</v>
      </c>
      <c r="D28" s="91" t="s">
        <v>513</v>
      </c>
      <c r="E28" s="91" t="s">
        <v>513</v>
      </c>
      <c r="F28" s="91" t="s">
        <v>513</v>
      </c>
      <c r="G28" s="91" t="s">
        <v>513</v>
      </c>
      <c r="H28" s="91" t="s">
        <v>513</v>
      </c>
      <c r="I28" s="91" t="s">
        <v>513</v>
      </c>
      <c r="J28" s="91" t="s">
        <v>513</v>
      </c>
      <c r="K28" s="91" t="s">
        <v>513</v>
      </c>
      <c r="L28" s="91" t="s">
        <v>513</v>
      </c>
      <c r="M28" s="91" t="s">
        <v>513</v>
      </c>
      <c r="N28" s="91" t="s">
        <v>513</v>
      </c>
      <c r="O28" s="91" t="s">
        <v>513</v>
      </c>
      <c r="P28" s="91" t="s">
        <v>513</v>
      </c>
      <c r="Q28" s="91" t="s">
        <v>513</v>
      </c>
      <c r="R28" s="91" t="s">
        <v>513</v>
      </c>
      <c r="S28" s="91" t="s">
        <v>513</v>
      </c>
      <c r="T28" s="91" t="s">
        <v>513</v>
      </c>
      <c r="U28" s="623"/>
    </row>
    <row r="29" spans="1:21" s="623" customFormat="1">
      <c r="A29" s="748" t="str">
        <f>'Tabelle 33'!A29</f>
        <v>Anmerkungen. Datengrundlage: Volkshochschul-Statistik 2022; Basis: 828 vhs.</v>
      </c>
      <c r="B29" s="742"/>
      <c r="C29" s="742"/>
      <c r="D29" s="742"/>
      <c r="E29" s="742"/>
      <c r="F29" s="742"/>
      <c r="G29" s="742"/>
      <c r="H29" s="742"/>
      <c r="I29" s="742"/>
      <c r="J29" s="742"/>
      <c r="K29" s="742"/>
      <c r="L29" s="742"/>
      <c r="M29" s="742"/>
      <c r="N29" s="742"/>
      <c r="O29" s="742"/>
      <c r="P29" s="742"/>
      <c r="Q29" s="742"/>
      <c r="R29" s="742"/>
      <c r="S29" s="742"/>
      <c r="T29" s="742"/>
    </row>
    <row r="30" spans="1:21" s="623" customFormat="1">
      <c r="A30" s="889" t="s">
        <v>475</v>
      </c>
      <c r="B30" s="889"/>
      <c r="C30" s="889"/>
      <c r="D30" s="889"/>
      <c r="E30" s="889"/>
      <c r="F30" s="889"/>
      <c r="G30" s="889"/>
      <c r="H30" s="889"/>
      <c r="I30" s="889"/>
      <c r="J30" s="889"/>
      <c r="K30" s="889"/>
      <c r="L30" s="889"/>
      <c r="M30" s="889"/>
      <c r="N30" s="742"/>
      <c r="O30" s="742"/>
      <c r="P30" s="742"/>
      <c r="Q30" s="742"/>
      <c r="R30" s="742"/>
      <c r="S30" s="742"/>
      <c r="T30" s="742"/>
    </row>
    <row r="31" spans="1:21" s="623" customFormat="1">
      <c r="A31" s="889" t="s">
        <v>536</v>
      </c>
      <c r="B31" s="889"/>
      <c r="C31" s="889"/>
      <c r="D31" s="889"/>
      <c r="E31" s="889"/>
      <c r="F31" s="889"/>
      <c r="G31" s="889"/>
      <c r="H31" s="889"/>
      <c r="I31" s="889"/>
      <c r="J31" s="889"/>
      <c r="K31" s="889"/>
      <c r="L31" s="889"/>
      <c r="M31" s="889"/>
      <c r="N31" s="742"/>
      <c r="O31" s="742"/>
      <c r="P31" s="742"/>
      <c r="Q31" s="742"/>
      <c r="R31" s="742"/>
      <c r="S31" s="742"/>
      <c r="T31" s="742"/>
    </row>
    <row r="32" spans="1:21" s="623" customFormat="1">
      <c r="A32" s="696"/>
      <c r="B32" s="696"/>
      <c r="C32" s="696"/>
      <c r="D32" s="696"/>
      <c r="E32" s="696"/>
      <c r="F32" s="696"/>
      <c r="G32" s="696"/>
      <c r="H32" s="696"/>
      <c r="I32" s="696"/>
      <c r="J32" s="696"/>
      <c r="K32" s="696"/>
      <c r="L32" s="696"/>
      <c r="M32" s="696"/>
      <c r="N32" s="742"/>
      <c r="O32" s="742"/>
      <c r="P32" s="742"/>
      <c r="Q32" s="742"/>
      <c r="R32" s="742"/>
      <c r="S32" s="742"/>
      <c r="T32" s="742"/>
    </row>
    <row r="33" spans="1:7" s="623" customFormat="1">
      <c r="A33" s="558" t="str">
        <f>Tabelle1!$A$41</f>
        <v>Datengrundlage: Deutsches Institut für Erwachsenenbildung DIE (2025). „Basisdaten Volkshochschul-Statistik (seit 2018)“</v>
      </c>
      <c r="B33" s="560"/>
      <c r="C33" s="560"/>
      <c r="D33" s="560"/>
      <c r="E33" s="402"/>
      <c r="F33" s="556"/>
      <c r="G33" s="556"/>
    </row>
    <row r="34" spans="1:7" s="623" customFormat="1">
      <c r="A34" s="558" t="str">
        <f>Tabelle1!$A$42</f>
        <v xml:space="preserve">(ZA6276; Version 2.0.0) [Data set]. GESIS, Köln. </v>
      </c>
      <c r="B34" s="556"/>
      <c r="C34" s="402"/>
      <c r="D34" s="9"/>
      <c r="E34" s="763" t="s">
        <v>494</v>
      </c>
      <c r="F34" s="556"/>
      <c r="G34" s="556"/>
    </row>
    <row r="35" spans="1:7" s="560" customFormat="1">
      <c r="E35" s="402"/>
      <c r="F35" s="556"/>
      <c r="G35" s="556"/>
    </row>
    <row r="36" spans="1:7" s="560" customFormat="1">
      <c r="A36" s="694" t="str">
        <f>Tabelle1!$A$44</f>
        <v>Die Tabellen stehen unter der Lizenz CC BY-SA DEED 4.0.</v>
      </c>
      <c r="E36" s="402"/>
      <c r="F36" s="556"/>
      <c r="G36" s="556"/>
    </row>
  </sheetData>
  <mergeCells count="28">
    <mergeCell ref="T4:T6"/>
    <mergeCell ref="A30:M30"/>
    <mergeCell ref="A31:M31"/>
    <mergeCell ref="K4:K6"/>
    <mergeCell ref="L4:L6"/>
    <mergeCell ref="M4:M6"/>
    <mergeCell ref="N4:N6"/>
    <mergeCell ref="I4:I6"/>
    <mergeCell ref="J4:J6"/>
    <mergeCell ref="Q4:Q6"/>
    <mergeCell ref="R4:R6"/>
    <mergeCell ref="S4:S6"/>
    <mergeCell ref="A2:A6"/>
    <mergeCell ref="B2:M2"/>
    <mergeCell ref="N2:T2"/>
    <mergeCell ref="B3:D3"/>
    <mergeCell ref="E3:G3"/>
    <mergeCell ref="H3:J3"/>
    <mergeCell ref="K3:M3"/>
    <mergeCell ref="B4:B6"/>
    <mergeCell ref="C4:C6"/>
    <mergeCell ref="D4:D6"/>
    <mergeCell ref="O4:O6"/>
    <mergeCell ref="P4:P6"/>
    <mergeCell ref="E4:E6"/>
    <mergeCell ref="F4:F6"/>
    <mergeCell ref="G4:G6"/>
    <mergeCell ref="H4:H6"/>
  </mergeCells>
  <hyperlinks>
    <hyperlink ref="A36" r:id="rId1" display="Publikation und Tabellen stehen unter der Lizenz CC BY-SA DEED 4.0." xr:uid="{6E6C788F-470D-4FD2-B651-E81ADFD61EB7}"/>
    <hyperlink ref="E34" r:id="rId2" xr:uid="{1D4EC07A-9ACB-4E55-87EF-87440CACA53E}"/>
  </hyperlinks>
  <pageMargins left="0.7" right="0.7" top="0.78740157499999996" bottom="0.78740157499999996" header="0.3" footer="0.3"/>
  <pageSetup paperSize="9" scale="67" orientation="landscape"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4D1E3-2EE8-44E5-96D3-B6DF56F87F66}">
  <sheetPr>
    <pageSetUpPr fitToPage="1"/>
  </sheetPr>
  <dimension ref="A1:Z34"/>
  <sheetViews>
    <sheetView view="pageBreakPreview" zoomScaleNormal="100" zoomScaleSheetLayoutView="100" workbookViewId="0"/>
  </sheetViews>
  <sheetFormatPr baseColWidth="10" defaultRowHeight="12.75"/>
  <cols>
    <col min="2" max="4" width="9.7109375" customWidth="1"/>
    <col min="5" max="5" width="8.28515625" customWidth="1"/>
    <col min="6" max="6" width="8.85546875" customWidth="1"/>
    <col min="7" max="7" width="9.140625" customWidth="1"/>
    <col min="8" max="8" width="8.28515625" customWidth="1"/>
    <col min="9" max="9" width="8.85546875" customWidth="1"/>
    <col min="10" max="10" width="9.140625" customWidth="1"/>
    <col min="11" max="11" width="8.28515625" customWidth="1"/>
    <col min="12" max="12" width="8.85546875" customWidth="1"/>
    <col min="13" max="13" width="9.140625" customWidth="1"/>
    <col min="14" max="14" width="8.28515625" customWidth="1"/>
    <col min="15" max="15" width="8.85546875" customWidth="1"/>
    <col min="16" max="16" width="9.140625" customWidth="1"/>
    <col min="17" max="17" width="8.28515625" customWidth="1"/>
    <col min="18" max="18" width="8.85546875" customWidth="1"/>
    <col min="19" max="19" width="9.140625" customWidth="1"/>
    <col min="20" max="20" width="8.28515625" customWidth="1"/>
    <col min="21" max="21" width="8.85546875" customWidth="1"/>
    <col min="22" max="22" width="9.140625" customWidth="1"/>
    <col min="23" max="23" width="8.28515625" customWidth="1"/>
    <col min="24" max="24" width="8.85546875" customWidth="1"/>
    <col min="25" max="25" width="9.140625" customWidth="1"/>
    <col min="26" max="26" width="2.7109375" style="560" customWidth="1"/>
  </cols>
  <sheetData>
    <row r="1" spans="1:26" s="560" customFormat="1" ht="39.950000000000003" customHeight="1" thickBot="1">
      <c r="A1" s="743" t="str">
        <f>"Tabelle 36: Zeitreihen IV (Anteile der Kurse nach Programmbereichen) ab " &amp;A7</f>
        <v>Tabelle 36: Zeitreihen IV (Anteile der Kurse nach Programmbereichen) ab 2018</v>
      </c>
    </row>
    <row r="2" spans="1:26" ht="42.75" customHeight="1">
      <c r="A2" s="1097" t="s">
        <v>325</v>
      </c>
      <c r="B2" s="1154" t="s">
        <v>537</v>
      </c>
      <c r="C2" s="1155"/>
      <c r="D2" s="1155"/>
      <c r="E2" s="1155"/>
      <c r="F2" s="1155"/>
      <c r="G2" s="1155"/>
      <c r="H2" s="1155"/>
      <c r="I2" s="1155"/>
      <c r="J2" s="1155"/>
      <c r="K2" s="1155"/>
      <c r="L2" s="1155"/>
      <c r="M2" s="1155"/>
      <c r="N2" s="1155"/>
      <c r="O2" s="1155"/>
      <c r="P2" s="1155"/>
      <c r="Q2" s="1155"/>
      <c r="R2" s="1155"/>
      <c r="S2" s="1155"/>
      <c r="T2" s="1155"/>
      <c r="U2" s="1155"/>
      <c r="V2" s="1155"/>
      <c r="W2" s="1155"/>
      <c r="X2" s="1155"/>
      <c r="Y2" s="1157"/>
    </row>
    <row r="3" spans="1:26" ht="45" customHeight="1">
      <c r="A3" s="1098"/>
      <c r="B3" s="1108" t="s">
        <v>24</v>
      </c>
      <c r="C3" s="1107"/>
      <c r="D3" s="1158"/>
      <c r="E3" s="1108" t="s">
        <v>538</v>
      </c>
      <c r="F3" s="1107"/>
      <c r="G3" s="1107"/>
      <c r="H3" s="1107"/>
      <c r="I3" s="1107"/>
      <c r="J3" s="1107"/>
      <c r="K3" s="1107"/>
      <c r="L3" s="1107"/>
      <c r="M3" s="1107"/>
      <c r="N3" s="1107"/>
      <c r="O3" s="1107"/>
      <c r="P3" s="1107"/>
      <c r="Q3" s="1107"/>
      <c r="R3" s="1107"/>
      <c r="S3" s="1107"/>
      <c r="T3" s="1107"/>
      <c r="U3" s="1107"/>
      <c r="V3" s="1107"/>
      <c r="W3" s="1107"/>
      <c r="X3" s="1107"/>
      <c r="Y3" s="1109"/>
    </row>
    <row r="4" spans="1:26" ht="40.5" customHeight="1">
      <c r="A4" s="1098"/>
      <c r="B4" s="1129"/>
      <c r="C4" s="1130"/>
      <c r="D4" s="1131"/>
      <c r="E4" s="1103" t="s">
        <v>89</v>
      </c>
      <c r="F4" s="1104"/>
      <c r="G4" s="1144"/>
      <c r="H4" s="1103" t="s">
        <v>113</v>
      </c>
      <c r="I4" s="1104"/>
      <c r="J4" s="1144"/>
      <c r="K4" s="1103" t="s">
        <v>19</v>
      </c>
      <c r="L4" s="1104"/>
      <c r="M4" s="1144"/>
      <c r="N4" s="1103" t="s">
        <v>20</v>
      </c>
      <c r="O4" s="1104"/>
      <c r="P4" s="1104"/>
      <c r="Q4" s="1103" t="s">
        <v>328</v>
      </c>
      <c r="R4" s="1104"/>
      <c r="S4" s="1144"/>
      <c r="T4" s="1103" t="s">
        <v>38</v>
      </c>
      <c r="U4" s="1104"/>
      <c r="V4" s="1144"/>
      <c r="W4" s="1104" t="s">
        <v>39</v>
      </c>
      <c r="X4" s="1104"/>
      <c r="Y4" s="1105"/>
    </row>
    <row r="5" spans="1:26" ht="12.75" customHeight="1">
      <c r="A5" s="1098"/>
      <c r="B5" s="1110" t="s">
        <v>6</v>
      </c>
      <c r="C5" s="1110" t="s">
        <v>40</v>
      </c>
      <c r="D5" s="1110" t="s">
        <v>21</v>
      </c>
      <c r="E5" s="1110" t="s">
        <v>539</v>
      </c>
      <c r="F5" s="1110" t="s">
        <v>540</v>
      </c>
      <c r="G5" s="1110" t="s">
        <v>541</v>
      </c>
      <c r="H5" s="1110" t="s">
        <v>539</v>
      </c>
      <c r="I5" s="1110" t="s">
        <v>540</v>
      </c>
      <c r="J5" s="1110" t="s">
        <v>541</v>
      </c>
      <c r="K5" s="1110" t="s">
        <v>539</v>
      </c>
      <c r="L5" s="1110" t="s">
        <v>540</v>
      </c>
      <c r="M5" s="1110" t="s">
        <v>541</v>
      </c>
      <c r="N5" s="1110" t="s">
        <v>539</v>
      </c>
      <c r="O5" s="1110" t="s">
        <v>540</v>
      </c>
      <c r="P5" s="1110" t="s">
        <v>541</v>
      </c>
      <c r="Q5" s="1159" t="s">
        <v>539</v>
      </c>
      <c r="R5" s="1110" t="s">
        <v>540</v>
      </c>
      <c r="S5" s="1159" t="s">
        <v>541</v>
      </c>
      <c r="T5" s="1110" t="s">
        <v>539</v>
      </c>
      <c r="U5" s="1110" t="s">
        <v>540</v>
      </c>
      <c r="V5" s="1110" t="s">
        <v>541</v>
      </c>
      <c r="W5" s="1159" t="s">
        <v>539</v>
      </c>
      <c r="X5" s="1110" t="s">
        <v>540</v>
      </c>
      <c r="Y5" s="1161" t="s">
        <v>541</v>
      </c>
    </row>
    <row r="6" spans="1:26" ht="21.75" customHeight="1">
      <c r="A6" s="1125"/>
      <c r="B6" s="1143"/>
      <c r="C6" s="1143"/>
      <c r="D6" s="1143"/>
      <c r="E6" s="1143"/>
      <c r="F6" s="1143"/>
      <c r="G6" s="1143"/>
      <c r="H6" s="1143"/>
      <c r="I6" s="1143"/>
      <c r="J6" s="1143"/>
      <c r="K6" s="1143"/>
      <c r="L6" s="1143"/>
      <c r="M6" s="1143"/>
      <c r="N6" s="1143"/>
      <c r="O6" s="1143"/>
      <c r="P6" s="1143"/>
      <c r="Q6" s="1160"/>
      <c r="R6" s="1143"/>
      <c r="S6" s="1160"/>
      <c r="T6" s="1143"/>
      <c r="U6" s="1143"/>
      <c r="V6" s="1143"/>
      <c r="W6" s="1160"/>
      <c r="X6" s="1143"/>
      <c r="Y6" s="1162"/>
    </row>
    <row r="7" spans="1:26" s="50" customFormat="1">
      <c r="A7" s="737">
        <v>2018</v>
      </c>
      <c r="B7" s="91">
        <v>552329</v>
      </c>
      <c r="C7" s="91">
        <v>16769067</v>
      </c>
      <c r="D7" s="91">
        <v>6117374</v>
      </c>
      <c r="E7" s="92">
        <v>6.3960000000000003E-2</v>
      </c>
      <c r="F7" s="92">
        <v>3.0710000000000001E-2</v>
      </c>
      <c r="G7" s="92">
        <v>8.8029999999999997E-2</v>
      </c>
      <c r="H7" s="92">
        <v>0.15631</v>
      </c>
      <c r="I7" s="92">
        <v>8.7940000000000004E-2</v>
      </c>
      <c r="J7" s="92">
        <v>0.13741999999999999</v>
      </c>
      <c r="K7" s="92">
        <v>0.34299000000000002</v>
      </c>
      <c r="L7" s="92">
        <v>0.16616</v>
      </c>
      <c r="M7" s="92">
        <v>0.36397000000000002</v>
      </c>
      <c r="N7" s="92">
        <v>0.33057999999999998</v>
      </c>
      <c r="O7" s="92">
        <v>0.56488000000000005</v>
      </c>
      <c r="P7" s="92">
        <v>0.33017000000000002</v>
      </c>
      <c r="Q7" s="92">
        <v>8.2119999999999999E-2</v>
      </c>
      <c r="R7" s="92">
        <v>7.1910000000000002E-2</v>
      </c>
      <c r="S7" s="92">
        <v>6.0720000000000003E-2</v>
      </c>
      <c r="T7" s="92">
        <v>1.333E-2</v>
      </c>
      <c r="U7" s="92">
        <v>5.3379999999999997E-2</v>
      </c>
      <c r="V7" s="92">
        <v>1.1129999999999999E-2</v>
      </c>
      <c r="W7" s="92">
        <v>1.0710000000000001E-2</v>
      </c>
      <c r="X7" s="92">
        <v>2.503E-2</v>
      </c>
      <c r="Y7" s="92">
        <v>8.5599999999999999E-3</v>
      </c>
      <c r="Z7" s="623"/>
    </row>
    <row r="8" spans="1:26" s="50" customFormat="1">
      <c r="A8" s="737">
        <v>2019</v>
      </c>
      <c r="B8" s="91">
        <v>549810</v>
      </c>
      <c r="C8" s="91">
        <v>16021908</v>
      </c>
      <c r="D8" s="91">
        <v>6090058</v>
      </c>
      <c r="E8" s="92">
        <v>6.5879999999999994E-2</v>
      </c>
      <c r="F8" s="92">
        <v>3.092E-2</v>
      </c>
      <c r="G8" s="92">
        <v>9.3619999999999995E-2</v>
      </c>
      <c r="H8" s="92">
        <v>0.15953000000000001</v>
      </c>
      <c r="I8" s="92">
        <v>9.2090000000000005E-2</v>
      </c>
      <c r="J8" s="92">
        <v>0.14366000000000001</v>
      </c>
      <c r="K8" s="92">
        <v>0.34997</v>
      </c>
      <c r="L8" s="92">
        <v>0.17588000000000001</v>
      </c>
      <c r="M8" s="92">
        <v>0.37268000000000001</v>
      </c>
      <c r="N8" s="92">
        <v>0.32252999999999998</v>
      </c>
      <c r="O8" s="92">
        <v>0.55984</v>
      </c>
      <c r="P8" s="92">
        <v>0.31380000000000002</v>
      </c>
      <c r="Q8" s="92">
        <v>8.1079999999999999E-2</v>
      </c>
      <c r="R8" s="92">
        <v>6.9129999999999997E-2</v>
      </c>
      <c r="S8" s="92">
        <v>5.8130000000000001E-2</v>
      </c>
      <c r="T8" s="92">
        <v>1.026E-2</v>
      </c>
      <c r="U8" s="92">
        <v>4.5170000000000002E-2</v>
      </c>
      <c r="V8" s="92">
        <v>9.3399999999999993E-3</v>
      </c>
      <c r="W8" s="92">
        <v>1.0749999999999999E-2</v>
      </c>
      <c r="X8" s="92">
        <v>2.6970000000000001E-2</v>
      </c>
      <c r="Y8" s="92">
        <v>8.77E-3</v>
      </c>
      <c r="Z8" s="623"/>
    </row>
    <row r="9" spans="1:26" s="50" customFormat="1">
      <c r="A9" s="737">
        <v>2020</v>
      </c>
      <c r="B9" s="91">
        <v>385428</v>
      </c>
      <c r="C9" s="91">
        <v>9730023</v>
      </c>
      <c r="D9" s="91">
        <v>3663776</v>
      </c>
      <c r="E9" s="92">
        <v>5.5750000000000001E-2</v>
      </c>
      <c r="F9" s="92">
        <v>3.124E-2</v>
      </c>
      <c r="G9" s="92">
        <v>7.4190000000000006E-2</v>
      </c>
      <c r="H9" s="92">
        <v>0.14729</v>
      </c>
      <c r="I9" s="92">
        <v>8.1960000000000005E-2</v>
      </c>
      <c r="J9" s="92">
        <v>0.13048000000000001</v>
      </c>
      <c r="K9" s="92">
        <v>0.33307999999999999</v>
      </c>
      <c r="L9" s="92">
        <v>0.12697</v>
      </c>
      <c r="M9" s="92">
        <v>0.3674</v>
      </c>
      <c r="N9" s="92">
        <v>0.36381000000000002</v>
      </c>
      <c r="O9" s="92">
        <v>0.58115000000000006</v>
      </c>
      <c r="P9" s="92">
        <v>0.35114000000000001</v>
      </c>
      <c r="Q9" s="92">
        <v>7.6160000000000005E-2</v>
      </c>
      <c r="R9" s="92">
        <v>7.9390000000000002E-2</v>
      </c>
      <c r="S9" s="92">
        <v>5.6189999999999997E-2</v>
      </c>
      <c r="T9" s="92">
        <v>1.21E-2</v>
      </c>
      <c r="U9" s="92">
        <v>6.9070000000000006E-2</v>
      </c>
      <c r="V9" s="92">
        <v>1.0999999999999999E-2</v>
      </c>
      <c r="W9" s="92">
        <v>1.1809999999999999E-2</v>
      </c>
      <c r="X9" s="92">
        <v>3.0210000000000001E-2</v>
      </c>
      <c r="Y9" s="92">
        <v>9.5999999999999992E-3</v>
      </c>
      <c r="Z9" s="623"/>
    </row>
    <row r="10" spans="1:26" s="50" customFormat="1">
      <c r="A10" s="737">
        <v>2021</v>
      </c>
      <c r="B10" s="91">
        <v>296162</v>
      </c>
      <c r="C10" s="91">
        <v>9191411</v>
      </c>
      <c r="D10" s="91">
        <v>2553670</v>
      </c>
      <c r="E10" s="92">
        <v>6.9099999999999995E-2</v>
      </c>
      <c r="F10" s="92">
        <v>3.4470000000000001E-2</v>
      </c>
      <c r="G10" s="92">
        <v>9.5210000000000003E-2</v>
      </c>
      <c r="H10" s="92">
        <v>0.14666000000000001</v>
      </c>
      <c r="I10" s="92">
        <v>7.528E-2</v>
      </c>
      <c r="J10" s="92">
        <v>0.13025</v>
      </c>
      <c r="K10" s="92">
        <v>0.30325000000000002</v>
      </c>
      <c r="L10" s="92">
        <v>0.12478</v>
      </c>
      <c r="M10" s="92">
        <v>0.32228000000000001</v>
      </c>
      <c r="N10" s="92">
        <v>0.3629</v>
      </c>
      <c r="O10" s="92">
        <v>0.57703000000000004</v>
      </c>
      <c r="P10" s="92">
        <v>0.35536000000000001</v>
      </c>
      <c r="Q10" s="92">
        <v>8.2530000000000006E-2</v>
      </c>
      <c r="R10" s="92">
        <v>7.3520000000000002E-2</v>
      </c>
      <c r="S10" s="92">
        <v>6.3880000000000006E-2</v>
      </c>
      <c r="T10" s="92">
        <v>2.155E-2</v>
      </c>
      <c r="U10" s="92">
        <v>8.0119999999999997E-2</v>
      </c>
      <c r="V10" s="92">
        <v>2.078E-2</v>
      </c>
      <c r="W10" s="92">
        <v>1.4019999999999999E-2</v>
      </c>
      <c r="X10" s="92">
        <v>3.4799999999999998E-2</v>
      </c>
      <c r="Y10" s="92">
        <v>1.2239999999999999E-2</v>
      </c>
      <c r="Z10" s="623"/>
    </row>
    <row r="11" spans="1:26" s="50" customFormat="1">
      <c r="A11" s="737">
        <v>2022</v>
      </c>
      <c r="B11" s="91">
        <v>436386</v>
      </c>
      <c r="C11" s="91">
        <v>13382619</v>
      </c>
      <c r="D11" s="91">
        <v>4203993</v>
      </c>
      <c r="E11" s="92">
        <v>6.862E-2</v>
      </c>
      <c r="F11" s="92">
        <v>3.007E-2</v>
      </c>
      <c r="G11" s="92">
        <v>9.214E-2</v>
      </c>
      <c r="H11" s="92">
        <v>0.15962000000000001</v>
      </c>
      <c r="I11" s="92">
        <v>8.4599999999999995E-2</v>
      </c>
      <c r="J11" s="92">
        <v>0.13947000000000001</v>
      </c>
      <c r="K11" s="92">
        <v>0.33054</v>
      </c>
      <c r="L11" s="92">
        <v>0.15090999999999999</v>
      </c>
      <c r="M11" s="92">
        <v>0.33532000000000001</v>
      </c>
      <c r="N11" s="92">
        <v>0.34012999999999999</v>
      </c>
      <c r="O11" s="92">
        <v>0.59084999999999999</v>
      </c>
      <c r="P11" s="92">
        <v>0.35502</v>
      </c>
      <c r="Q11" s="92">
        <v>7.2279999999999997E-2</v>
      </c>
      <c r="R11" s="92">
        <v>5.6570000000000002E-2</v>
      </c>
      <c r="S11" s="92">
        <v>5.0540000000000002E-2</v>
      </c>
      <c r="T11" s="92">
        <v>1.5859999999999999E-2</v>
      </c>
      <c r="U11" s="92">
        <v>5.6770000000000001E-2</v>
      </c>
      <c r="V11" s="92">
        <v>1.5769999999999999E-2</v>
      </c>
      <c r="W11" s="92">
        <v>1.294E-2</v>
      </c>
      <c r="X11" s="92">
        <v>3.023E-2</v>
      </c>
      <c r="Y11" s="92">
        <v>1.174E-2</v>
      </c>
      <c r="Z11" s="623"/>
    </row>
    <row r="12" spans="1:26" s="50" customFormat="1">
      <c r="A12" s="737" t="s">
        <v>513</v>
      </c>
      <c r="B12" s="91" t="s">
        <v>513</v>
      </c>
      <c r="C12" s="91" t="s">
        <v>513</v>
      </c>
      <c r="D12" s="91" t="s">
        <v>513</v>
      </c>
      <c r="E12" s="92" t="s">
        <v>513</v>
      </c>
      <c r="F12" s="92" t="s">
        <v>513</v>
      </c>
      <c r="G12" s="92" t="s">
        <v>513</v>
      </c>
      <c r="H12" s="92" t="s">
        <v>513</v>
      </c>
      <c r="I12" s="92" t="s">
        <v>513</v>
      </c>
      <c r="J12" s="92" t="s">
        <v>513</v>
      </c>
      <c r="K12" s="92" t="s">
        <v>513</v>
      </c>
      <c r="L12" s="92" t="s">
        <v>513</v>
      </c>
      <c r="M12" s="92" t="s">
        <v>513</v>
      </c>
      <c r="N12" s="92" t="s">
        <v>513</v>
      </c>
      <c r="O12" s="92" t="s">
        <v>513</v>
      </c>
      <c r="P12" s="92" t="s">
        <v>513</v>
      </c>
      <c r="Q12" s="92" t="s">
        <v>513</v>
      </c>
      <c r="R12" s="92" t="s">
        <v>513</v>
      </c>
      <c r="S12" s="92" t="s">
        <v>513</v>
      </c>
      <c r="T12" s="92" t="s">
        <v>513</v>
      </c>
      <c r="U12" s="92" t="s">
        <v>513</v>
      </c>
      <c r="V12" s="92" t="s">
        <v>513</v>
      </c>
      <c r="W12" s="92" t="s">
        <v>513</v>
      </c>
      <c r="X12" s="92" t="s">
        <v>513</v>
      </c>
      <c r="Y12" s="92" t="s">
        <v>513</v>
      </c>
      <c r="Z12" s="623"/>
    </row>
    <row r="13" spans="1:26" s="50" customFormat="1">
      <c r="A13" s="737" t="s">
        <v>513</v>
      </c>
      <c r="B13" s="91" t="s">
        <v>513</v>
      </c>
      <c r="C13" s="91" t="s">
        <v>513</v>
      </c>
      <c r="D13" s="91" t="s">
        <v>513</v>
      </c>
      <c r="E13" s="92" t="s">
        <v>513</v>
      </c>
      <c r="F13" s="92" t="s">
        <v>513</v>
      </c>
      <c r="G13" s="92" t="s">
        <v>513</v>
      </c>
      <c r="H13" s="92" t="s">
        <v>513</v>
      </c>
      <c r="I13" s="92" t="s">
        <v>513</v>
      </c>
      <c r="J13" s="92" t="s">
        <v>513</v>
      </c>
      <c r="K13" s="92" t="s">
        <v>513</v>
      </c>
      <c r="L13" s="92" t="s">
        <v>513</v>
      </c>
      <c r="M13" s="92" t="s">
        <v>513</v>
      </c>
      <c r="N13" s="92" t="s">
        <v>513</v>
      </c>
      <c r="O13" s="92" t="s">
        <v>513</v>
      </c>
      <c r="P13" s="92" t="s">
        <v>513</v>
      </c>
      <c r="Q13" s="92" t="s">
        <v>513</v>
      </c>
      <c r="R13" s="92" t="s">
        <v>513</v>
      </c>
      <c r="S13" s="92" t="s">
        <v>513</v>
      </c>
      <c r="T13" s="92" t="s">
        <v>513</v>
      </c>
      <c r="U13" s="92" t="s">
        <v>513</v>
      </c>
      <c r="V13" s="92" t="s">
        <v>513</v>
      </c>
      <c r="W13" s="92" t="s">
        <v>513</v>
      </c>
      <c r="X13" s="92" t="s">
        <v>513</v>
      </c>
      <c r="Y13" s="92" t="s">
        <v>513</v>
      </c>
      <c r="Z13" s="623"/>
    </row>
    <row r="14" spans="1:26" s="50" customFormat="1">
      <c r="A14" s="737" t="s">
        <v>513</v>
      </c>
      <c r="B14" s="91" t="s">
        <v>513</v>
      </c>
      <c r="C14" s="91" t="s">
        <v>513</v>
      </c>
      <c r="D14" s="91" t="s">
        <v>513</v>
      </c>
      <c r="E14" s="92" t="s">
        <v>513</v>
      </c>
      <c r="F14" s="92" t="s">
        <v>513</v>
      </c>
      <c r="G14" s="92" t="s">
        <v>513</v>
      </c>
      <c r="H14" s="92" t="s">
        <v>513</v>
      </c>
      <c r="I14" s="92" t="s">
        <v>513</v>
      </c>
      <c r="J14" s="92" t="s">
        <v>513</v>
      </c>
      <c r="K14" s="92" t="s">
        <v>513</v>
      </c>
      <c r="L14" s="92" t="s">
        <v>513</v>
      </c>
      <c r="M14" s="92" t="s">
        <v>513</v>
      </c>
      <c r="N14" s="92" t="s">
        <v>513</v>
      </c>
      <c r="O14" s="92" t="s">
        <v>513</v>
      </c>
      <c r="P14" s="92" t="s">
        <v>513</v>
      </c>
      <c r="Q14" s="92" t="s">
        <v>513</v>
      </c>
      <c r="R14" s="92" t="s">
        <v>513</v>
      </c>
      <c r="S14" s="92" t="s">
        <v>513</v>
      </c>
      <c r="T14" s="92" t="s">
        <v>513</v>
      </c>
      <c r="U14" s="92" t="s">
        <v>513</v>
      </c>
      <c r="V14" s="92" t="s">
        <v>513</v>
      </c>
      <c r="W14" s="92" t="s">
        <v>513</v>
      </c>
      <c r="X14" s="92" t="s">
        <v>513</v>
      </c>
      <c r="Y14" s="92" t="s">
        <v>513</v>
      </c>
      <c r="Z14" s="623"/>
    </row>
    <row r="15" spans="1:26" s="50" customFormat="1">
      <c r="A15" s="737" t="s">
        <v>513</v>
      </c>
      <c r="B15" s="91" t="s">
        <v>513</v>
      </c>
      <c r="C15" s="91" t="s">
        <v>513</v>
      </c>
      <c r="D15" s="91" t="s">
        <v>513</v>
      </c>
      <c r="E15" s="92" t="s">
        <v>513</v>
      </c>
      <c r="F15" s="92" t="s">
        <v>513</v>
      </c>
      <c r="G15" s="92" t="s">
        <v>513</v>
      </c>
      <c r="H15" s="92" t="s">
        <v>513</v>
      </c>
      <c r="I15" s="92" t="s">
        <v>513</v>
      </c>
      <c r="J15" s="92" t="s">
        <v>513</v>
      </c>
      <c r="K15" s="92" t="s">
        <v>513</v>
      </c>
      <c r="L15" s="92" t="s">
        <v>513</v>
      </c>
      <c r="M15" s="92" t="s">
        <v>513</v>
      </c>
      <c r="N15" s="92" t="s">
        <v>513</v>
      </c>
      <c r="O15" s="92" t="s">
        <v>513</v>
      </c>
      <c r="P15" s="92" t="s">
        <v>513</v>
      </c>
      <c r="Q15" s="92" t="s">
        <v>513</v>
      </c>
      <c r="R15" s="92" t="s">
        <v>513</v>
      </c>
      <c r="S15" s="92" t="s">
        <v>513</v>
      </c>
      <c r="T15" s="92" t="s">
        <v>513</v>
      </c>
      <c r="U15" s="92" t="s">
        <v>513</v>
      </c>
      <c r="V15" s="92" t="s">
        <v>513</v>
      </c>
      <c r="W15" s="92" t="s">
        <v>513</v>
      </c>
      <c r="X15" s="92" t="s">
        <v>513</v>
      </c>
      <c r="Y15" s="92" t="s">
        <v>513</v>
      </c>
      <c r="Z15" s="623"/>
    </row>
    <row r="16" spans="1:26" s="50" customFormat="1">
      <c r="A16" s="737" t="s">
        <v>513</v>
      </c>
      <c r="B16" s="91" t="s">
        <v>513</v>
      </c>
      <c r="C16" s="91" t="s">
        <v>513</v>
      </c>
      <c r="D16" s="91" t="s">
        <v>513</v>
      </c>
      <c r="E16" s="92" t="s">
        <v>513</v>
      </c>
      <c r="F16" s="92" t="s">
        <v>513</v>
      </c>
      <c r="G16" s="92" t="s">
        <v>513</v>
      </c>
      <c r="H16" s="92" t="s">
        <v>513</v>
      </c>
      <c r="I16" s="92" t="s">
        <v>513</v>
      </c>
      <c r="J16" s="92" t="s">
        <v>513</v>
      </c>
      <c r="K16" s="92" t="s">
        <v>513</v>
      </c>
      <c r="L16" s="92" t="s">
        <v>513</v>
      </c>
      <c r="M16" s="92" t="s">
        <v>513</v>
      </c>
      <c r="N16" s="92" t="s">
        <v>513</v>
      </c>
      <c r="O16" s="92" t="s">
        <v>513</v>
      </c>
      <c r="P16" s="92" t="s">
        <v>513</v>
      </c>
      <c r="Q16" s="92" t="s">
        <v>513</v>
      </c>
      <c r="R16" s="92" t="s">
        <v>513</v>
      </c>
      <c r="S16" s="92" t="s">
        <v>513</v>
      </c>
      <c r="T16" s="92" t="s">
        <v>513</v>
      </c>
      <c r="U16" s="92" t="s">
        <v>513</v>
      </c>
      <c r="V16" s="92" t="s">
        <v>513</v>
      </c>
      <c r="W16" s="92" t="s">
        <v>513</v>
      </c>
      <c r="X16" s="92" t="s">
        <v>513</v>
      </c>
      <c r="Y16" s="92" t="s">
        <v>513</v>
      </c>
      <c r="Z16" s="623"/>
    </row>
    <row r="17" spans="1:26" s="50" customFormat="1">
      <c r="A17" s="737" t="s">
        <v>513</v>
      </c>
      <c r="B17" s="91" t="s">
        <v>513</v>
      </c>
      <c r="C17" s="91" t="s">
        <v>513</v>
      </c>
      <c r="D17" s="91" t="s">
        <v>513</v>
      </c>
      <c r="E17" s="92" t="s">
        <v>513</v>
      </c>
      <c r="F17" s="92" t="s">
        <v>513</v>
      </c>
      <c r="G17" s="92" t="s">
        <v>513</v>
      </c>
      <c r="H17" s="92" t="s">
        <v>513</v>
      </c>
      <c r="I17" s="92" t="s">
        <v>513</v>
      </c>
      <c r="J17" s="92" t="s">
        <v>513</v>
      </c>
      <c r="K17" s="92" t="s">
        <v>513</v>
      </c>
      <c r="L17" s="92" t="s">
        <v>513</v>
      </c>
      <c r="M17" s="92" t="s">
        <v>513</v>
      </c>
      <c r="N17" s="92" t="s">
        <v>513</v>
      </c>
      <c r="O17" s="92" t="s">
        <v>513</v>
      </c>
      <c r="P17" s="92" t="s">
        <v>513</v>
      </c>
      <c r="Q17" s="92" t="s">
        <v>513</v>
      </c>
      <c r="R17" s="92" t="s">
        <v>513</v>
      </c>
      <c r="S17" s="92" t="s">
        <v>513</v>
      </c>
      <c r="T17" s="92" t="s">
        <v>513</v>
      </c>
      <c r="U17" s="92" t="s">
        <v>513</v>
      </c>
      <c r="V17" s="92" t="s">
        <v>513</v>
      </c>
      <c r="W17" s="92" t="s">
        <v>513</v>
      </c>
      <c r="X17" s="92" t="s">
        <v>513</v>
      </c>
      <c r="Y17" s="92" t="s">
        <v>513</v>
      </c>
      <c r="Z17" s="623"/>
    </row>
    <row r="18" spans="1:26" s="50" customFormat="1">
      <c r="A18" s="737" t="s">
        <v>513</v>
      </c>
      <c r="B18" s="91" t="s">
        <v>513</v>
      </c>
      <c r="C18" s="91" t="s">
        <v>513</v>
      </c>
      <c r="D18" s="91" t="s">
        <v>513</v>
      </c>
      <c r="E18" s="92" t="s">
        <v>513</v>
      </c>
      <c r="F18" s="92" t="s">
        <v>513</v>
      </c>
      <c r="G18" s="92" t="s">
        <v>513</v>
      </c>
      <c r="H18" s="92" t="s">
        <v>513</v>
      </c>
      <c r="I18" s="92" t="s">
        <v>513</v>
      </c>
      <c r="J18" s="92" t="s">
        <v>513</v>
      </c>
      <c r="K18" s="92" t="s">
        <v>513</v>
      </c>
      <c r="L18" s="92" t="s">
        <v>513</v>
      </c>
      <c r="M18" s="92" t="s">
        <v>513</v>
      </c>
      <c r="N18" s="92" t="s">
        <v>513</v>
      </c>
      <c r="O18" s="92" t="s">
        <v>513</v>
      </c>
      <c r="P18" s="92" t="s">
        <v>513</v>
      </c>
      <c r="Q18" s="92" t="s">
        <v>513</v>
      </c>
      <c r="R18" s="92" t="s">
        <v>513</v>
      </c>
      <c r="S18" s="92" t="s">
        <v>513</v>
      </c>
      <c r="T18" s="92" t="s">
        <v>513</v>
      </c>
      <c r="U18" s="92" t="s">
        <v>513</v>
      </c>
      <c r="V18" s="92" t="s">
        <v>513</v>
      </c>
      <c r="W18" s="92" t="s">
        <v>513</v>
      </c>
      <c r="X18" s="92" t="s">
        <v>513</v>
      </c>
      <c r="Y18" s="92" t="s">
        <v>513</v>
      </c>
      <c r="Z18" s="623"/>
    </row>
    <row r="19" spans="1:26" s="50" customFormat="1">
      <c r="A19" s="737" t="s">
        <v>513</v>
      </c>
      <c r="B19" s="91" t="s">
        <v>513</v>
      </c>
      <c r="C19" s="91" t="s">
        <v>513</v>
      </c>
      <c r="D19" s="91" t="s">
        <v>513</v>
      </c>
      <c r="E19" s="92" t="s">
        <v>513</v>
      </c>
      <c r="F19" s="92" t="s">
        <v>513</v>
      </c>
      <c r="G19" s="92" t="s">
        <v>513</v>
      </c>
      <c r="H19" s="92" t="s">
        <v>513</v>
      </c>
      <c r="I19" s="92" t="s">
        <v>513</v>
      </c>
      <c r="J19" s="92" t="s">
        <v>513</v>
      </c>
      <c r="K19" s="92" t="s">
        <v>513</v>
      </c>
      <c r="L19" s="92" t="s">
        <v>513</v>
      </c>
      <c r="M19" s="92" t="s">
        <v>513</v>
      </c>
      <c r="N19" s="92" t="s">
        <v>513</v>
      </c>
      <c r="O19" s="92" t="s">
        <v>513</v>
      </c>
      <c r="P19" s="92" t="s">
        <v>513</v>
      </c>
      <c r="Q19" s="92" t="s">
        <v>513</v>
      </c>
      <c r="R19" s="92" t="s">
        <v>513</v>
      </c>
      <c r="S19" s="92" t="s">
        <v>513</v>
      </c>
      <c r="T19" s="92" t="s">
        <v>513</v>
      </c>
      <c r="U19" s="92" t="s">
        <v>513</v>
      </c>
      <c r="V19" s="92" t="s">
        <v>513</v>
      </c>
      <c r="W19" s="92" t="s">
        <v>513</v>
      </c>
      <c r="X19" s="92" t="s">
        <v>513</v>
      </c>
      <c r="Y19" s="92" t="s">
        <v>513</v>
      </c>
      <c r="Z19" s="623"/>
    </row>
    <row r="20" spans="1:26" s="50" customFormat="1">
      <c r="A20" s="737" t="s">
        <v>513</v>
      </c>
      <c r="B20" s="91" t="s">
        <v>513</v>
      </c>
      <c r="C20" s="91" t="s">
        <v>513</v>
      </c>
      <c r="D20" s="91" t="s">
        <v>513</v>
      </c>
      <c r="E20" s="92" t="s">
        <v>513</v>
      </c>
      <c r="F20" s="92" t="s">
        <v>513</v>
      </c>
      <c r="G20" s="92" t="s">
        <v>513</v>
      </c>
      <c r="H20" s="92" t="s">
        <v>513</v>
      </c>
      <c r="I20" s="92" t="s">
        <v>513</v>
      </c>
      <c r="J20" s="92" t="s">
        <v>513</v>
      </c>
      <c r="K20" s="92" t="s">
        <v>513</v>
      </c>
      <c r="L20" s="92" t="s">
        <v>513</v>
      </c>
      <c r="M20" s="92" t="s">
        <v>513</v>
      </c>
      <c r="N20" s="92" t="s">
        <v>513</v>
      </c>
      <c r="O20" s="92" t="s">
        <v>513</v>
      </c>
      <c r="P20" s="92" t="s">
        <v>513</v>
      </c>
      <c r="Q20" s="92" t="s">
        <v>513</v>
      </c>
      <c r="R20" s="92" t="s">
        <v>513</v>
      </c>
      <c r="S20" s="92" t="s">
        <v>513</v>
      </c>
      <c r="T20" s="92" t="s">
        <v>513</v>
      </c>
      <c r="U20" s="92" t="s">
        <v>513</v>
      </c>
      <c r="V20" s="92" t="s">
        <v>513</v>
      </c>
      <c r="W20" s="92" t="s">
        <v>513</v>
      </c>
      <c r="X20" s="92" t="s">
        <v>513</v>
      </c>
      <c r="Y20" s="92" t="s">
        <v>513</v>
      </c>
      <c r="Z20" s="623"/>
    </row>
    <row r="21" spans="1:26" s="50" customFormat="1">
      <c r="A21" s="737" t="s">
        <v>513</v>
      </c>
      <c r="B21" s="91" t="s">
        <v>513</v>
      </c>
      <c r="C21" s="91" t="s">
        <v>513</v>
      </c>
      <c r="D21" s="91" t="s">
        <v>513</v>
      </c>
      <c r="E21" s="92" t="s">
        <v>513</v>
      </c>
      <c r="F21" s="92" t="s">
        <v>513</v>
      </c>
      <c r="G21" s="92" t="s">
        <v>513</v>
      </c>
      <c r="H21" s="92" t="s">
        <v>513</v>
      </c>
      <c r="I21" s="92" t="s">
        <v>513</v>
      </c>
      <c r="J21" s="92" t="s">
        <v>513</v>
      </c>
      <c r="K21" s="92" t="s">
        <v>513</v>
      </c>
      <c r="L21" s="92" t="s">
        <v>513</v>
      </c>
      <c r="M21" s="92" t="s">
        <v>513</v>
      </c>
      <c r="N21" s="92" t="s">
        <v>513</v>
      </c>
      <c r="O21" s="92" t="s">
        <v>513</v>
      </c>
      <c r="P21" s="92" t="s">
        <v>513</v>
      </c>
      <c r="Q21" s="92" t="s">
        <v>513</v>
      </c>
      <c r="R21" s="92" t="s">
        <v>513</v>
      </c>
      <c r="S21" s="92" t="s">
        <v>513</v>
      </c>
      <c r="T21" s="92" t="s">
        <v>513</v>
      </c>
      <c r="U21" s="92" t="s">
        <v>513</v>
      </c>
      <c r="V21" s="92" t="s">
        <v>513</v>
      </c>
      <c r="W21" s="92" t="s">
        <v>513</v>
      </c>
      <c r="X21" s="92" t="s">
        <v>513</v>
      </c>
      <c r="Y21" s="92" t="s">
        <v>513</v>
      </c>
      <c r="Z21" s="623"/>
    </row>
    <row r="22" spans="1:26" s="50" customFormat="1">
      <c r="A22" s="737" t="s">
        <v>513</v>
      </c>
      <c r="B22" s="91" t="s">
        <v>513</v>
      </c>
      <c r="C22" s="91" t="s">
        <v>513</v>
      </c>
      <c r="D22" s="91" t="s">
        <v>513</v>
      </c>
      <c r="E22" s="92" t="s">
        <v>513</v>
      </c>
      <c r="F22" s="92" t="s">
        <v>513</v>
      </c>
      <c r="G22" s="92" t="s">
        <v>513</v>
      </c>
      <c r="H22" s="92" t="s">
        <v>513</v>
      </c>
      <c r="I22" s="92" t="s">
        <v>513</v>
      </c>
      <c r="J22" s="92" t="s">
        <v>513</v>
      </c>
      <c r="K22" s="92" t="s">
        <v>513</v>
      </c>
      <c r="L22" s="92" t="s">
        <v>513</v>
      </c>
      <c r="M22" s="92" t="s">
        <v>513</v>
      </c>
      <c r="N22" s="92" t="s">
        <v>513</v>
      </c>
      <c r="O22" s="92" t="s">
        <v>513</v>
      </c>
      <c r="P22" s="92" t="s">
        <v>513</v>
      </c>
      <c r="Q22" s="92" t="s">
        <v>513</v>
      </c>
      <c r="R22" s="92" t="s">
        <v>513</v>
      </c>
      <c r="S22" s="92" t="s">
        <v>513</v>
      </c>
      <c r="T22" s="92" t="s">
        <v>513</v>
      </c>
      <c r="U22" s="92" t="s">
        <v>513</v>
      </c>
      <c r="V22" s="92" t="s">
        <v>513</v>
      </c>
      <c r="W22" s="92" t="s">
        <v>513</v>
      </c>
      <c r="X22" s="92" t="s">
        <v>513</v>
      </c>
      <c r="Y22" s="92" t="s">
        <v>513</v>
      </c>
      <c r="Z22" s="623"/>
    </row>
    <row r="23" spans="1:26" s="50" customFormat="1">
      <c r="A23" s="737" t="s">
        <v>513</v>
      </c>
      <c r="B23" s="91" t="s">
        <v>513</v>
      </c>
      <c r="C23" s="91" t="s">
        <v>513</v>
      </c>
      <c r="D23" s="91" t="s">
        <v>513</v>
      </c>
      <c r="E23" s="92" t="s">
        <v>513</v>
      </c>
      <c r="F23" s="92" t="s">
        <v>513</v>
      </c>
      <c r="G23" s="92" t="s">
        <v>513</v>
      </c>
      <c r="H23" s="92" t="s">
        <v>513</v>
      </c>
      <c r="I23" s="92" t="s">
        <v>513</v>
      </c>
      <c r="J23" s="92" t="s">
        <v>513</v>
      </c>
      <c r="K23" s="92" t="s">
        <v>513</v>
      </c>
      <c r="L23" s="92" t="s">
        <v>513</v>
      </c>
      <c r="M23" s="92" t="s">
        <v>513</v>
      </c>
      <c r="N23" s="92" t="s">
        <v>513</v>
      </c>
      <c r="O23" s="92" t="s">
        <v>513</v>
      </c>
      <c r="P23" s="92" t="s">
        <v>513</v>
      </c>
      <c r="Q23" s="92" t="s">
        <v>513</v>
      </c>
      <c r="R23" s="92" t="s">
        <v>513</v>
      </c>
      <c r="S23" s="92" t="s">
        <v>513</v>
      </c>
      <c r="T23" s="92" t="s">
        <v>513</v>
      </c>
      <c r="U23" s="92" t="s">
        <v>513</v>
      </c>
      <c r="V23" s="92" t="s">
        <v>513</v>
      </c>
      <c r="W23" s="92" t="s">
        <v>513</v>
      </c>
      <c r="X23" s="92" t="s">
        <v>513</v>
      </c>
      <c r="Y23" s="92" t="s">
        <v>513</v>
      </c>
      <c r="Z23" s="623"/>
    </row>
    <row r="24" spans="1:26" s="50" customFormat="1">
      <c r="A24" s="737" t="s">
        <v>513</v>
      </c>
      <c r="B24" s="91" t="s">
        <v>513</v>
      </c>
      <c r="C24" s="91" t="s">
        <v>513</v>
      </c>
      <c r="D24" s="91" t="s">
        <v>513</v>
      </c>
      <c r="E24" s="92" t="s">
        <v>513</v>
      </c>
      <c r="F24" s="92" t="s">
        <v>513</v>
      </c>
      <c r="G24" s="92" t="s">
        <v>513</v>
      </c>
      <c r="H24" s="92" t="s">
        <v>513</v>
      </c>
      <c r="I24" s="92" t="s">
        <v>513</v>
      </c>
      <c r="J24" s="92" t="s">
        <v>513</v>
      </c>
      <c r="K24" s="92" t="s">
        <v>513</v>
      </c>
      <c r="L24" s="92" t="s">
        <v>513</v>
      </c>
      <c r="M24" s="92" t="s">
        <v>513</v>
      </c>
      <c r="N24" s="92" t="s">
        <v>513</v>
      </c>
      <c r="O24" s="92" t="s">
        <v>513</v>
      </c>
      <c r="P24" s="92" t="s">
        <v>513</v>
      </c>
      <c r="Q24" s="92" t="s">
        <v>513</v>
      </c>
      <c r="R24" s="92" t="s">
        <v>513</v>
      </c>
      <c r="S24" s="92" t="s">
        <v>513</v>
      </c>
      <c r="T24" s="92" t="s">
        <v>513</v>
      </c>
      <c r="U24" s="92" t="s">
        <v>513</v>
      </c>
      <c r="V24" s="92" t="s">
        <v>513</v>
      </c>
      <c r="W24" s="92" t="s">
        <v>513</v>
      </c>
      <c r="X24" s="92" t="s">
        <v>513</v>
      </c>
      <c r="Y24" s="92" t="s">
        <v>513</v>
      </c>
      <c r="Z24" s="623"/>
    </row>
    <row r="25" spans="1:26" s="50" customFormat="1">
      <c r="A25" s="737" t="s">
        <v>513</v>
      </c>
      <c r="B25" s="91" t="s">
        <v>513</v>
      </c>
      <c r="C25" s="91" t="s">
        <v>513</v>
      </c>
      <c r="D25" s="91" t="s">
        <v>513</v>
      </c>
      <c r="E25" s="92" t="s">
        <v>513</v>
      </c>
      <c r="F25" s="92" t="s">
        <v>513</v>
      </c>
      <c r="G25" s="92" t="s">
        <v>513</v>
      </c>
      <c r="H25" s="92" t="s">
        <v>513</v>
      </c>
      <c r="I25" s="92" t="s">
        <v>513</v>
      </c>
      <c r="J25" s="92" t="s">
        <v>513</v>
      </c>
      <c r="K25" s="92" t="s">
        <v>513</v>
      </c>
      <c r="L25" s="92" t="s">
        <v>513</v>
      </c>
      <c r="M25" s="92" t="s">
        <v>513</v>
      </c>
      <c r="N25" s="92" t="s">
        <v>513</v>
      </c>
      <c r="O25" s="92" t="s">
        <v>513</v>
      </c>
      <c r="P25" s="92" t="s">
        <v>513</v>
      </c>
      <c r="Q25" s="92" t="s">
        <v>513</v>
      </c>
      <c r="R25" s="92" t="s">
        <v>513</v>
      </c>
      <c r="S25" s="92" t="s">
        <v>513</v>
      </c>
      <c r="T25" s="92" t="s">
        <v>513</v>
      </c>
      <c r="U25" s="92" t="s">
        <v>513</v>
      </c>
      <c r="V25" s="92" t="s">
        <v>513</v>
      </c>
      <c r="W25" s="92" t="s">
        <v>513</v>
      </c>
      <c r="X25" s="92" t="s">
        <v>513</v>
      </c>
      <c r="Y25" s="92" t="s">
        <v>513</v>
      </c>
      <c r="Z25" s="623"/>
    </row>
    <row r="26" spans="1:26" s="50" customFormat="1">
      <c r="A26" s="737" t="s">
        <v>513</v>
      </c>
      <c r="B26" s="91" t="s">
        <v>513</v>
      </c>
      <c r="C26" s="91" t="s">
        <v>513</v>
      </c>
      <c r="D26" s="91" t="s">
        <v>513</v>
      </c>
      <c r="E26" s="92" t="s">
        <v>513</v>
      </c>
      <c r="F26" s="92" t="s">
        <v>513</v>
      </c>
      <c r="G26" s="92" t="s">
        <v>513</v>
      </c>
      <c r="H26" s="92" t="s">
        <v>513</v>
      </c>
      <c r="I26" s="92" t="s">
        <v>513</v>
      </c>
      <c r="J26" s="92" t="s">
        <v>513</v>
      </c>
      <c r="K26" s="92" t="s">
        <v>513</v>
      </c>
      <c r="L26" s="92" t="s">
        <v>513</v>
      </c>
      <c r="M26" s="92" t="s">
        <v>513</v>
      </c>
      <c r="N26" s="92" t="s">
        <v>513</v>
      </c>
      <c r="O26" s="92" t="s">
        <v>513</v>
      </c>
      <c r="P26" s="92" t="s">
        <v>513</v>
      </c>
      <c r="Q26" s="92" t="s">
        <v>513</v>
      </c>
      <c r="R26" s="92" t="s">
        <v>513</v>
      </c>
      <c r="S26" s="92" t="s">
        <v>513</v>
      </c>
      <c r="T26" s="92" t="s">
        <v>513</v>
      </c>
      <c r="U26" s="92" t="s">
        <v>513</v>
      </c>
      <c r="V26" s="92" t="s">
        <v>513</v>
      </c>
      <c r="W26" s="92" t="s">
        <v>513</v>
      </c>
      <c r="X26" s="92" t="s">
        <v>513</v>
      </c>
      <c r="Y26" s="92" t="s">
        <v>513</v>
      </c>
      <c r="Z26" s="623"/>
    </row>
    <row r="27" spans="1:26" s="50" customFormat="1">
      <c r="A27" s="737" t="s">
        <v>513</v>
      </c>
      <c r="B27" s="91" t="s">
        <v>513</v>
      </c>
      <c r="C27" s="91" t="s">
        <v>513</v>
      </c>
      <c r="D27" s="91" t="s">
        <v>513</v>
      </c>
      <c r="E27" s="92" t="s">
        <v>513</v>
      </c>
      <c r="F27" s="92" t="s">
        <v>513</v>
      </c>
      <c r="G27" s="92" t="s">
        <v>513</v>
      </c>
      <c r="H27" s="92" t="s">
        <v>513</v>
      </c>
      <c r="I27" s="92" t="s">
        <v>513</v>
      </c>
      <c r="J27" s="92" t="s">
        <v>513</v>
      </c>
      <c r="K27" s="92" t="s">
        <v>513</v>
      </c>
      <c r="L27" s="92" t="s">
        <v>513</v>
      </c>
      <c r="M27" s="92" t="s">
        <v>513</v>
      </c>
      <c r="N27" s="92" t="s">
        <v>513</v>
      </c>
      <c r="O27" s="92" t="s">
        <v>513</v>
      </c>
      <c r="P27" s="92" t="s">
        <v>513</v>
      </c>
      <c r="Q27" s="92" t="s">
        <v>513</v>
      </c>
      <c r="R27" s="92" t="s">
        <v>513</v>
      </c>
      <c r="S27" s="92" t="s">
        <v>513</v>
      </c>
      <c r="T27" s="92" t="s">
        <v>513</v>
      </c>
      <c r="U27" s="92" t="s">
        <v>513</v>
      </c>
      <c r="V27" s="92" t="s">
        <v>513</v>
      </c>
      <c r="W27" s="92" t="s">
        <v>513</v>
      </c>
      <c r="X27" s="92" t="s">
        <v>513</v>
      </c>
      <c r="Y27" s="92" t="s">
        <v>513</v>
      </c>
      <c r="Z27" s="623"/>
    </row>
    <row r="28" spans="1:26" s="50" customFormat="1">
      <c r="A28" s="737" t="s">
        <v>513</v>
      </c>
      <c r="B28" s="91" t="s">
        <v>513</v>
      </c>
      <c r="C28" s="91" t="s">
        <v>513</v>
      </c>
      <c r="D28" s="91" t="s">
        <v>513</v>
      </c>
      <c r="E28" s="92" t="s">
        <v>513</v>
      </c>
      <c r="F28" s="92" t="s">
        <v>513</v>
      </c>
      <c r="G28" s="92" t="s">
        <v>513</v>
      </c>
      <c r="H28" s="92" t="s">
        <v>513</v>
      </c>
      <c r="I28" s="92" t="s">
        <v>513</v>
      </c>
      <c r="J28" s="92" t="s">
        <v>513</v>
      </c>
      <c r="K28" s="92" t="s">
        <v>513</v>
      </c>
      <c r="L28" s="92" t="s">
        <v>513</v>
      </c>
      <c r="M28" s="92" t="s">
        <v>513</v>
      </c>
      <c r="N28" s="92" t="s">
        <v>513</v>
      </c>
      <c r="O28" s="92" t="s">
        <v>513</v>
      </c>
      <c r="P28" s="92" t="s">
        <v>513</v>
      </c>
      <c r="Q28" s="92" t="s">
        <v>513</v>
      </c>
      <c r="R28" s="92" t="s">
        <v>513</v>
      </c>
      <c r="S28" s="92" t="s">
        <v>513</v>
      </c>
      <c r="T28" s="92" t="s">
        <v>513</v>
      </c>
      <c r="U28" s="92" t="s">
        <v>513</v>
      </c>
      <c r="V28" s="92" t="s">
        <v>513</v>
      </c>
      <c r="W28" s="92" t="s">
        <v>513</v>
      </c>
      <c r="X28" s="92" t="s">
        <v>513</v>
      </c>
      <c r="Y28" s="92" t="s">
        <v>513</v>
      </c>
      <c r="Z28" s="623"/>
    </row>
    <row r="29" spans="1:26" s="623" customFormat="1">
      <c r="A29" s="748" t="str">
        <f>'Tabelle 33'!A29</f>
        <v>Anmerkungen. Datengrundlage: Volkshochschul-Statistik 2022; Basis: 828 vhs.</v>
      </c>
      <c r="B29" s="742"/>
      <c r="C29" s="742"/>
      <c r="D29" s="742"/>
      <c r="E29" s="749"/>
      <c r="F29" s="749"/>
      <c r="G29" s="749"/>
      <c r="H29" s="749"/>
      <c r="I29" s="749"/>
      <c r="J29" s="749"/>
      <c r="K29" s="749"/>
      <c r="L29" s="749"/>
      <c r="M29" s="749"/>
      <c r="N29" s="749"/>
      <c r="O29" s="749"/>
      <c r="P29" s="749"/>
      <c r="Q29" s="749"/>
      <c r="R29" s="749"/>
      <c r="S29" s="749"/>
      <c r="T29" s="749"/>
      <c r="U29" s="749"/>
      <c r="V29" s="749"/>
      <c r="W29" s="749"/>
      <c r="X29" s="749"/>
      <c r="Y29" s="749"/>
    </row>
    <row r="30" spans="1:26" s="623" customFormat="1">
      <c r="A30" s="750" t="s">
        <v>513</v>
      </c>
      <c r="B30" s="742"/>
      <c r="C30" s="742"/>
      <c r="D30" s="742"/>
      <c r="E30" s="749"/>
      <c r="F30" s="749"/>
      <c r="G30" s="749"/>
      <c r="H30" s="749"/>
      <c r="I30" s="749"/>
      <c r="J30" s="749"/>
      <c r="K30" s="749"/>
      <c r="L30" s="749"/>
      <c r="M30" s="749"/>
      <c r="N30" s="749"/>
      <c r="O30" s="749"/>
      <c r="P30" s="749"/>
      <c r="Q30" s="749"/>
      <c r="R30" s="749"/>
      <c r="S30" s="749"/>
      <c r="T30" s="749"/>
      <c r="U30" s="749"/>
      <c r="V30" s="749"/>
      <c r="W30" s="749"/>
      <c r="X30" s="749"/>
      <c r="Y30" s="749"/>
    </row>
    <row r="31" spans="1:26" s="560" customFormat="1">
      <c r="A31" s="558" t="str">
        <f>Tabelle1!$A$41</f>
        <v>Datengrundlage: Deutsches Institut für Erwachsenenbildung DIE (2025). „Basisdaten Volkshochschul-Statistik (seit 2018)“</v>
      </c>
      <c r="E31" s="402"/>
      <c r="F31" s="556"/>
      <c r="G31" s="556"/>
    </row>
    <row r="32" spans="1:26" s="560" customFormat="1">
      <c r="A32" s="558" t="str">
        <f>Tabelle1!$A$42</f>
        <v xml:space="preserve">(ZA6276; Version 2.0.0) [Data set]. GESIS, Köln. </v>
      </c>
      <c r="B32" s="556"/>
      <c r="C32" s="402"/>
      <c r="D32" s="9"/>
      <c r="E32" s="763" t="s">
        <v>494</v>
      </c>
      <c r="F32" s="556"/>
      <c r="G32" s="556"/>
    </row>
    <row r="33" spans="1:7" s="560" customFormat="1">
      <c r="E33" s="402"/>
      <c r="F33" s="556"/>
      <c r="G33" s="556"/>
    </row>
    <row r="34" spans="1:7" s="560" customFormat="1">
      <c r="A34" s="694" t="str">
        <f>Tabelle1!$A$44</f>
        <v>Die Tabellen stehen unter der Lizenz CC BY-SA DEED 4.0.</v>
      </c>
      <c r="E34" s="402"/>
      <c r="F34" s="556"/>
      <c r="G34" s="556"/>
    </row>
  </sheetData>
  <mergeCells count="35">
    <mergeCell ref="W5:W6"/>
    <mergeCell ref="X5:X6"/>
    <mergeCell ref="Y5:Y6"/>
    <mergeCell ref="Q5:Q6"/>
    <mergeCell ref="R5:R6"/>
    <mergeCell ref="S5:S6"/>
    <mergeCell ref="T5:T6"/>
    <mergeCell ref="U5:U6"/>
    <mergeCell ref="V5:V6"/>
    <mergeCell ref="L5:L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A2:A6"/>
    <mergeCell ref="B2:Y2"/>
    <mergeCell ref="B3:D4"/>
    <mergeCell ref="E3:Y3"/>
    <mergeCell ref="E4:G4"/>
    <mergeCell ref="H4:J4"/>
    <mergeCell ref="K4:M4"/>
    <mergeCell ref="N4:P4"/>
    <mergeCell ref="Q4:S4"/>
    <mergeCell ref="T4:V4"/>
    <mergeCell ref="W4:Y4"/>
    <mergeCell ref="B5:B6"/>
    <mergeCell ref="C5:C6"/>
    <mergeCell ref="D5:D6"/>
    <mergeCell ref="E5:E6"/>
    <mergeCell ref="F5:F6"/>
  </mergeCells>
  <hyperlinks>
    <hyperlink ref="A34" r:id="rId1" display="Publikation und Tabellen stehen unter der Lizenz CC BY-SA DEED 4.0." xr:uid="{08C8F095-E61F-41D3-8CF2-FA70DB6F222E}"/>
    <hyperlink ref="E32" r:id="rId2" xr:uid="{734138D1-D104-4CF2-A5C9-6BEE2A807B33}"/>
  </hyperlinks>
  <pageMargins left="0.7" right="0.7" top="0.78740157499999996" bottom="0.78740157499999996" header="0.3" footer="0.3"/>
  <pageSetup paperSize="9" scale="59" orientation="landscape"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33A3C-54CC-4FE6-AB8E-F3B7476D2F42}">
  <sheetPr>
    <pageSetUpPr fitToPage="1"/>
  </sheetPr>
  <dimension ref="A1:Z87"/>
  <sheetViews>
    <sheetView view="pageBreakPreview" zoomScaleNormal="100" zoomScaleSheetLayoutView="100" workbookViewId="0"/>
  </sheetViews>
  <sheetFormatPr baseColWidth="10" defaultRowHeight="12.75"/>
  <cols>
    <col min="1" max="1" width="7.85546875" customWidth="1"/>
    <col min="2" max="4" width="9.7109375" customWidth="1"/>
    <col min="5" max="5" width="7.85546875" customWidth="1"/>
    <col min="6" max="6" width="9" customWidth="1"/>
    <col min="7" max="8" width="7.85546875" customWidth="1"/>
    <col min="9" max="9" width="9" customWidth="1"/>
    <col min="10" max="11" width="7.85546875" customWidth="1"/>
    <col min="12" max="12" width="9" customWidth="1"/>
    <col min="13" max="14" width="7.85546875" customWidth="1"/>
    <col min="15" max="15" width="8.5703125" customWidth="1"/>
    <col min="16" max="17" width="7.85546875" customWidth="1"/>
    <col min="18" max="18" width="9" customWidth="1"/>
    <col min="19" max="20" width="7.85546875" customWidth="1"/>
    <col min="21" max="21" width="9" customWidth="1"/>
    <col min="22" max="23" width="7.85546875" customWidth="1"/>
    <col min="24" max="24" width="9" customWidth="1"/>
    <col min="25" max="25" width="7.85546875" customWidth="1"/>
    <col min="26" max="26" width="2.7109375" style="560" customWidth="1"/>
  </cols>
  <sheetData>
    <row r="1" spans="1:26" ht="39.950000000000003" customHeight="1" thickBot="1">
      <c r="A1" s="751" t="str">
        <f>"Tabelle 37: Zeitreihen V (Anteile der Kurse nach Kursmerkmalen) ab " &amp;A7</f>
        <v>Tabelle 37: Zeitreihen V (Anteile der Kurse nach Kursmerkmalen) ab 2018</v>
      </c>
      <c r="B1" s="751"/>
      <c r="C1" s="751"/>
      <c r="D1" s="751"/>
      <c r="E1" s="751"/>
      <c r="F1" s="751"/>
      <c r="G1" s="751"/>
      <c r="H1" s="752"/>
      <c r="I1" s="752"/>
      <c r="J1" s="752"/>
      <c r="K1" s="752"/>
      <c r="L1" s="752"/>
      <c r="M1" s="752"/>
      <c r="N1" s="752"/>
      <c r="O1" s="752"/>
      <c r="P1" s="752"/>
      <c r="Q1" s="752"/>
      <c r="R1" s="752"/>
      <c r="S1" s="752"/>
      <c r="T1" s="752"/>
      <c r="U1" s="752"/>
      <c r="V1" s="752"/>
      <c r="W1" s="752"/>
      <c r="X1" s="752"/>
      <c r="Y1" s="752"/>
    </row>
    <row r="2" spans="1:26" ht="42.75" customHeight="1">
      <c r="A2" s="1163" t="s">
        <v>325</v>
      </c>
      <c r="B2" s="1100" t="s">
        <v>542</v>
      </c>
      <c r="C2" s="1100"/>
      <c r="D2" s="1100"/>
      <c r="E2" s="1100"/>
      <c r="F2" s="1100"/>
      <c r="G2" s="1100"/>
      <c r="H2" s="1100"/>
      <c r="I2" s="1100"/>
      <c r="J2" s="1100"/>
      <c r="K2" s="1100"/>
      <c r="L2" s="1100"/>
      <c r="M2" s="1100"/>
      <c r="N2" s="1100"/>
      <c r="O2" s="1100"/>
      <c r="P2" s="1100"/>
      <c r="Q2" s="1100"/>
      <c r="R2" s="1100"/>
      <c r="S2" s="1100"/>
      <c r="T2" s="1100"/>
      <c r="U2" s="1100"/>
      <c r="V2" s="1100"/>
      <c r="W2" s="1100"/>
      <c r="X2" s="1100"/>
      <c r="Y2" s="1102"/>
    </row>
    <row r="3" spans="1:26" ht="45" customHeight="1">
      <c r="A3" s="1164"/>
      <c r="B3" s="1107" t="s">
        <v>24</v>
      </c>
      <c r="C3" s="1107"/>
      <c r="D3" s="1158"/>
      <c r="E3" s="1108" t="s">
        <v>543</v>
      </c>
      <c r="F3" s="1107"/>
      <c r="G3" s="1158"/>
      <c r="H3" s="1108" t="s">
        <v>544</v>
      </c>
      <c r="I3" s="1107"/>
      <c r="J3" s="1158"/>
      <c r="K3" s="1108" t="s">
        <v>545</v>
      </c>
      <c r="L3" s="1107"/>
      <c r="M3" s="1158"/>
      <c r="N3" s="1108" t="s">
        <v>546</v>
      </c>
      <c r="O3" s="1107"/>
      <c r="P3" s="1158"/>
      <c r="Q3" s="1169" t="s">
        <v>547</v>
      </c>
      <c r="R3" s="1169"/>
      <c r="S3" s="1169"/>
      <c r="T3" s="1169" t="s">
        <v>548</v>
      </c>
      <c r="U3" s="1169"/>
      <c r="V3" s="1169"/>
      <c r="W3" s="1108" t="s">
        <v>381</v>
      </c>
      <c r="X3" s="1107"/>
      <c r="Y3" s="1109"/>
    </row>
    <row r="4" spans="1:26" ht="34.5" customHeight="1">
      <c r="A4" s="1164"/>
      <c r="B4" s="1166"/>
      <c r="C4" s="1166"/>
      <c r="D4" s="1167"/>
      <c r="E4" s="1168"/>
      <c r="F4" s="1166"/>
      <c r="G4" s="1167"/>
      <c r="H4" s="1168"/>
      <c r="I4" s="1166"/>
      <c r="J4" s="1167"/>
      <c r="K4" s="1168"/>
      <c r="L4" s="1166"/>
      <c r="M4" s="1167"/>
      <c r="N4" s="1129"/>
      <c r="O4" s="1130"/>
      <c r="P4" s="1131"/>
      <c r="Q4" s="1170"/>
      <c r="R4" s="1170"/>
      <c r="S4" s="1170"/>
      <c r="T4" s="1170"/>
      <c r="U4" s="1170"/>
      <c r="V4" s="1170"/>
      <c r="W4" s="1129"/>
      <c r="X4" s="1130"/>
      <c r="Y4" s="1171"/>
    </row>
    <row r="5" spans="1:26" ht="12.75" customHeight="1">
      <c r="A5" s="1164"/>
      <c r="B5" s="1172" t="s">
        <v>6</v>
      </c>
      <c r="C5" s="1174" t="s">
        <v>40</v>
      </c>
      <c r="D5" s="1174" t="s">
        <v>21</v>
      </c>
      <c r="E5" s="1174" t="s">
        <v>539</v>
      </c>
      <c r="F5" s="1174" t="s">
        <v>540</v>
      </c>
      <c r="G5" s="1174" t="s">
        <v>549</v>
      </c>
      <c r="H5" s="1174" t="s">
        <v>539</v>
      </c>
      <c r="I5" s="1174" t="s">
        <v>540</v>
      </c>
      <c r="J5" s="1174" t="s">
        <v>549</v>
      </c>
      <c r="K5" s="1174" t="s">
        <v>539</v>
      </c>
      <c r="L5" s="1174" t="s">
        <v>540</v>
      </c>
      <c r="M5" s="1174" t="s">
        <v>549</v>
      </c>
      <c r="N5" s="1174" t="s">
        <v>539</v>
      </c>
      <c r="O5" s="1174" t="s">
        <v>540</v>
      </c>
      <c r="P5" s="1174" t="s">
        <v>549</v>
      </c>
      <c r="Q5" s="1174" t="s">
        <v>539</v>
      </c>
      <c r="R5" s="1174" t="s">
        <v>540</v>
      </c>
      <c r="S5" s="1174" t="s">
        <v>549</v>
      </c>
      <c r="T5" s="1174" t="s">
        <v>539</v>
      </c>
      <c r="U5" s="1174" t="s">
        <v>540</v>
      </c>
      <c r="V5" s="1174" t="s">
        <v>549</v>
      </c>
      <c r="W5" s="1174" t="s">
        <v>539</v>
      </c>
      <c r="X5" s="1174" t="s">
        <v>540</v>
      </c>
      <c r="Y5" s="1176" t="s">
        <v>549</v>
      </c>
    </row>
    <row r="6" spans="1:26" ht="21.75" customHeight="1">
      <c r="A6" s="1165"/>
      <c r="B6" s="1173"/>
      <c r="C6" s="1175"/>
      <c r="D6" s="1175"/>
      <c r="E6" s="1175"/>
      <c r="F6" s="1175"/>
      <c r="G6" s="1175"/>
      <c r="H6" s="1175"/>
      <c r="I6" s="1175"/>
      <c r="J6" s="1175"/>
      <c r="K6" s="1175"/>
      <c r="L6" s="1175"/>
      <c r="M6" s="1175"/>
      <c r="N6" s="1175"/>
      <c r="O6" s="1175"/>
      <c r="P6" s="1175"/>
      <c r="Q6" s="1175"/>
      <c r="R6" s="1175"/>
      <c r="S6" s="1175"/>
      <c r="T6" s="1175"/>
      <c r="U6" s="1175"/>
      <c r="V6" s="1175"/>
      <c r="W6" s="1175"/>
      <c r="X6" s="1175"/>
      <c r="Y6" s="1177"/>
    </row>
    <row r="7" spans="1:26" s="50" customFormat="1">
      <c r="A7" s="735">
        <v>2018</v>
      </c>
      <c r="B7" s="280">
        <v>552329</v>
      </c>
      <c r="C7" s="280">
        <v>16769067</v>
      </c>
      <c r="D7" s="280">
        <v>6117374</v>
      </c>
      <c r="E7" s="753">
        <v>3.5060000000000001E-2</v>
      </c>
      <c r="F7" s="754">
        <v>6.6390000000000005E-2</v>
      </c>
      <c r="G7" s="754">
        <v>3.2989999999999998E-2</v>
      </c>
      <c r="H7" s="754">
        <v>8.6129999999999998E-2</v>
      </c>
      <c r="I7" s="754">
        <v>9.1660000000000005E-2</v>
      </c>
      <c r="J7" s="754">
        <v>7.399E-2</v>
      </c>
      <c r="K7" s="754">
        <v>1.238E-2</v>
      </c>
      <c r="L7" s="754">
        <v>1.396E-2</v>
      </c>
      <c r="M7" s="754">
        <v>9.8200000000000006E-3</v>
      </c>
      <c r="N7" s="754" t="s">
        <v>477</v>
      </c>
      <c r="O7" s="754" t="s">
        <v>477</v>
      </c>
      <c r="P7" s="754" t="s">
        <v>477</v>
      </c>
      <c r="Q7" s="754">
        <v>7.1709999999999996E-2</v>
      </c>
      <c r="R7" s="754">
        <v>0.186</v>
      </c>
      <c r="S7" s="754">
        <v>8.1809999999999994E-2</v>
      </c>
      <c r="T7" s="754">
        <v>2.4969999999999999E-2</v>
      </c>
      <c r="U7" s="754">
        <v>8.1170000000000006E-2</v>
      </c>
      <c r="V7" s="754">
        <v>2.776E-2</v>
      </c>
      <c r="W7" s="754">
        <v>6.5129999999999993E-2</v>
      </c>
      <c r="X7" s="754">
        <v>0.22531000000000001</v>
      </c>
      <c r="Y7" s="754">
        <v>9.393E-2</v>
      </c>
      <c r="Z7" s="623"/>
    </row>
    <row r="8" spans="1:26" s="50" customFormat="1">
      <c r="A8" s="737">
        <v>2019</v>
      </c>
      <c r="B8" s="91">
        <v>549810</v>
      </c>
      <c r="C8" s="91">
        <v>16021908</v>
      </c>
      <c r="D8" s="91">
        <v>6090058</v>
      </c>
      <c r="E8" s="755">
        <v>3.3279999999999997E-2</v>
      </c>
      <c r="F8" s="92">
        <v>6.2010000000000003E-2</v>
      </c>
      <c r="G8" s="92">
        <v>3.2390000000000002E-2</v>
      </c>
      <c r="H8" s="92">
        <v>0.13457</v>
      </c>
      <c r="I8" s="92">
        <v>0.15561</v>
      </c>
      <c r="J8" s="92">
        <v>0.11905</v>
      </c>
      <c r="K8" s="92">
        <v>1.7270000000000001E-2</v>
      </c>
      <c r="L8" s="92">
        <v>2.266E-2</v>
      </c>
      <c r="M8" s="92">
        <v>1.431E-2</v>
      </c>
      <c r="N8" s="92" t="s">
        <v>477</v>
      </c>
      <c r="O8" s="92" t="s">
        <v>477</v>
      </c>
      <c r="P8" s="92" t="s">
        <v>477</v>
      </c>
      <c r="Q8" s="92">
        <v>0.13938999999999999</v>
      </c>
      <c r="R8" s="92">
        <v>0.32005</v>
      </c>
      <c r="S8" s="92">
        <v>0.14551</v>
      </c>
      <c r="T8" s="92">
        <v>2.0789999999999999E-2</v>
      </c>
      <c r="U8" s="92">
        <v>6.905E-2</v>
      </c>
      <c r="V8" s="92">
        <v>2.2270000000000002E-2</v>
      </c>
      <c r="W8" s="92">
        <v>5.5010000000000003E-2</v>
      </c>
      <c r="X8" s="92">
        <v>0.20135</v>
      </c>
      <c r="Y8" s="92">
        <v>7.9149999999999998E-2</v>
      </c>
      <c r="Z8" s="623"/>
    </row>
    <row r="9" spans="1:26" s="50" customFormat="1">
      <c r="A9" s="737">
        <v>2020</v>
      </c>
      <c r="B9" s="91">
        <v>385428</v>
      </c>
      <c r="C9" s="91">
        <v>9730023</v>
      </c>
      <c r="D9" s="91">
        <v>3663776</v>
      </c>
      <c r="E9" s="755">
        <v>2.9739999999999999E-2</v>
      </c>
      <c r="F9" s="92">
        <v>7.5329999999999994E-2</v>
      </c>
      <c r="G9" s="92">
        <v>2.9899999999999999E-2</v>
      </c>
      <c r="H9" s="92">
        <v>0.13758000000000001</v>
      </c>
      <c r="I9" s="92">
        <v>0.17227999999999999</v>
      </c>
      <c r="J9" s="92">
        <v>0.12470000000000001</v>
      </c>
      <c r="K9" s="92">
        <v>8.7029999999999996E-2</v>
      </c>
      <c r="L9" s="92">
        <v>0.12077</v>
      </c>
      <c r="M9" s="92">
        <v>7.8399999999999997E-2</v>
      </c>
      <c r="N9" s="92" t="s">
        <v>477</v>
      </c>
      <c r="O9" s="92" t="s">
        <v>477</v>
      </c>
      <c r="P9" s="92" t="s">
        <v>477</v>
      </c>
      <c r="Q9" s="92">
        <v>0.14702000000000001</v>
      </c>
      <c r="R9" s="92">
        <v>0.35614000000000001</v>
      </c>
      <c r="S9" s="92">
        <v>0.15082000000000001</v>
      </c>
      <c r="T9" s="92">
        <v>1.8630000000000001E-2</v>
      </c>
      <c r="U9" s="92">
        <v>6.3259999999999997E-2</v>
      </c>
      <c r="V9" s="92">
        <v>1.9709999999999998E-2</v>
      </c>
      <c r="W9" s="92">
        <v>5.1330000000000001E-2</v>
      </c>
      <c r="X9" s="92">
        <v>0.20693</v>
      </c>
      <c r="Y9" s="92">
        <v>7.3690000000000005E-2</v>
      </c>
      <c r="Z9" s="623"/>
    </row>
    <row r="10" spans="1:26" s="50" customFormat="1">
      <c r="A10" s="737">
        <v>2021</v>
      </c>
      <c r="B10" s="91">
        <v>296162</v>
      </c>
      <c r="C10" s="91">
        <v>9191411</v>
      </c>
      <c r="D10" s="91">
        <v>2553670</v>
      </c>
      <c r="E10" s="755">
        <v>3.6310000000000002E-2</v>
      </c>
      <c r="F10" s="92">
        <v>7.1959999999999996E-2</v>
      </c>
      <c r="G10" s="92">
        <v>3.8920000000000003E-2</v>
      </c>
      <c r="H10" s="92">
        <v>0.14485999999999999</v>
      </c>
      <c r="I10" s="92">
        <v>0.18440000000000001</v>
      </c>
      <c r="J10" s="92">
        <v>0.13444</v>
      </c>
      <c r="K10" s="92">
        <v>0.22556000000000001</v>
      </c>
      <c r="L10" s="92">
        <v>0.20588000000000001</v>
      </c>
      <c r="M10" s="92">
        <v>0.21442</v>
      </c>
      <c r="N10" s="92" t="s">
        <v>477</v>
      </c>
      <c r="O10" s="92" t="s">
        <v>477</v>
      </c>
      <c r="P10" s="92" t="s">
        <v>477</v>
      </c>
      <c r="Q10" s="92">
        <v>0.15670000000000001</v>
      </c>
      <c r="R10" s="92">
        <v>0.36442999999999998</v>
      </c>
      <c r="S10" s="92">
        <v>0.16334000000000001</v>
      </c>
      <c r="T10" s="92">
        <v>1.8450000000000001E-2</v>
      </c>
      <c r="U10" s="92">
        <v>5.4519999999999999E-2</v>
      </c>
      <c r="V10" s="92">
        <v>2.0119999999999999E-2</v>
      </c>
      <c r="W10" s="92">
        <v>6.2780000000000002E-2</v>
      </c>
      <c r="X10" s="92">
        <v>0.21018000000000001</v>
      </c>
      <c r="Y10" s="92">
        <v>8.7220000000000006E-2</v>
      </c>
      <c r="Z10" s="623"/>
    </row>
    <row r="11" spans="1:26" s="50" customFormat="1">
      <c r="A11" s="737">
        <v>2022</v>
      </c>
      <c r="B11" s="91" t="s">
        <v>550</v>
      </c>
      <c r="C11" s="91" t="s">
        <v>551</v>
      </c>
      <c r="D11" s="91" t="s">
        <v>552</v>
      </c>
      <c r="E11" s="755">
        <v>3.1609999999999999E-2</v>
      </c>
      <c r="F11" s="92">
        <v>5.8770000000000003E-2</v>
      </c>
      <c r="G11" s="92">
        <v>3.363E-2</v>
      </c>
      <c r="H11" s="92">
        <v>0.13274</v>
      </c>
      <c r="I11" s="92">
        <v>0.15206</v>
      </c>
      <c r="J11" s="92">
        <v>0.11592</v>
      </c>
      <c r="K11" s="92">
        <v>9.98E-2</v>
      </c>
      <c r="L11" s="92">
        <v>0.10072</v>
      </c>
      <c r="M11" s="92">
        <v>8.7239999999999998E-2</v>
      </c>
      <c r="N11" s="92">
        <v>0.60394000000000003</v>
      </c>
      <c r="O11" s="92">
        <v>0.43241000000000002</v>
      </c>
      <c r="P11" s="92">
        <v>0.57255999999999996</v>
      </c>
      <c r="Q11" s="92">
        <v>0.15503</v>
      </c>
      <c r="R11" s="92">
        <v>0.36721999999999999</v>
      </c>
      <c r="S11" s="92">
        <v>0.17563000000000001</v>
      </c>
      <c r="T11" s="92">
        <v>1.814E-2</v>
      </c>
      <c r="U11" s="92">
        <v>5.4629999999999998E-2</v>
      </c>
      <c r="V11" s="92">
        <v>2.0250000000000001E-2</v>
      </c>
      <c r="W11" s="92">
        <v>7.0499999999999993E-2</v>
      </c>
      <c r="X11" s="92">
        <v>0.24476999999999999</v>
      </c>
      <c r="Y11" s="92">
        <v>0.11151</v>
      </c>
      <c r="Z11" s="623"/>
    </row>
    <row r="12" spans="1:26" s="50" customFormat="1">
      <c r="A12" s="737" t="s">
        <v>513</v>
      </c>
      <c r="B12" s="91" t="s">
        <v>513</v>
      </c>
      <c r="C12" s="91" t="s">
        <v>513</v>
      </c>
      <c r="D12" s="91" t="s">
        <v>513</v>
      </c>
      <c r="E12" s="755" t="s">
        <v>513</v>
      </c>
      <c r="F12" s="92" t="s">
        <v>513</v>
      </c>
      <c r="G12" s="92" t="s">
        <v>513</v>
      </c>
      <c r="H12" s="92" t="s">
        <v>513</v>
      </c>
      <c r="I12" s="92" t="s">
        <v>513</v>
      </c>
      <c r="J12" s="92" t="s">
        <v>513</v>
      </c>
      <c r="K12" s="92" t="s">
        <v>513</v>
      </c>
      <c r="L12" s="92" t="s">
        <v>513</v>
      </c>
      <c r="M12" s="92" t="s">
        <v>513</v>
      </c>
      <c r="N12" s="92" t="s">
        <v>513</v>
      </c>
      <c r="O12" s="92" t="s">
        <v>513</v>
      </c>
      <c r="P12" s="92" t="s">
        <v>513</v>
      </c>
      <c r="Q12" s="92" t="s">
        <v>513</v>
      </c>
      <c r="R12" s="92" t="s">
        <v>513</v>
      </c>
      <c r="S12" s="92" t="s">
        <v>513</v>
      </c>
      <c r="T12" s="92" t="s">
        <v>513</v>
      </c>
      <c r="U12" s="92" t="s">
        <v>513</v>
      </c>
      <c r="V12" s="92" t="s">
        <v>513</v>
      </c>
      <c r="W12" s="92" t="s">
        <v>513</v>
      </c>
      <c r="X12" s="92" t="s">
        <v>513</v>
      </c>
      <c r="Y12" s="92" t="s">
        <v>513</v>
      </c>
      <c r="Z12" s="623"/>
    </row>
    <row r="13" spans="1:26" s="50" customFormat="1">
      <c r="A13" s="737" t="s">
        <v>513</v>
      </c>
      <c r="B13" s="91" t="s">
        <v>513</v>
      </c>
      <c r="C13" s="91" t="s">
        <v>513</v>
      </c>
      <c r="D13" s="91" t="s">
        <v>513</v>
      </c>
      <c r="E13" s="755" t="s">
        <v>513</v>
      </c>
      <c r="F13" s="92" t="s">
        <v>513</v>
      </c>
      <c r="G13" s="92" t="s">
        <v>513</v>
      </c>
      <c r="H13" s="92" t="s">
        <v>513</v>
      </c>
      <c r="I13" s="92" t="s">
        <v>513</v>
      </c>
      <c r="J13" s="92" t="s">
        <v>513</v>
      </c>
      <c r="K13" s="92" t="s">
        <v>513</v>
      </c>
      <c r="L13" s="92" t="s">
        <v>513</v>
      </c>
      <c r="M13" s="92" t="s">
        <v>513</v>
      </c>
      <c r="N13" s="92" t="s">
        <v>513</v>
      </c>
      <c r="O13" s="92" t="s">
        <v>513</v>
      </c>
      <c r="P13" s="92" t="s">
        <v>513</v>
      </c>
      <c r="Q13" s="92" t="s">
        <v>513</v>
      </c>
      <c r="R13" s="92" t="s">
        <v>513</v>
      </c>
      <c r="S13" s="92" t="s">
        <v>513</v>
      </c>
      <c r="T13" s="92" t="s">
        <v>513</v>
      </c>
      <c r="U13" s="92" t="s">
        <v>513</v>
      </c>
      <c r="V13" s="92" t="s">
        <v>513</v>
      </c>
      <c r="W13" s="92" t="s">
        <v>513</v>
      </c>
      <c r="X13" s="92" t="s">
        <v>513</v>
      </c>
      <c r="Y13" s="92" t="s">
        <v>513</v>
      </c>
      <c r="Z13" s="623"/>
    </row>
    <row r="14" spans="1:26" s="50" customFormat="1">
      <c r="A14" s="737" t="s">
        <v>513</v>
      </c>
      <c r="B14" s="91" t="s">
        <v>513</v>
      </c>
      <c r="C14" s="91" t="s">
        <v>513</v>
      </c>
      <c r="D14" s="91" t="s">
        <v>513</v>
      </c>
      <c r="E14" s="755" t="s">
        <v>513</v>
      </c>
      <c r="F14" s="92" t="s">
        <v>513</v>
      </c>
      <c r="G14" s="92" t="s">
        <v>513</v>
      </c>
      <c r="H14" s="92" t="s">
        <v>513</v>
      </c>
      <c r="I14" s="92" t="s">
        <v>513</v>
      </c>
      <c r="J14" s="92" t="s">
        <v>513</v>
      </c>
      <c r="K14" s="92" t="s">
        <v>513</v>
      </c>
      <c r="L14" s="92" t="s">
        <v>513</v>
      </c>
      <c r="M14" s="92" t="s">
        <v>513</v>
      </c>
      <c r="N14" s="92" t="s">
        <v>513</v>
      </c>
      <c r="O14" s="92" t="s">
        <v>513</v>
      </c>
      <c r="P14" s="92" t="s">
        <v>513</v>
      </c>
      <c r="Q14" s="92" t="s">
        <v>513</v>
      </c>
      <c r="R14" s="92" t="s">
        <v>513</v>
      </c>
      <c r="S14" s="92" t="s">
        <v>513</v>
      </c>
      <c r="T14" s="92" t="s">
        <v>513</v>
      </c>
      <c r="U14" s="92" t="s">
        <v>513</v>
      </c>
      <c r="V14" s="92" t="s">
        <v>513</v>
      </c>
      <c r="W14" s="92" t="s">
        <v>513</v>
      </c>
      <c r="X14" s="92" t="s">
        <v>513</v>
      </c>
      <c r="Y14" s="92" t="s">
        <v>513</v>
      </c>
      <c r="Z14" s="623"/>
    </row>
    <row r="15" spans="1:26" s="50" customFormat="1">
      <c r="A15" s="737" t="s">
        <v>513</v>
      </c>
      <c r="B15" s="91" t="s">
        <v>513</v>
      </c>
      <c r="C15" s="91" t="s">
        <v>513</v>
      </c>
      <c r="D15" s="91" t="s">
        <v>513</v>
      </c>
      <c r="E15" s="755" t="s">
        <v>513</v>
      </c>
      <c r="F15" s="92" t="s">
        <v>513</v>
      </c>
      <c r="G15" s="92" t="s">
        <v>513</v>
      </c>
      <c r="H15" s="92" t="s">
        <v>513</v>
      </c>
      <c r="I15" s="92" t="s">
        <v>513</v>
      </c>
      <c r="J15" s="92" t="s">
        <v>513</v>
      </c>
      <c r="K15" s="92" t="s">
        <v>513</v>
      </c>
      <c r="L15" s="92" t="s">
        <v>513</v>
      </c>
      <c r="M15" s="92" t="s">
        <v>513</v>
      </c>
      <c r="N15" s="92" t="s">
        <v>513</v>
      </c>
      <c r="O15" s="92" t="s">
        <v>513</v>
      </c>
      <c r="P15" s="92" t="s">
        <v>513</v>
      </c>
      <c r="Q15" s="92" t="s">
        <v>513</v>
      </c>
      <c r="R15" s="92" t="s">
        <v>513</v>
      </c>
      <c r="S15" s="92" t="s">
        <v>513</v>
      </c>
      <c r="T15" s="92" t="s">
        <v>513</v>
      </c>
      <c r="U15" s="92" t="s">
        <v>513</v>
      </c>
      <c r="V15" s="92" t="s">
        <v>513</v>
      </c>
      <c r="W15" s="92" t="s">
        <v>513</v>
      </c>
      <c r="X15" s="92" t="s">
        <v>513</v>
      </c>
      <c r="Y15" s="92" t="s">
        <v>513</v>
      </c>
      <c r="Z15" s="623"/>
    </row>
    <row r="16" spans="1:26" s="50" customFormat="1">
      <c r="A16" s="737" t="s">
        <v>513</v>
      </c>
      <c r="B16" s="91" t="s">
        <v>513</v>
      </c>
      <c r="C16" s="91" t="s">
        <v>513</v>
      </c>
      <c r="D16" s="91" t="s">
        <v>513</v>
      </c>
      <c r="E16" s="755" t="s">
        <v>513</v>
      </c>
      <c r="F16" s="92" t="s">
        <v>513</v>
      </c>
      <c r="G16" s="92" t="s">
        <v>513</v>
      </c>
      <c r="H16" s="92" t="s">
        <v>513</v>
      </c>
      <c r="I16" s="92" t="s">
        <v>513</v>
      </c>
      <c r="J16" s="92" t="s">
        <v>513</v>
      </c>
      <c r="K16" s="92" t="s">
        <v>513</v>
      </c>
      <c r="L16" s="92" t="s">
        <v>513</v>
      </c>
      <c r="M16" s="92" t="s">
        <v>513</v>
      </c>
      <c r="N16" s="92" t="s">
        <v>513</v>
      </c>
      <c r="O16" s="92" t="s">
        <v>513</v>
      </c>
      <c r="P16" s="92" t="s">
        <v>513</v>
      </c>
      <c r="Q16" s="92" t="s">
        <v>513</v>
      </c>
      <c r="R16" s="92" t="s">
        <v>513</v>
      </c>
      <c r="S16" s="92" t="s">
        <v>513</v>
      </c>
      <c r="T16" s="92" t="s">
        <v>513</v>
      </c>
      <c r="U16" s="92" t="s">
        <v>513</v>
      </c>
      <c r="V16" s="92" t="s">
        <v>513</v>
      </c>
      <c r="W16" s="92" t="s">
        <v>513</v>
      </c>
      <c r="X16" s="92" t="s">
        <v>513</v>
      </c>
      <c r="Y16" s="92" t="s">
        <v>513</v>
      </c>
      <c r="Z16" s="623"/>
    </row>
    <row r="17" spans="1:26" s="50" customFormat="1">
      <c r="A17" s="737" t="s">
        <v>513</v>
      </c>
      <c r="B17" s="91" t="s">
        <v>513</v>
      </c>
      <c r="C17" s="91" t="s">
        <v>513</v>
      </c>
      <c r="D17" s="91" t="s">
        <v>513</v>
      </c>
      <c r="E17" s="755" t="s">
        <v>513</v>
      </c>
      <c r="F17" s="92" t="s">
        <v>513</v>
      </c>
      <c r="G17" s="92" t="s">
        <v>513</v>
      </c>
      <c r="H17" s="92" t="s">
        <v>513</v>
      </c>
      <c r="I17" s="92" t="s">
        <v>513</v>
      </c>
      <c r="J17" s="92" t="s">
        <v>513</v>
      </c>
      <c r="K17" s="92" t="s">
        <v>513</v>
      </c>
      <c r="L17" s="92" t="s">
        <v>513</v>
      </c>
      <c r="M17" s="92" t="s">
        <v>513</v>
      </c>
      <c r="N17" s="92" t="s">
        <v>513</v>
      </c>
      <c r="O17" s="92" t="s">
        <v>513</v>
      </c>
      <c r="P17" s="92" t="s">
        <v>513</v>
      </c>
      <c r="Q17" s="92" t="s">
        <v>513</v>
      </c>
      <c r="R17" s="92" t="s">
        <v>513</v>
      </c>
      <c r="S17" s="92" t="s">
        <v>513</v>
      </c>
      <c r="T17" s="92" t="s">
        <v>513</v>
      </c>
      <c r="U17" s="92" t="s">
        <v>513</v>
      </c>
      <c r="V17" s="92" t="s">
        <v>513</v>
      </c>
      <c r="W17" s="92" t="s">
        <v>513</v>
      </c>
      <c r="X17" s="92" t="s">
        <v>513</v>
      </c>
      <c r="Y17" s="92" t="s">
        <v>513</v>
      </c>
      <c r="Z17" s="623"/>
    </row>
    <row r="18" spans="1:26" s="50" customFormat="1">
      <c r="A18" s="737" t="s">
        <v>513</v>
      </c>
      <c r="B18" s="91" t="s">
        <v>513</v>
      </c>
      <c r="C18" s="91" t="s">
        <v>513</v>
      </c>
      <c r="D18" s="91" t="s">
        <v>513</v>
      </c>
      <c r="E18" s="755" t="s">
        <v>513</v>
      </c>
      <c r="F18" s="92" t="s">
        <v>513</v>
      </c>
      <c r="G18" s="92" t="s">
        <v>513</v>
      </c>
      <c r="H18" s="92" t="s">
        <v>513</v>
      </c>
      <c r="I18" s="92" t="s">
        <v>513</v>
      </c>
      <c r="J18" s="92" t="s">
        <v>513</v>
      </c>
      <c r="K18" s="92" t="s">
        <v>513</v>
      </c>
      <c r="L18" s="92" t="s">
        <v>513</v>
      </c>
      <c r="M18" s="92" t="s">
        <v>513</v>
      </c>
      <c r="N18" s="92" t="s">
        <v>513</v>
      </c>
      <c r="O18" s="92" t="s">
        <v>513</v>
      </c>
      <c r="P18" s="92" t="s">
        <v>513</v>
      </c>
      <c r="Q18" s="92" t="s">
        <v>513</v>
      </c>
      <c r="R18" s="92" t="s">
        <v>513</v>
      </c>
      <c r="S18" s="92" t="s">
        <v>513</v>
      </c>
      <c r="T18" s="92" t="s">
        <v>513</v>
      </c>
      <c r="U18" s="92" t="s">
        <v>513</v>
      </c>
      <c r="V18" s="92" t="s">
        <v>513</v>
      </c>
      <c r="W18" s="92" t="s">
        <v>513</v>
      </c>
      <c r="X18" s="92" t="s">
        <v>513</v>
      </c>
      <c r="Y18" s="92" t="s">
        <v>513</v>
      </c>
      <c r="Z18" s="623"/>
    </row>
    <row r="19" spans="1:26" s="50" customFormat="1">
      <c r="A19" s="737" t="s">
        <v>513</v>
      </c>
      <c r="B19" s="91" t="s">
        <v>513</v>
      </c>
      <c r="C19" s="91" t="s">
        <v>513</v>
      </c>
      <c r="D19" s="91" t="s">
        <v>513</v>
      </c>
      <c r="E19" s="755" t="s">
        <v>513</v>
      </c>
      <c r="F19" s="92" t="s">
        <v>513</v>
      </c>
      <c r="G19" s="92" t="s">
        <v>513</v>
      </c>
      <c r="H19" s="92" t="s">
        <v>513</v>
      </c>
      <c r="I19" s="92" t="s">
        <v>513</v>
      </c>
      <c r="J19" s="92" t="s">
        <v>513</v>
      </c>
      <c r="K19" s="92" t="s">
        <v>513</v>
      </c>
      <c r="L19" s="92" t="s">
        <v>513</v>
      </c>
      <c r="M19" s="92" t="s">
        <v>513</v>
      </c>
      <c r="N19" s="92" t="s">
        <v>513</v>
      </c>
      <c r="O19" s="92" t="s">
        <v>513</v>
      </c>
      <c r="P19" s="92" t="s">
        <v>513</v>
      </c>
      <c r="Q19" s="92" t="s">
        <v>513</v>
      </c>
      <c r="R19" s="92" t="s">
        <v>513</v>
      </c>
      <c r="S19" s="92" t="s">
        <v>513</v>
      </c>
      <c r="T19" s="92" t="s">
        <v>513</v>
      </c>
      <c r="U19" s="92" t="s">
        <v>513</v>
      </c>
      <c r="V19" s="92" t="s">
        <v>513</v>
      </c>
      <c r="W19" s="92" t="s">
        <v>513</v>
      </c>
      <c r="X19" s="92" t="s">
        <v>513</v>
      </c>
      <c r="Y19" s="92" t="s">
        <v>513</v>
      </c>
      <c r="Z19" s="623"/>
    </row>
    <row r="20" spans="1:26" s="50" customFormat="1">
      <c r="A20" s="737" t="s">
        <v>513</v>
      </c>
      <c r="B20" s="91" t="s">
        <v>513</v>
      </c>
      <c r="C20" s="91" t="s">
        <v>513</v>
      </c>
      <c r="D20" s="91" t="s">
        <v>513</v>
      </c>
      <c r="E20" s="755" t="s">
        <v>513</v>
      </c>
      <c r="F20" s="92" t="s">
        <v>513</v>
      </c>
      <c r="G20" s="92" t="s">
        <v>513</v>
      </c>
      <c r="H20" s="92" t="s">
        <v>513</v>
      </c>
      <c r="I20" s="92" t="s">
        <v>513</v>
      </c>
      <c r="J20" s="92" t="s">
        <v>513</v>
      </c>
      <c r="K20" s="92" t="s">
        <v>513</v>
      </c>
      <c r="L20" s="92" t="s">
        <v>513</v>
      </c>
      <c r="M20" s="92" t="s">
        <v>513</v>
      </c>
      <c r="N20" s="92" t="s">
        <v>513</v>
      </c>
      <c r="O20" s="92" t="s">
        <v>513</v>
      </c>
      <c r="P20" s="92" t="s">
        <v>513</v>
      </c>
      <c r="Q20" s="92" t="s">
        <v>513</v>
      </c>
      <c r="R20" s="92" t="s">
        <v>513</v>
      </c>
      <c r="S20" s="92" t="s">
        <v>513</v>
      </c>
      <c r="T20" s="92" t="s">
        <v>513</v>
      </c>
      <c r="U20" s="92" t="s">
        <v>513</v>
      </c>
      <c r="V20" s="92" t="s">
        <v>513</v>
      </c>
      <c r="W20" s="92" t="s">
        <v>513</v>
      </c>
      <c r="X20" s="92" t="s">
        <v>513</v>
      </c>
      <c r="Y20" s="92" t="s">
        <v>513</v>
      </c>
      <c r="Z20" s="623"/>
    </row>
    <row r="21" spans="1:26" s="50" customFormat="1">
      <c r="A21" s="737" t="s">
        <v>513</v>
      </c>
      <c r="B21" s="91" t="s">
        <v>513</v>
      </c>
      <c r="C21" s="91" t="s">
        <v>513</v>
      </c>
      <c r="D21" s="91" t="s">
        <v>513</v>
      </c>
      <c r="E21" s="755" t="s">
        <v>513</v>
      </c>
      <c r="F21" s="92" t="s">
        <v>513</v>
      </c>
      <c r="G21" s="92" t="s">
        <v>513</v>
      </c>
      <c r="H21" s="92" t="s">
        <v>513</v>
      </c>
      <c r="I21" s="92" t="s">
        <v>513</v>
      </c>
      <c r="J21" s="92" t="s">
        <v>513</v>
      </c>
      <c r="K21" s="92" t="s">
        <v>513</v>
      </c>
      <c r="L21" s="92" t="s">
        <v>513</v>
      </c>
      <c r="M21" s="92" t="s">
        <v>513</v>
      </c>
      <c r="N21" s="92" t="s">
        <v>513</v>
      </c>
      <c r="O21" s="92" t="s">
        <v>513</v>
      </c>
      <c r="P21" s="92" t="s">
        <v>513</v>
      </c>
      <c r="Q21" s="92" t="s">
        <v>513</v>
      </c>
      <c r="R21" s="92" t="s">
        <v>513</v>
      </c>
      <c r="S21" s="92" t="s">
        <v>513</v>
      </c>
      <c r="T21" s="92" t="s">
        <v>513</v>
      </c>
      <c r="U21" s="92" t="s">
        <v>513</v>
      </c>
      <c r="V21" s="92" t="s">
        <v>513</v>
      </c>
      <c r="W21" s="92" t="s">
        <v>513</v>
      </c>
      <c r="X21" s="92" t="s">
        <v>513</v>
      </c>
      <c r="Y21" s="92" t="s">
        <v>513</v>
      </c>
      <c r="Z21" s="623"/>
    </row>
    <row r="22" spans="1:26" s="50" customFormat="1">
      <c r="A22" s="737" t="s">
        <v>513</v>
      </c>
      <c r="B22" s="91" t="s">
        <v>513</v>
      </c>
      <c r="C22" s="91" t="s">
        <v>513</v>
      </c>
      <c r="D22" s="91" t="s">
        <v>513</v>
      </c>
      <c r="E22" s="755" t="s">
        <v>513</v>
      </c>
      <c r="F22" s="92" t="s">
        <v>513</v>
      </c>
      <c r="G22" s="92" t="s">
        <v>513</v>
      </c>
      <c r="H22" s="92" t="s">
        <v>513</v>
      </c>
      <c r="I22" s="92" t="s">
        <v>513</v>
      </c>
      <c r="J22" s="92" t="s">
        <v>513</v>
      </c>
      <c r="K22" s="92" t="s">
        <v>513</v>
      </c>
      <c r="L22" s="92" t="s">
        <v>513</v>
      </c>
      <c r="M22" s="92" t="s">
        <v>513</v>
      </c>
      <c r="N22" s="92" t="s">
        <v>513</v>
      </c>
      <c r="O22" s="92" t="s">
        <v>513</v>
      </c>
      <c r="P22" s="92" t="s">
        <v>513</v>
      </c>
      <c r="Q22" s="92" t="s">
        <v>513</v>
      </c>
      <c r="R22" s="92" t="s">
        <v>513</v>
      </c>
      <c r="S22" s="92" t="s">
        <v>513</v>
      </c>
      <c r="T22" s="92" t="s">
        <v>513</v>
      </c>
      <c r="U22" s="92" t="s">
        <v>513</v>
      </c>
      <c r="V22" s="92" t="s">
        <v>513</v>
      </c>
      <c r="W22" s="92" t="s">
        <v>513</v>
      </c>
      <c r="X22" s="92" t="s">
        <v>513</v>
      </c>
      <c r="Y22" s="92" t="s">
        <v>513</v>
      </c>
      <c r="Z22" s="623"/>
    </row>
    <row r="23" spans="1:26" s="50" customFormat="1">
      <c r="A23" s="737" t="s">
        <v>513</v>
      </c>
      <c r="B23" s="91" t="s">
        <v>513</v>
      </c>
      <c r="C23" s="91" t="s">
        <v>513</v>
      </c>
      <c r="D23" s="91" t="s">
        <v>513</v>
      </c>
      <c r="E23" s="755" t="s">
        <v>513</v>
      </c>
      <c r="F23" s="92" t="s">
        <v>513</v>
      </c>
      <c r="G23" s="92" t="s">
        <v>513</v>
      </c>
      <c r="H23" s="92" t="s">
        <v>513</v>
      </c>
      <c r="I23" s="92" t="s">
        <v>513</v>
      </c>
      <c r="J23" s="92" t="s">
        <v>513</v>
      </c>
      <c r="K23" s="92" t="s">
        <v>513</v>
      </c>
      <c r="L23" s="92" t="s">
        <v>513</v>
      </c>
      <c r="M23" s="92" t="s">
        <v>513</v>
      </c>
      <c r="N23" s="92" t="s">
        <v>513</v>
      </c>
      <c r="O23" s="92" t="s">
        <v>513</v>
      </c>
      <c r="P23" s="92" t="s">
        <v>513</v>
      </c>
      <c r="Q23" s="92" t="s">
        <v>513</v>
      </c>
      <c r="R23" s="92" t="s">
        <v>513</v>
      </c>
      <c r="S23" s="92" t="s">
        <v>513</v>
      </c>
      <c r="T23" s="92" t="s">
        <v>513</v>
      </c>
      <c r="U23" s="92" t="s">
        <v>513</v>
      </c>
      <c r="V23" s="92" t="s">
        <v>513</v>
      </c>
      <c r="W23" s="92" t="s">
        <v>513</v>
      </c>
      <c r="X23" s="92" t="s">
        <v>513</v>
      </c>
      <c r="Y23" s="92" t="s">
        <v>513</v>
      </c>
      <c r="Z23" s="623"/>
    </row>
    <row r="24" spans="1:26" s="50" customFormat="1">
      <c r="A24" s="737" t="s">
        <v>513</v>
      </c>
      <c r="B24" s="91" t="s">
        <v>513</v>
      </c>
      <c r="C24" s="91" t="s">
        <v>513</v>
      </c>
      <c r="D24" s="91" t="s">
        <v>513</v>
      </c>
      <c r="E24" s="755" t="s">
        <v>513</v>
      </c>
      <c r="F24" s="92" t="s">
        <v>513</v>
      </c>
      <c r="G24" s="92" t="s">
        <v>513</v>
      </c>
      <c r="H24" s="92" t="s">
        <v>513</v>
      </c>
      <c r="I24" s="92" t="s">
        <v>513</v>
      </c>
      <c r="J24" s="92" t="s">
        <v>513</v>
      </c>
      <c r="K24" s="92" t="s">
        <v>513</v>
      </c>
      <c r="L24" s="92" t="s">
        <v>513</v>
      </c>
      <c r="M24" s="92" t="s">
        <v>513</v>
      </c>
      <c r="N24" s="92" t="s">
        <v>513</v>
      </c>
      <c r="O24" s="92" t="s">
        <v>513</v>
      </c>
      <c r="P24" s="92" t="s">
        <v>513</v>
      </c>
      <c r="Q24" s="92" t="s">
        <v>513</v>
      </c>
      <c r="R24" s="92" t="s">
        <v>513</v>
      </c>
      <c r="S24" s="92" t="s">
        <v>513</v>
      </c>
      <c r="T24" s="92" t="s">
        <v>513</v>
      </c>
      <c r="U24" s="92" t="s">
        <v>513</v>
      </c>
      <c r="V24" s="92" t="s">
        <v>513</v>
      </c>
      <c r="W24" s="92" t="s">
        <v>513</v>
      </c>
      <c r="X24" s="92" t="s">
        <v>513</v>
      </c>
      <c r="Y24" s="92" t="s">
        <v>513</v>
      </c>
      <c r="Z24" s="623"/>
    </row>
    <row r="25" spans="1:26" s="50" customFormat="1">
      <c r="A25" s="737" t="s">
        <v>513</v>
      </c>
      <c r="B25" s="91" t="s">
        <v>513</v>
      </c>
      <c r="C25" s="91" t="s">
        <v>513</v>
      </c>
      <c r="D25" s="91" t="s">
        <v>513</v>
      </c>
      <c r="E25" s="755" t="s">
        <v>513</v>
      </c>
      <c r="F25" s="92" t="s">
        <v>513</v>
      </c>
      <c r="G25" s="92" t="s">
        <v>513</v>
      </c>
      <c r="H25" s="92" t="s">
        <v>513</v>
      </c>
      <c r="I25" s="92" t="s">
        <v>513</v>
      </c>
      <c r="J25" s="92" t="s">
        <v>513</v>
      </c>
      <c r="K25" s="92" t="s">
        <v>513</v>
      </c>
      <c r="L25" s="92" t="s">
        <v>513</v>
      </c>
      <c r="M25" s="92" t="s">
        <v>513</v>
      </c>
      <c r="N25" s="92" t="s">
        <v>513</v>
      </c>
      <c r="O25" s="92" t="s">
        <v>513</v>
      </c>
      <c r="P25" s="92" t="s">
        <v>513</v>
      </c>
      <c r="Q25" s="92" t="s">
        <v>513</v>
      </c>
      <c r="R25" s="92" t="s">
        <v>513</v>
      </c>
      <c r="S25" s="92" t="s">
        <v>513</v>
      </c>
      <c r="T25" s="92" t="s">
        <v>513</v>
      </c>
      <c r="U25" s="92" t="s">
        <v>513</v>
      </c>
      <c r="V25" s="92" t="s">
        <v>513</v>
      </c>
      <c r="W25" s="92" t="s">
        <v>513</v>
      </c>
      <c r="X25" s="92" t="s">
        <v>513</v>
      </c>
      <c r="Y25" s="92" t="s">
        <v>513</v>
      </c>
      <c r="Z25" s="623"/>
    </row>
    <row r="26" spans="1:26" s="50" customFormat="1">
      <c r="A26" s="737" t="s">
        <v>513</v>
      </c>
      <c r="B26" s="91" t="s">
        <v>513</v>
      </c>
      <c r="C26" s="91" t="s">
        <v>513</v>
      </c>
      <c r="D26" s="91" t="s">
        <v>513</v>
      </c>
      <c r="E26" s="755" t="s">
        <v>513</v>
      </c>
      <c r="F26" s="92" t="s">
        <v>513</v>
      </c>
      <c r="G26" s="92" t="s">
        <v>513</v>
      </c>
      <c r="H26" s="92" t="s">
        <v>513</v>
      </c>
      <c r="I26" s="92" t="s">
        <v>513</v>
      </c>
      <c r="J26" s="92" t="s">
        <v>513</v>
      </c>
      <c r="K26" s="92" t="s">
        <v>513</v>
      </c>
      <c r="L26" s="92" t="s">
        <v>513</v>
      </c>
      <c r="M26" s="92" t="s">
        <v>513</v>
      </c>
      <c r="N26" s="92" t="s">
        <v>513</v>
      </c>
      <c r="O26" s="92" t="s">
        <v>513</v>
      </c>
      <c r="P26" s="92" t="s">
        <v>513</v>
      </c>
      <c r="Q26" s="92" t="s">
        <v>513</v>
      </c>
      <c r="R26" s="92" t="s">
        <v>513</v>
      </c>
      <c r="S26" s="92" t="s">
        <v>513</v>
      </c>
      <c r="T26" s="92" t="s">
        <v>513</v>
      </c>
      <c r="U26" s="92" t="s">
        <v>513</v>
      </c>
      <c r="V26" s="92" t="s">
        <v>513</v>
      </c>
      <c r="W26" s="92" t="s">
        <v>513</v>
      </c>
      <c r="X26" s="92" t="s">
        <v>513</v>
      </c>
      <c r="Y26" s="92" t="s">
        <v>513</v>
      </c>
      <c r="Z26" s="623"/>
    </row>
    <row r="27" spans="1:26" s="50" customFormat="1">
      <c r="A27" s="737" t="s">
        <v>513</v>
      </c>
      <c r="B27" s="91" t="s">
        <v>513</v>
      </c>
      <c r="C27" s="91" t="s">
        <v>513</v>
      </c>
      <c r="D27" s="91" t="s">
        <v>513</v>
      </c>
      <c r="E27" s="755" t="s">
        <v>513</v>
      </c>
      <c r="F27" s="92" t="s">
        <v>513</v>
      </c>
      <c r="G27" s="92" t="s">
        <v>513</v>
      </c>
      <c r="H27" s="92" t="s">
        <v>513</v>
      </c>
      <c r="I27" s="92" t="s">
        <v>513</v>
      </c>
      <c r="J27" s="92" t="s">
        <v>513</v>
      </c>
      <c r="K27" s="92" t="s">
        <v>513</v>
      </c>
      <c r="L27" s="92" t="s">
        <v>513</v>
      </c>
      <c r="M27" s="92" t="s">
        <v>513</v>
      </c>
      <c r="N27" s="92" t="s">
        <v>513</v>
      </c>
      <c r="O27" s="92" t="s">
        <v>513</v>
      </c>
      <c r="P27" s="92" t="s">
        <v>513</v>
      </c>
      <c r="Q27" s="92" t="s">
        <v>513</v>
      </c>
      <c r="R27" s="92" t="s">
        <v>513</v>
      </c>
      <c r="S27" s="92" t="s">
        <v>513</v>
      </c>
      <c r="T27" s="92" t="s">
        <v>513</v>
      </c>
      <c r="U27" s="92" t="s">
        <v>513</v>
      </c>
      <c r="V27" s="92" t="s">
        <v>513</v>
      </c>
      <c r="W27" s="92" t="s">
        <v>513</v>
      </c>
      <c r="X27" s="92" t="s">
        <v>513</v>
      </c>
      <c r="Y27" s="92" t="s">
        <v>513</v>
      </c>
      <c r="Z27" s="623"/>
    </row>
    <row r="28" spans="1:26" s="50" customFormat="1">
      <c r="A28" s="737" t="s">
        <v>513</v>
      </c>
      <c r="B28" s="756" t="s">
        <v>513</v>
      </c>
      <c r="C28" s="756" t="s">
        <v>513</v>
      </c>
      <c r="D28" s="756" t="s">
        <v>513</v>
      </c>
      <c r="E28" s="756" t="s">
        <v>513</v>
      </c>
      <c r="F28" s="756" t="s">
        <v>513</v>
      </c>
      <c r="G28" s="756" t="s">
        <v>513</v>
      </c>
      <c r="H28" s="756" t="s">
        <v>513</v>
      </c>
      <c r="I28" s="756" t="s">
        <v>513</v>
      </c>
      <c r="J28" s="756" t="s">
        <v>513</v>
      </c>
      <c r="K28" s="756" t="s">
        <v>513</v>
      </c>
      <c r="L28" s="756" t="s">
        <v>513</v>
      </c>
      <c r="M28" s="756" t="s">
        <v>513</v>
      </c>
      <c r="N28" s="756" t="s">
        <v>513</v>
      </c>
      <c r="O28" s="756" t="s">
        <v>513</v>
      </c>
      <c r="P28" s="756" t="s">
        <v>513</v>
      </c>
      <c r="Q28" s="92" t="s">
        <v>513</v>
      </c>
      <c r="R28" s="92" t="s">
        <v>513</v>
      </c>
      <c r="S28" s="92" t="s">
        <v>513</v>
      </c>
      <c r="T28" s="92" t="s">
        <v>513</v>
      </c>
      <c r="U28" s="92" t="s">
        <v>513</v>
      </c>
      <c r="V28" s="92" t="s">
        <v>513</v>
      </c>
      <c r="W28" s="92" t="s">
        <v>513</v>
      </c>
      <c r="X28" s="92" t="s">
        <v>513</v>
      </c>
      <c r="Y28" s="92" t="s">
        <v>513</v>
      </c>
      <c r="Z28" s="623"/>
    </row>
    <row r="29" spans="1:26" s="623" customFormat="1">
      <c r="A29" s="748" t="str">
        <f>'Tabelle 33'!A29</f>
        <v>Anmerkungen. Datengrundlage: Volkshochschul-Statistik 2022; Basis: 828 vhs.</v>
      </c>
      <c r="B29" s="742"/>
      <c r="C29" s="742"/>
      <c r="D29" s="742"/>
      <c r="E29" s="757"/>
      <c r="F29" s="749"/>
      <c r="G29" s="749"/>
      <c r="H29" s="749"/>
      <c r="I29" s="749"/>
      <c r="J29" s="749"/>
      <c r="K29" s="749"/>
      <c r="L29" s="749"/>
      <c r="M29" s="749"/>
      <c r="N29" s="749"/>
      <c r="O29" s="749"/>
      <c r="P29" s="749"/>
      <c r="Q29" s="749"/>
      <c r="R29" s="749"/>
      <c r="S29" s="749"/>
      <c r="T29" s="749"/>
      <c r="U29" s="749"/>
      <c r="V29" s="749"/>
      <c r="W29" s="749"/>
      <c r="X29" s="749"/>
      <c r="Y29" s="749"/>
    </row>
    <row r="30" spans="1:26" s="623" customFormat="1">
      <c r="A30" s="550" t="s">
        <v>470</v>
      </c>
      <c r="B30" s="758"/>
      <c r="C30" s="758"/>
      <c r="D30" s="758"/>
      <c r="E30" s="758"/>
      <c r="F30" s="758"/>
      <c r="G30" s="758"/>
      <c r="H30" s="758"/>
      <c r="I30" s="758"/>
      <c r="J30" s="758"/>
      <c r="K30" s="758"/>
      <c r="L30" s="758"/>
      <c r="M30" s="758"/>
      <c r="N30" s="749"/>
      <c r="O30" s="749"/>
      <c r="P30" s="749"/>
      <c r="Q30" s="749"/>
      <c r="R30" s="749"/>
      <c r="S30" s="749"/>
      <c r="T30" s="749"/>
      <c r="U30" s="749"/>
      <c r="V30" s="749"/>
      <c r="W30" s="749"/>
      <c r="X30" s="749"/>
      <c r="Y30" s="749"/>
    </row>
    <row r="31" spans="1:26" s="623" customFormat="1">
      <c r="A31" s="695" t="s">
        <v>471</v>
      </c>
      <c r="B31" s="696"/>
      <c r="C31" s="696"/>
      <c r="D31" s="696"/>
      <c r="E31" s="696"/>
      <c r="F31" s="696"/>
      <c r="G31" s="696"/>
      <c r="H31" s="696"/>
      <c r="I31" s="696"/>
      <c r="J31" s="696"/>
      <c r="K31" s="696"/>
      <c r="L31" s="696"/>
      <c r="M31" s="696"/>
      <c r="N31" s="749"/>
      <c r="O31" s="749"/>
      <c r="P31" s="749"/>
      <c r="Q31" s="749"/>
      <c r="R31" s="749"/>
      <c r="S31" s="749"/>
      <c r="T31" s="749"/>
      <c r="U31" s="749"/>
      <c r="V31" s="749"/>
      <c r="W31" s="749"/>
      <c r="X31" s="749"/>
      <c r="Y31" s="749"/>
    </row>
    <row r="32" spans="1:26" s="623" customFormat="1">
      <c r="A32" s="750"/>
      <c r="B32" s="759"/>
      <c r="C32" s="759"/>
      <c r="D32" s="759"/>
      <c r="E32" s="759"/>
      <c r="F32" s="759"/>
      <c r="G32" s="759"/>
      <c r="H32" s="759"/>
      <c r="I32" s="759"/>
      <c r="J32" s="759"/>
      <c r="K32" s="759"/>
      <c r="L32" s="759"/>
      <c r="M32" s="759"/>
      <c r="N32" s="759"/>
      <c r="O32" s="759"/>
      <c r="P32" s="759"/>
      <c r="Q32" s="749"/>
      <c r="R32" s="749"/>
      <c r="S32" s="749"/>
      <c r="T32" s="749"/>
      <c r="U32" s="749"/>
      <c r="V32" s="749"/>
      <c r="W32" s="749"/>
      <c r="X32" s="749"/>
      <c r="Y32" s="749"/>
    </row>
    <row r="33" spans="1:26" s="623" customFormat="1">
      <c r="A33" s="558" t="str">
        <f>Tabelle1!$A$41</f>
        <v>Datengrundlage: Deutsches Institut für Erwachsenenbildung DIE (2025). „Basisdaten Volkshochschul-Statistik (seit 2018)“</v>
      </c>
      <c r="B33" s="560"/>
      <c r="C33" s="560"/>
      <c r="D33" s="560"/>
      <c r="E33" s="402"/>
      <c r="F33" s="556"/>
      <c r="G33" s="556"/>
      <c r="H33" s="749"/>
      <c r="I33" s="749"/>
      <c r="J33" s="749"/>
      <c r="K33" s="749"/>
      <c r="L33" s="749"/>
      <c r="M33" s="749"/>
      <c r="N33" s="749"/>
      <c r="O33" s="749"/>
      <c r="P33" s="749"/>
    </row>
    <row r="34" spans="1:26" s="623" customFormat="1">
      <c r="A34" s="558" t="str">
        <f>Tabelle1!$A$42</f>
        <v xml:space="preserve">(ZA6276; Version 2.0.0) [Data set]. GESIS, Köln. </v>
      </c>
      <c r="B34" s="556"/>
      <c r="C34" s="402"/>
      <c r="D34" s="9"/>
      <c r="E34" s="763" t="s">
        <v>494</v>
      </c>
      <c r="F34" s="556"/>
      <c r="G34" s="556"/>
      <c r="H34" s="759"/>
      <c r="I34" s="759"/>
      <c r="J34" s="759"/>
      <c r="K34" s="759"/>
      <c r="L34" s="759"/>
      <c r="M34" s="759"/>
      <c r="N34" s="759"/>
      <c r="O34" s="759"/>
      <c r="P34" s="759"/>
    </row>
    <row r="35" spans="1:26" s="623" customFormat="1">
      <c r="A35" s="560"/>
      <c r="B35" s="560"/>
      <c r="C35" s="560"/>
      <c r="D35" s="560"/>
      <c r="E35" s="402"/>
      <c r="F35" s="556"/>
      <c r="G35" s="556"/>
      <c r="H35" s="749"/>
      <c r="I35" s="749"/>
      <c r="J35" s="749"/>
      <c r="K35" s="749"/>
      <c r="L35" s="749"/>
      <c r="M35" s="749"/>
      <c r="N35" s="749"/>
      <c r="O35" s="749"/>
      <c r="P35" s="749"/>
    </row>
    <row r="36" spans="1:26" s="623" customFormat="1">
      <c r="A36" s="694" t="str">
        <f>Tabelle1!$A$44</f>
        <v>Die Tabellen stehen unter der Lizenz CC BY-SA DEED 4.0.</v>
      </c>
      <c r="B36" s="560"/>
      <c r="C36" s="560"/>
      <c r="D36" s="560"/>
      <c r="E36" s="402"/>
      <c r="F36" s="556"/>
      <c r="G36" s="556"/>
      <c r="H36" s="759"/>
      <c r="I36" s="759"/>
      <c r="J36" s="759"/>
      <c r="K36" s="759"/>
      <c r="L36" s="759"/>
      <c r="M36" s="759"/>
      <c r="N36" s="759"/>
      <c r="O36" s="759"/>
      <c r="P36" s="759"/>
    </row>
    <row r="37" spans="1:26" s="50" customFormat="1">
      <c r="A37" s="737" t="s">
        <v>513</v>
      </c>
      <c r="B37" s="91"/>
      <c r="C37" s="91"/>
      <c r="D37" s="91"/>
      <c r="E37" s="91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Z37" s="623"/>
    </row>
    <row r="38" spans="1:26" s="50" customFormat="1">
      <c r="A38" s="737" t="s">
        <v>513</v>
      </c>
      <c r="B38" s="760"/>
      <c r="C38" s="760"/>
      <c r="D38" s="760"/>
      <c r="E38" s="760"/>
      <c r="F38" s="760"/>
      <c r="G38" s="760"/>
      <c r="H38" s="760"/>
      <c r="I38" s="760"/>
      <c r="J38" s="760"/>
      <c r="K38" s="760"/>
      <c r="L38" s="760"/>
      <c r="M38" s="760"/>
      <c r="N38" s="760"/>
      <c r="O38" s="760"/>
      <c r="P38" s="760"/>
      <c r="Z38" s="623"/>
    </row>
    <row r="39" spans="1:26" s="50" customFormat="1">
      <c r="A39" s="737" t="s">
        <v>513</v>
      </c>
      <c r="B39" s="91"/>
      <c r="C39" s="91"/>
      <c r="D39" s="91"/>
      <c r="E39" s="755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Z39" s="623"/>
    </row>
    <row r="40" spans="1:26" s="50" customFormat="1">
      <c r="A40" s="737" t="s">
        <v>513</v>
      </c>
      <c r="B40" s="391"/>
      <c r="C40" s="391"/>
      <c r="D40" s="391"/>
      <c r="E40" s="391"/>
      <c r="F40" s="391"/>
      <c r="G40" s="391"/>
      <c r="H40" s="391"/>
      <c r="I40" s="391"/>
      <c r="J40" s="391"/>
      <c r="K40" s="391"/>
      <c r="L40" s="391"/>
      <c r="M40" s="391"/>
      <c r="N40" s="391"/>
      <c r="O40" s="391"/>
      <c r="P40" s="391"/>
      <c r="Q40" s="391"/>
      <c r="Z40" s="623"/>
    </row>
    <row r="41" spans="1:26" s="50" customFormat="1">
      <c r="A41" s="737" t="s">
        <v>513</v>
      </c>
      <c r="B41" s="391"/>
      <c r="C41" s="391"/>
      <c r="D41" s="391"/>
      <c r="E41" s="391"/>
      <c r="F41" s="391"/>
      <c r="G41" s="391"/>
      <c r="H41" s="391"/>
      <c r="I41" s="391"/>
      <c r="J41" s="391"/>
      <c r="K41" s="391"/>
      <c r="L41" s="391"/>
      <c r="M41" s="391"/>
      <c r="N41" s="391"/>
      <c r="O41" s="391"/>
      <c r="P41" s="391"/>
      <c r="Q41" s="391"/>
      <c r="Z41" s="623"/>
    </row>
    <row r="42" spans="1:26" s="50" customFormat="1">
      <c r="A42" s="737" t="s">
        <v>513</v>
      </c>
      <c r="B42" s="391"/>
      <c r="C42" s="391"/>
      <c r="D42" s="391"/>
      <c r="E42" s="391"/>
      <c r="F42" s="391"/>
      <c r="G42" s="391"/>
      <c r="H42" s="391"/>
      <c r="I42" s="391"/>
      <c r="J42" s="391"/>
      <c r="K42" s="391"/>
      <c r="L42" s="391"/>
      <c r="M42" s="391"/>
      <c r="N42" s="391"/>
      <c r="O42" s="391"/>
      <c r="P42" s="391"/>
      <c r="Q42" s="391"/>
      <c r="Z42" s="623"/>
    </row>
    <row r="43" spans="1:26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26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26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2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26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  <row r="48" spans="1:26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1:17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1:17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1:17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1:17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1:17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1:17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1:17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  <row r="61" spans="1:17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</row>
    <row r="67" spans="1:17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</row>
    <row r="68" spans="1:17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</row>
    <row r="69" spans="1:17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</row>
    <row r="70" spans="1:17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</row>
    <row r="71" spans="1:17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</row>
    <row r="72" spans="1:17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</row>
    <row r="73" spans="1:17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</row>
    <row r="74" spans="1:17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7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7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7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</row>
    <row r="79" spans="1:17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</row>
    <row r="80" spans="1:17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</row>
    <row r="81" spans="1:17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</row>
    <row r="82" spans="1:17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</row>
    <row r="83" spans="1:17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</row>
    <row r="84" spans="1:17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</row>
    <row r="85" spans="1:17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</row>
    <row r="86" spans="1:17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</row>
    <row r="87" spans="1:17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</row>
  </sheetData>
  <mergeCells count="34">
    <mergeCell ref="W5:W6"/>
    <mergeCell ref="X5:X6"/>
    <mergeCell ref="Y5:Y6"/>
    <mergeCell ref="R5:R6"/>
    <mergeCell ref="S5:S6"/>
    <mergeCell ref="T5:T6"/>
    <mergeCell ref="U5:U6"/>
    <mergeCell ref="V5:V6"/>
    <mergeCell ref="M5:M6"/>
    <mergeCell ref="N5:N6"/>
    <mergeCell ref="O5:O6"/>
    <mergeCell ref="P5:P6"/>
    <mergeCell ref="Q5:Q6"/>
    <mergeCell ref="H5:H6"/>
    <mergeCell ref="I5:I6"/>
    <mergeCell ref="J5:J6"/>
    <mergeCell ref="K5:K6"/>
    <mergeCell ref="L5:L6"/>
    <mergeCell ref="A2:A6"/>
    <mergeCell ref="B2:Y2"/>
    <mergeCell ref="B3:D4"/>
    <mergeCell ref="E3:G4"/>
    <mergeCell ref="H3:J4"/>
    <mergeCell ref="K3:M4"/>
    <mergeCell ref="N3:P4"/>
    <mergeCell ref="Q3:S4"/>
    <mergeCell ref="T3:V4"/>
    <mergeCell ref="W3:Y4"/>
    <mergeCell ref="B5:B6"/>
    <mergeCell ref="C5:C6"/>
    <mergeCell ref="D5:D6"/>
    <mergeCell ref="E5:E6"/>
    <mergeCell ref="F5:F6"/>
    <mergeCell ref="G5:G6"/>
  </mergeCells>
  <hyperlinks>
    <hyperlink ref="A36" r:id="rId1" display="Publikation und Tabellen stehen unter der Lizenz CC BY-SA DEED 4.0." xr:uid="{3F99A3B7-90D3-4DDC-BD86-366E9382043F}"/>
    <hyperlink ref="E34" r:id="rId2" xr:uid="{DD32B922-035D-43DC-931C-AFB4379FAF74}"/>
  </hyperlinks>
  <pageMargins left="0.7" right="0.7" top="0.78740157499999996" bottom="0.78740157499999996" header="0.3" footer="0.3"/>
  <pageSetup paperSize="9" scale="63" orientation="landscape"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4D694-6494-47CF-8A39-2E836D08F01E}">
  <dimension ref="A1:K40"/>
  <sheetViews>
    <sheetView view="pageBreakPreview" zoomScaleNormal="100" zoomScaleSheetLayoutView="100" workbookViewId="0">
      <selection activeCell="B44" sqref="B44"/>
    </sheetView>
  </sheetViews>
  <sheetFormatPr baseColWidth="10" defaultRowHeight="12.75"/>
  <cols>
    <col min="1" max="10" width="11.42578125" style="402"/>
    <col min="11" max="11" width="8.85546875" style="402" customWidth="1"/>
    <col min="12" max="16384" width="11.42578125" style="402"/>
  </cols>
  <sheetData>
    <row r="1" spans="1:11" ht="39.950000000000003" customHeight="1">
      <c r="A1" s="1178" t="str">
        <f>"Abbildung 10.
Kursbelegungen nach Geschlecht und Programmbereichen "&amp;Hilfswerte!B1</f>
        <v>Abbildung 10.
Kursbelegungen nach Geschlecht und Programmbereichen 2022</v>
      </c>
      <c r="B1" s="1178"/>
      <c r="C1" s="1178"/>
      <c r="D1" s="1178"/>
      <c r="E1" s="1178"/>
      <c r="F1" s="1178"/>
      <c r="G1" s="1178"/>
      <c r="H1" s="1178"/>
      <c r="I1" s="1178"/>
      <c r="J1" s="1178"/>
      <c r="K1" s="1178"/>
    </row>
    <row r="2" spans="1:11">
      <c r="A2" s="408"/>
    </row>
    <row r="32" spans="1:8">
      <c r="A32" s="421" t="str">
        <f>"Anmerkungen. Datengrundlage: Volkshochschul-Statistik "&amp;Hilfswerte!B1&amp;"; Basis: "&amp;Tabelle1!$C$36&amp;" VHS " &amp; "(Tabelle 9);"</f>
        <v>Anmerkungen. Datengrundlage: Volkshochschul-Statistik 2022; Basis: 828 VHS (Tabelle 9);</v>
      </c>
      <c r="B32" s="421"/>
      <c r="C32" s="421"/>
      <c r="D32" s="421"/>
      <c r="E32" s="421"/>
      <c r="F32" s="421"/>
      <c r="G32" s="421"/>
      <c r="H32" s="421"/>
    </row>
    <row r="33" spans="1:9">
      <c r="A33" s="402" t="s">
        <v>391</v>
      </c>
    </row>
    <row r="36" spans="1:9">
      <c r="A36" s="407" t="s">
        <v>360</v>
      </c>
    </row>
    <row r="37" spans="1:9">
      <c r="A37" s="407" t="s">
        <v>354</v>
      </c>
    </row>
    <row r="38" spans="1:9" ht="96">
      <c r="A38" s="415" t="s">
        <v>325</v>
      </c>
      <c r="B38" s="409" t="s">
        <v>89</v>
      </c>
      <c r="C38" s="409" t="s">
        <v>113</v>
      </c>
      <c r="D38" s="409" t="s">
        <v>19</v>
      </c>
      <c r="E38" s="409" t="s">
        <v>20</v>
      </c>
      <c r="F38" s="409" t="s">
        <v>355</v>
      </c>
      <c r="G38" s="409" t="s">
        <v>38</v>
      </c>
      <c r="H38" s="409" t="s">
        <v>39</v>
      </c>
      <c r="I38" s="410" t="s">
        <v>353</v>
      </c>
    </row>
    <row r="39" spans="1:9">
      <c r="A39" s="405" t="s">
        <v>272</v>
      </c>
      <c r="B39" s="411">
        <f>'Tabelle 13'!$G$21</f>
        <v>0.67996999999999996</v>
      </c>
      <c r="C39" s="411">
        <f>'Tabelle 13'!$I$21</f>
        <v>1.49E-3</v>
      </c>
      <c r="D39" s="411">
        <f>'Tabelle 13'!$K$21</f>
        <v>0.19339999999999999</v>
      </c>
      <c r="E39" s="411">
        <f>'Tabelle 13'!$N$21</f>
        <v>0.15075</v>
      </c>
      <c r="F39" s="411" t="str">
        <f>'Tabelle 13'!$P$21</f>
        <v>DEU</v>
      </c>
      <c r="G39" s="411">
        <f>'Tabelle 13'!$R$21</f>
        <v>0.31778000000000001</v>
      </c>
      <c r="H39" s="411">
        <f>'Tabelle 13'!$T$21</f>
        <v>0.67405999999999999</v>
      </c>
      <c r="I39" s="412">
        <f>'Tabelle 13'!$E$21</f>
        <v>0.24657000000000001</v>
      </c>
    </row>
    <row r="40" spans="1:9">
      <c r="A40" s="406" t="s">
        <v>271</v>
      </c>
      <c r="B40" s="413">
        <f>'Tabelle 13'!$F$21</f>
        <v>8.0000000000000004E-4</v>
      </c>
      <c r="C40" s="413">
        <f>'Tabelle 13'!$H$21</f>
        <v>0.31853999999999999</v>
      </c>
      <c r="D40" s="413">
        <f>'Tabelle 13'!$J$21</f>
        <v>0.80547999999999997</v>
      </c>
      <c r="E40" s="413">
        <f>'Tabelle 13'!$M$21</f>
        <v>0.84843000000000002</v>
      </c>
      <c r="F40" s="413">
        <f>'Tabelle 13'!$O$21</f>
        <v>8.1999999999999998E-4</v>
      </c>
      <c r="G40" s="413">
        <f>'Tabelle 13'!$Q$21</f>
        <v>0.68184</v>
      </c>
      <c r="H40" s="413">
        <f>'Tabelle 13'!$S$21</f>
        <v>3.8000000000000002E-4</v>
      </c>
      <c r="I40" s="414">
        <f>'Tabelle 13'!$D$21</f>
        <v>0.75263000000000002</v>
      </c>
    </row>
  </sheetData>
  <mergeCells count="1">
    <mergeCell ref="A1:K1"/>
  </mergeCells>
  <conditionalFormatting sqref="B38:I38">
    <cfRule type="cellIs" dxfId="0" priority="1" stopIfTrue="1" operator="equal">
      <formula>0</formula>
    </cfRule>
  </conditionalFormatting>
  <pageMargins left="0.7" right="0.7" top="0.78740157499999996" bottom="0.78740157499999996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8C17D-B738-45F9-AE84-2F09776C0CCB}">
  <sheetPr>
    <pageSetUpPr fitToPage="1"/>
  </sheetPr>
  <dimension ref="A1:N45"/>
  <sheetViews>
    <sheetView view="pageBreakPreview" zoomScaleNormal="112" zoomScaleSheetLayoutView="100" workbookViewId="0">
      <selection activeCell="A45" sqref="A45"/>
    </sheetView>
  </sheetViews>
  <sheetFormatPr baseColWidth="10" defaultRowHeight="12.75"/>
  <cols>
    <col min="1" max="1" width="13.7109375" style="20" customWidth="1"/>
    <col min="2" max="13" width="9.7109375" style="20" customWidth="1"/>
    <col min="14" max="14" width="2.7109375" style="402" customWidth="1"/>
    <col min="15" max="16384" width="11.42578125" style="20"/>
  </cols>
  <sheetData>
    <row r="1" spans="1:14" s="19" customFormat="1" ht="39.950000000000003" customHeight="1" thickBot="1">
      <c r="A1" s="801" t="str">
        <f>"Tabelle 2: Hauptberufliches Personal nach Ländern " &amp;Hilfswerte!B1</f>
        <v>Tabelle 2: Hauptberufliches Personal nach Ländern 2022</v>
      </c>
      <c r="B1" s="801"/>
      <c r="C1" s="801"/>
      <c r="D1" s="801"/>
      <c r="E1" s="801"/>
      <c r="F1" s="801"/>
      <c r="G1" s="801"/>
      <c r="H1" s="801"/>
      <c r="I1" s="801"/>
      <c r="J1" s="801"/>
      <c r="K1" s="801"/>
      <c r="L1" s="801"/>
      <c r="M1" s="801"/>
      <c r="N1" s="561"/>
    </row>
    <row r="2" spans="1:14" s="19" customFormat="1" ht="18" customHeight="1">
      <c r="A2" s="802" t="s">
        <v>12</v>
      </c>
      <c r="B2" s="811" t="s">
        <v>409</v>
      </c>
      <c r="C2" s="812"/>
      <c r="D2" s="809" t="s">
        <v>13</v>
      </c>
      <c r="E2" s="809"/>
      <c r="F2" s="809"/>
      <c r="G2" s="809"/>
      <c r="H2" s="809"/>
      <c r="I2" s="809"/>
      <c r="J2" s="809"/>
      <c r="K2" s="809"/>
      <c r="L2" s="809"/>
      <c r="M2" s="810"/>
      <c r="N2" s="561"/>
    </row>
    <row r="3" spans="1:14" ht="50.1" customHeight="1">
      <c r="A3" s="803"/>
      <c r="B3" s="813"/>
      <c r="C3" s="814"/>
      <c r="D3" s="805" t="s">
        <v>414</v>
      </c>
      <c r="E3" s="806"/>
      <c r="F3" s="805" t="s">
        <v>413</v>
      </c>
      <c r="G3" s="806"/>
      <c r="H3" s="805" t="s">
        <v>410</v>
      </c>
      <c r="I3" s="807"/>
      <c r="J3" s="805" t="s">
        <v>411</v>
      </c>
      <c r="K3" s="806"/>
      <c r="L3" s="805" t="s">
        <v>412</v>
      </c>
      <c r="M3" s="808"/>
    </row>
    <row r="4" spans="1:14" ht="22.5">
      <c r="A4" s="804"/>
      <c r="B4" s="590" t="s">
        <v>9</v>
      </c>
      <c r="C4" s="591" t="s">
        <v>384</v>
      </c>
      <c r="D4" s="592" t="s">
        <v>9</v>
      </c>
      <c r="E4" s="591" t="s">
        <v>384</v>
      </c>
      <c r="F4" s="592"/>
      <c r="G4" s="593" t="s">
        <v>384</v>
      </c>
      <c r="H4" s="590"/>
      <c r="I4" s="593" t="s">
        <v>384</v>
      </c>
      <c r="J4" s="594"/>
      <c r="K4" s="593" t="s">
        <v>384</v>
      </c>
      <c r="L4" s="594"/>
      <c r="M4" s="595" t="s">
        <v>384</v>
      </c>
    </row>
    <row r="5" spans="1:14" s="21" customFormat="1">
      <c r="A5" s="800" t="s">
        <v>61</v>
      </c>
      <c r="B5" s="132">
        <v>1368.6</v>
      </c>
      <c r="C5" s="132">
        <v>1089.0999999999999</v>
      </c>
      <c r="D5" s="99">
        <v>135.80000000000001</v>
      </c>
      <c r="E5" s="113">
        <v>87.9</v>
      </c>
      <c r="F5" s="99">
        <v>441</v>
      </c>
      <c r="G5" s="100">
        <v>357.5</v>
      </c>
      <c r="H5" s="99">
        <v>620</v>
      </c>
      <c r="I5" s="100">
        <v>553</v>
      </c>
      <c r="J5" s="99">
        <v>106.1</v>
      </c>
      <c r="K5" s="100">
        <v>41.6</v>
      </c>
      <c r="L5" s="99">
        <v>65.7</v>
      </c>
      <c r="M5" s="101">
        <v>49.1</v>
      </c>
      <c r="N5" s="404"/>
    </row>
    <row r="6" spans="1:14" s="22" customFormat="1" ht="11.25" customHeight="1">
      <c r="A6" s="799"/>
      <c r="B6" s="131">
        <v>1</v>
      </c>
      <c r="C6" s="131">
        <v>0.79578000000000004</v>
      </c>
      <c r="D6" s="87">
        <v>9.9229999999999999E-2</v>
      </c>
      <c r="E6" s="102">
        <v>0.64727999999999997</v>
      </c>
      <c r="F6" s="87">
        <v>0.32223000000000002</v>
      </c>
      <c r="G6" s="102">
        <v>0.81066000000000005</v>
      </c>
      <c r="H6" s="87">
        <v>0.45301999999999998</v>
      </c>
      <c r="I6" s="102">
        <v>0.89193999999999996</v>
      </c>
      <c r="J6" s="87">
        <v>7.7520000000000006E-2</v>
      </c>
      <c r="K6" s="102">
        <v>0.39207999999999998</v>
      </c>
      <c r="L6" s="87">
        <v>4.8009999999999997E-2</v>
      </c>
      <c r="M6" s="103">
        <v>0.74734</v>
      </c>
      <c r="N6" s="562"/>
    </row>
    <row r="7" spans="1:14" s="21" customFormat="1">
      <c r="A7" s="799" t="s">
        <v>62</v>
      </c>
      <c r="B7" s="132">
        <v>1643</v>
      </c>
      <c r="C7" s="132">
        <v>1298.5999999999999</v>
      </c>
      <c r="D7" s="99">
        <v>125</v>
      </c>
      <c r="E7" s="113">
        <v>76.7</v>
      </c>
      <c r="F7" s="99">
        <v>696.4</v>
      </c>
      <c r="G7" s="100">
        <v>551.1</v>
      </c>
      <c r="H7" s="99">
        <v>668.9</v>
      </c>
      <c r="I7" s="100">
        <v>588.79999999999995</v>
      </c>
      <c r="J7" s="99">
        <v>110.3</v>
      </c>
      <c r="K7" s="100">
        <v>50.3</v>
      </c>
      <c r="L7" s="99">
        <v>42.4</v>
      </c>
      <c r="M7" s="101">
        <v>31.7</v>
      </c>
      <c r="N7" s="404"/>
    </row>
    <row r="8" spans="1:14" s="22" customFormat="1" ht="11.25" customHeight="1">
      <c r="A8" s="799"/>
      <c r="B8" s="131">
        <v>1</v>
      </c>
      <c r="C8" s="131">
        <v>0.79037999999999997</v>
      </c>
      <c r="D8" s="87">
        <v>7.6079999999999995E-2</v>
      </c>
      <c r="E8" s="102">
        <v>0.61360000000000003</v>
      </c>
      <c r="F8" s="87">
        <v>0.42386000000000001</v>
      </c>
      <c r="G8" s="102">
        <v>0.79135999999999995</v>
      </c>
      <c r="H8" s="87">
        <v>0.40711999999999998</v>
      </c>
      <c r="I8" s="102">
        <v>0.88024999999999998</v>
      </c>
      <c r="J8" s="87">
        <v>6.7129999999999995E-2</v>
      </c>
      <c r="K8" s="102">
        <v>0.45602999999999999</v>
      </c>
      <c r="L8" s="87">
        <v>2.581E-2</v>
      </c>
      <c r="M8" s="103">
        <v>0.74763999999999997</v>
      </c>
      <c r="N8" s="562"/>
    </row>
    <row r="9" spans="1:14" s="21" customFormat="1">
      <c r="A9" s="799" t="s">
        <v>63</v>
      </c>
      <c r="B9" s="132">
        <v>220.6</v>
      </c>
      <c r="C9" s="132">
        <v>163</v>
      </c>
      <c r="D9" s="99">
        <v>11.9</v>
      </c>
      <c r="E9" s="113">
        <v>5.9</v>
      </c>
      <c r="F9" s="99">
        <v>93.9</v>
      </c>
      <c r="G9" s="100">
        <v>75.400000000000006</v>
      </c>
      <c r="H9" s="99">
        <v>104</v>
      </c>
      <c r="I9" s="100">
        <v>78.5</v>
      </c>
      <c r="J9" s="99">
        <v>3.7</v>
      </c>
      <c r="K9" s="100">
        <v>1.2</v>
      </c>
      <c r="L9" s="99">
        <v>7.1</v>
      </c>
      <c r="M9" s="101">
        <v>2</v>
      </c>
      <c r="N9" s="404"/>
    </row>
    <row r="10" spans="1:14" s="22" customFormat="1" ht="11.25" customHeight="1">
      <c r="A10" s="799"/>
      <c r="B10" s="131">
        <v>1</v>
      </c>
      <c r="C10" s="131">
        <v>0.73889000000000005</v>
      </c>
      <c r="D10" s="87">
        <v>5.3940000000000002E-2</v>
      </c>
      <c r="E10" s="102">
        <v>0.49580000000000002</v>
      </c>
      <c r="F10" s="87">
        <v>0.42565999999999998</v>
      </c>
      <c r="G10" s="102">
        <v>0.80298000000000003</v>
      </c>
      <c r="H10" s="87">
        <v>0.47144000000000003</v>
      </c>
      <c r="I10" s="102">
        <v>0.75480999999999998</v>
      </c>
      <c r="J10" s="87">
        <v>1.677E-2</v>
      </c>
      <c r="K10" s="102">
        <v>0.32432</v>
      </c>
      <c r="L10" s="87">
        <v>3.218E-2</v>
      </c>
      <c r="M10" s="103">
        <v>0.28169</v>
      </c>
      <c r="N10" s="562"/>
    </row>
    <row r="11" spans="1:14" s="21" customFormat="1">
      <c r="A11" s="799" t="s">
        <v>64</v>
      </c>
      <c r="B11" s="132">
        <v>141.80000000000001</v>
      </c>
      <c r="C11" s="132">
        <v>118.8</v>
      </c>
      <c r="D11" s="99">
        <v>18.7</v>
      </c>
      <c r="E11" s="113">
        <v>14.7</v>
      </c>
      <c r="F11" s="99">
        <v>62.3</v>
      </c>
      <c r="G11" s="100">
        <v>48.7</v>
      </c>
      <c r="H11" s="99">
        <v>57.4</v>
      </c>
      <c r="I11" s="100">
        <v>53</v>
      </c>
      <c r="J11" s="99">
        <v>0.6</v>
      </c>
      <c r="K11" s="100">
        <v>0.6</v>
      </c>
      <c r="L11" s="99">
        <v>2.8</v>
      </c>
      <c r="M11" s="101">
        <v>1.8</v>
      </c>
      <c r="N11" s="404"/>
    </row>
    <row r="12" spans="1:14" s="22" customFormat="1" ht="11.25" customHeight="1">
      <c r="A12" s="799"/>
      <c r="B12" s="131">
        <v>1</v>
      </c>
      <c r="C12" s="131">
        <v>0.83779999999999999</v>
      </c>
      <c r="D12" s="87">
        <v>0.13188</v>
      </c>
      <c r="E12" s="102">
        <v>0.78610000000000002</v>
      </c>
      <c r="F12" s="87">
        <v>0.43935000000000002</v>
      </c>
      <c r="G12" s="102">
        <v>0.78169999999999995</v>
      </c>
      <c r="H12" s="87">
        <v>0.40479999999999999</v>
      </c>
      <c r="I12" s="102">
        <v>0.92334000000000005</v>
      </c>
      <c r="J12" s="87">
        <v>4.2300000000000003E-3</v>
      </c>
      <c r="K12" s="102">
        <v>1</v>
      </c>
      <c r="L12" s="87">
        <v>1.975E-2</v>
      </c>
      <c r="M12" s="103">
        <v>0.64285999999999999</v>
      </c>
      <c r="N12" s="562"/>
    </row>
    <row r="13" spans="1:14" s="21" customFormat="1">
      <c r="A13" s="799" t="s">
        <v>65</v>
      </c>
      <c r="B13" s="132">
        <v>102.2</v>
      </c>
      <c r="C13" s="132">
        <v>74.599999999999994</v>
      </c>
      <c r="D13" s="99">
        <v>2</v>
      </c>
      <c r="E13" s="113">
        <v>1</v>
      </c>
      <c r="F13" s="99">
        <v>35.6</v>
      </c>
      <c r="G13" s="100">
        <v>28.5</v>
      </c>
      <c r="H13" s="99">
        <v>55.4</v>
      </c>
      <c r="I13" s="100">
        <v>43.9</v>
      </c>
      <c r="J13" s="99">
        <v>8.6</v>
      </c>
      <c r="K13" s="100">
        <v>0.6</v>
      </c>
      <c r="L13" s="99">
        <v>0.6</v>
      </c>
      <c r="M13" s="101">
        <v>0.6</v>
      </c>
      <c r="N13" s="404"/>
    </row>
    <row r="14" spans="1:14" s="22" customFormat="1" ht="11.25" customHeight="1">
      <c r="A14" s="799"/>
      <c r="B14" s="131">
        <v>1</v>
      </c>
      <c r="C14" s="131">
        <v>0.72994000000000003</v>
      </c>
      <c r="D14" s="87">
        <v>1.9570000000000001E-2</v>
      </c>
      <c r="E14" s="102">
        <v>0.5</v>
      </c>
      <c r="F14" s="87">
        <v>0.34833999999999998</v>
      </c>
      <c r="G14" s="102">
        <v>0.80056000000000005</v>
      </c>
      <c r="H14" s="87">
        <v>0.54207000000000005</v>
      </c>
      <c r="I14" s="102">
        <v>0.79242000000000001</v>
      </c>
      <c r="J14" s="87">
        <v>8.4150000000000003E-2</v>
      </c>
      <c r="K14" s="102">
        <v>6.9769999999999999E-2</v>
      </c>
      <c r="L14" s="87">
        <v>5.8700000000000002E-3</v>
      </c>
      <c r="M14" s="103">
        <v>1</v>
      </c>
      <c r="N14" s="562"/>
    </row>
    <row r="15" spans="1:14" s="21" customFormat="1">
      <c r="A15" s="799" t="s">
        <v>66</v>
      </c>
      <c r="B15" s="132">
        <v>137.6</v>
      </c>
      <c r="C15" s="132">
        <v>93.7</v>
      </c>
      <c r="D15" s="99">
        <v>2</v>
      </c>
      <c r="E15" s="113">
        <v>0</v>
      </c>
      <c r="F15" s="99">
        <v>36</v>
      </c>
      <c r="G15" s="100">
        <v>32.9</v>
      </c>
      <c r="H15" s="99">
        <v>99.6</v>
      </c>
      <c r="I15" s="100">
        <v>60.8</v>
      </c>
      <c r="J15" s="99">
        <v>0</v>
      </c>
      <c r="K15" s="100">
        <v>0</v>
      </c>
      <c r="L15" s="99">
        <v>0</v>
      </c>
      <c r="M15" s="101">
        <v>0</v>
      </c>
      <c r="N15" s="404"/>
    </row>
    <row r="16" spans="1:14" s="22" customFormat="1" ht="11.25" customHeight="1">
      <c r="A16" s="799"/>
      <c r="B16" s="131">
        <v>1</v>
      </c>
      <c r="C16" s="131">
        <v>0.68096000000000001</v>
      </c>
      <c r="D16" s="87">
        <v>1.453E-2</v>
      </c>
      <c r="E16" s="102" t="s">
        <v>477</v>
      </c>
      <c r="F16" s="87">
        <v>0.26162999999999997</v>
      </c>
      <c r="G16" s="102">
        <v>0.91388999999999998</v>
      </c>
      <c r="H16" s="87">
        <v>0.72384000000000004</v>
      </c>
      <c r="I16" s="102">
        <v>0.61043999999999998</v>
      </c>
      <c r="J16" s="87" t="s">
        <v>477</v>
      </c>
      <c r="K16" s="102" t="s">
        <v>477</v>
      </c>
      <c r="L16" s="87" t="s">
        <v>477</v>
      </c>
      <c r="M16" s="103" t="s">
        <v>477</v>
      </c>
      <c r="N16" s="562"/>
    </row>
    <row r="17" spans="1:14" s="21" customFormat="1">
      <c r="A17" s="799" t="s">
        <v>67</v>
      </c>
      <c r="B17" s="132">
        <v>781.6</v>
      </c>
      <c r="C17" s="132">
        <v>587.4</v>
      </c>
      <c r="D17" s="99">
        <v>41.3</v>
      </c>
      <c r="E17" s="113">
        <v>20.9</v>
      </c>
      <c r="F17" s="99">
        <v>326.10000000000002</v>
      </c>
      <c r="G17" s="100">
        <v>234</v>
      </c>
      <c r="H17" s="99">
        <v>323.89999999999998</v>
      </c>
      <c r="I17" s="100">
        <v>267.8</v>
      </c>
      <c r="J17" s="99">
        <v>17.7</v>
      </c>
      <c r="K17" s="100">
        <v>6.5</v>
      </c>
      <c r="L17" s="99">
        <v>72.599999999999994</v>
      </c>
      <c r="M17" s="101">
        <v>58.2</v>
      </c>
      <c r="N17" s="404"/>
    </row>
    <row r="18" spans="1:14" s="22" customFormat="1" ht="11.25" customHeight="1">
      <c r="A18" s="799"/>
      <c r="B18" s="131">
        <v>1</v>
      </c>
      <c r="C18" s="131">
        <v>0.75153999999999999</v>
      </c>
      <c r="D18" s="87">
        <v>5.2839999999999998E-2</v>
      </c>
      <c r="E18" s="102">
        <v>0.50605</v>
      </c>
      <c r="F18" s="87">
        <v>0.41721999999999998</v>
      </c>
      <c r="G18" s="102">
        <v>0.71757000000000004</v>
      </c>
      <c r="H18" s="87">
        <v>0.41441</v>
      </c>
      <c r="I18" s="102">
        <v>0.82679999999999998</v>
      </c>
      <c r="J18" s="87">
        <v>2.265E-2</v>
      </c>
      <c r="K18" s="102">
        <v>0.36723</v>
      </c>
      <c r="L18" s="87">
        <v>9.289E-2</v>
      </c>
      <c r="M18" s="103">
        <v>0.80164999999999997</v>
      </c>
      <c r="N18" s="562"/>
    </row>
    <row r="19" spans="1:14" s="21" customFormat="1" ht="12.75" customHeight="1">
      <c r="A19" s="799" t="s">
        <v>68</v>
      </c>
      <c r="B19" s="132">
        <v>77.400000000000006</v>
      </c>
      <c r="C19" s="132">
        <v>64.3</v>
      </c>
      <c r="D19" s="99">
        <v>7.3</v>
      </c>
      <c r="E19" s="113">
        <v>4.3</v>
      </c>
      <c r="F19" s="99">
        <v>39.5</v>
      </c>
      <c r="G19" s="100">
        <v>32.6</v>
      </c>
      <c r="H19" s="99">
        <v>30.1</v>
      </c>
      <c r="I19" s="100">
        <v>26.9</v>
      </c>
      <c r="J19" s="99">
        <v>0.5</v>
      </c>
      <c r="K19" s="100">
        <v>0.5</v>
      </c>
      <c r="L19" s="99">
        <v>0</v>
      </c>
      <c r="M19" s="101">
        <v>0</v>
      </c>
      <c r="N19" s="404"/>
    </row>
    <row r="20" spans="1:14" s="22" customFormat="1" ht="11.25" customHeight="1">
      <c r="A20" s="799"/>
      <c r="B20" s="131">
        <v>1</v>
      </c>
      <c r="C20" s="131">
        <v>0.83074999999999999</v>
      </c>
      <c r="D20" s="87">
        <v>9.4320000000000001E-2</v>
      </c>
      <c r="E20" s="102">
        <v>0.58904000000000001</v>
      </c>
      <c r="F20" s="87">
        <v>0.51034000000000002</v>
      </c>
      <c r="G20" s="102">
        <v>0.82532000000000005</v>
      </c>
      <c r="H20" s="87">
        <v>0.38889000000000001</v>
      </c>
      <c r="I20" s="102">
        <v>0.89368999999999998</v>
      </c>
      <c r="J20" s="87">
        <v>6.4599999999999996E-3</v>
      </c>
      <c r="K20" s="102">
        <v>1</v>
      </c>
      <c r="L20" s="87" t="s">
        <v>477</v>
      </c>
      <c r="M20" s="103" t="s">
        <v>477</v>
      </c>
      <c r="N20" s="562"/>
    </row>
    <row r="21" spans="1:14" s="21" customFormat="1">
      <c r="A21" s="799" t="s">
        <v>69</v>
      </c>
      <c r="B21" s="132">
        <v>2104.6</v>
      </c>
      <c r="C21" s="132">
        <v>1573.8</v>
      </c>
      <c r="D21" s="99">
        <v>63.4</v>
      </c>
      <c r="E21" s="113">
        <v>35.700000000000003</v>
      </c>
      <c r="F21" s="99">
        <v>986</v>
      </c>
      <c r="G21" s="100">
        <v>757.5</v>
      </c>
      <c r="H21" s="99">
        <v>633</v>
      </c>
      <c r="I21" s="100">
        <v>499.9</v>
      </c>
      <c r="J21" s="99">
        <v>117.6</v>
      </c>
      <c r="K21" s="100">
        <v>51.8</v>
      </c>
      <c r="L21" s="99">
        <v>304.60000000000002</v>
      </c>
      <c r="M21" s="101">
        <v>228.9</v>
      </c>
      <c r="N21" s="404"/>
    </row>
    <row r="22" spans="1:14" s="22" customFormat="1" ht="11.25" customHeight="1">
      <c r="A22" s="799"/>
      <c r="B22" s="131">
        <v>1</v>
      </c>
      <c r="C22" s="131">
        <v>0.74778999999999995</v>
      </c>
      <c r="D22" s="87">
        <v>3.0120000000000001E-2</v>
      </c>
      <c r="E22" s="102">
        <v>0.56308999999999998</v>
      </c>
      <c r="F22" s="87">
        <v>0.46850000000000003</v>
      </c>
      <c r="G22" s="102">
        <v>0.76826000000000005</v>
      </c>
      <c r="H22" s="87">
        <v>0.30076999999999998</v>
      </c>
      <c r="I22" s="102">
        <v>0.78973000000000004</v>
      </c>
      <c r="J22" s="87">
        <v>5.5879999999999999E-2</v>
      </c>
      <c r="K22" s="102">
        <v>0.44047999999999998</v>
      </c>
      <c r="L22" s="87">
        <v>0.14473</v>
      </c>
      <c r="M22" s="103">
        <v>0.75148000000000004</v>
      </c>
      <c r="N22" s="562"/>
    </row>
    <row r="23" spans="1:14" s="21" customFormat="1" ht="12.75" customHeight="1">
      <c r="A23" s="799" t="s">
        <v>70</v>
      </c>
      <c r="B23" s="132">
        <v>2086.4</v>
      </c>
      <c r="C23" s="132">
        <v>1552.3</v>
      </c>
      <c r="D23" s="99">
        <v>122</v>
      </c>
      <c r="E23" s="113">
        <v>61.4</v>
      </c>
      <c r="F23" s="99">
        <v>963.6</v>
      </c>
      <c r="G23" s="100">
        <v>752.6</v>
      </c>
      <c r="H23" s="99">
        <v>809.3</v>
      </c>
      <c r="I23" s="100">
        <v>645.70000000000005</v>
      </c>
      <c r="J23" s="99">
        <v>107.2</v>
      </c>
      <c r="K23" s="100">
        <v>32.6</v>
      </c>
      <c r="L23" s="99">
        <v>84.3</v>
      </c>
      <c r="M23" s="101">
        <v>60</v>
      </c>
      <c r="N23" s="404"/>
    </row>
    <row r="24" spans="1:14" s="22" customFormat="1" ht="11.25" customHeight="1">
      <c r="A24" s="799"/>
      <c r="B24" s="131">
        <v>1</v>
      </c>
      <c r="C24" s="131">
        <v>0.74400999999999995</v>
      </c>
      <c r="D24" s="87">
        <v>5.8470000000000001E-2</v>
      </c>
      <c r="E24" s="102">
        <v>0.50327999999999995</v>
      </c>
      <c r="F24" s="87">
        <v>0.46184999999999998</v>
      </c>
      <c r="G24" s="102">
        <v>0.78103</v>
      </c>
      <c r="H24" s="87">
        <v>0.38789000000000001</v>
      </c>
      <c r="I24" s="102">
        <v>0.79784999999999995</v>
      </c>
      <c r="J24" s="87">
        <v>5.1380000000000002E-2</v>
      </c>
      <c r="K24" s="102">
        <v>0.30409999999999998</v>
      </c>
      <c r="L24" s="87">
        <v>4.0399999999999998E-2</v>
      </c>
      <c r="M24" s="103">
        <v>0.71174000000000004</v>
      </c>
      <c r="N24" s="562"/>
    </row>
    <row r="25" spans="1:14" s="21" customFormat="1" ht="12.75" customHeight="1">
      <c r="A25" s="799" t="s">
        <v>71</v>
      </c>
      <c r="B25" s="132">
        <v>374.5</v>
      </c>
      <c r="C25" s="132">
        <v>294.39999999999998</v>
      </c>
      <c r="D25" s="99">
        <v>44.4</v>
      </c>
      <c r="E25" s="113">
        <v>32.799999999999997</v>
      </c>
      <c r="F25" s="99">
        <v>117.6</v>
      </c>
      <c r="G25" s="100">
        <v>93.3</v>
      </c>
      <c r="H25" s="99">
        <v>188.5</v>
      </c>
      <c r="I25" s="100">
        <v>158.4</v>
      </c>
      <c r="J25" s="99">
        <v>17</v>
      </c>
      <c r="K25" s="100">
        <v>5.6</v>
      </c>
      <c r="L25" s="99">
        <v>7</v>
      </c>
      <c r="M25" s="101">
        <v>4.3</v>
      </c>
      <c r="N25" s="404"/>
    </row>
    <row r="26" spans="1:14" s="22" customFormat="1" ht="12" customHeight="1">
      <c r="A26" s="799"/>
      <c r="B26" s="131">
        <v>1</v>
      </c>
      <c r="C26" s="131">
        <v>0.78610999999999998</v>
      </c>
      <c r="D26" s="87">
        <v>0.11856</v>
      </c>
      <c r="E26" s="102">
        <v>0.73873999999999995</v>
      </c>
      <c r="F26" s="87">
        <v>0.31402000000000002</v>
      </c>
      <c r="G26" s="102">
        <v>0.79337000000000002</v>
      </c>
      <c r="H26" s="87">
        <v>0.50334000000000001</v>
      </c>
      <c r="I26" s="102">
        <v>0.84031999999999996</v>
      </c>
      <c r="J26" s="87">
        <v>4.539E-2</v>
      </c>
      <c r="K26" s="102">
        <v>0.32940999999999998</v>
      </c>
      <c r="L26" s="87">
        <v>1.8689999999999998E-2</v>
      </c>
      <c r="M26" s="103">
        <v>0.61429</v>
      </c>
      <c r="N26" s="562"/>
    </row>
    <row r="27" spans="1:14" s="21" customFormat="1">
      <c r="A27" s="799" t="s">
        <v>72</v>
      </c>
      <c r="B27" s="132">
        <v>100.6</v>
      </c>
      <c r="C27" s="132">
        <v>77.8</v>
      </c>
      <c r="D27" s="99">
        <v>13</v>
      </c>
      <c r="E27" s="113">
        <v>10</v>
      </c>
      <c r="F27" s="99">
        <v>36.200000000000003</v>
      </c>
      <c r="G27" s="100">
        <v>26.6</v>
      </c>
      <c r="H27" s="99">
        <v>46.7</v>
      </c>
      <c r="I27" s="100">
        <v>36.700000000000003</v>
      </c>
      <c r="J27" s="99">
        <v>3.7</v>
      </c>
      <c r="K27" s="100">
        <v>3.5</v>
      </c>
      <c r="L27" s="99">
        <v>1</v>
      </c>
      <c r="M27" s="101">
        <v>1</v>
      </c>
      <c r="N27" s="404"/>
    </row>
    <row r="28" spans="1:14" s="22" customFormat="1" ht="11.25" customHeight="1">
      <c r="A28" s="799"/>
      <c r="B28" s="131">
        <v>1</v>
      </c>
      <c r="C28" s="131">
        <v>0.77336000000000005</v>
      </c>
      <c r="D28" s="87">
        <v>0.12922</v>
      </c>
      <c r="E28" s="102">
        <v>0.76922999999999997</v>
      </c>
      <c r="F28" s="87">
        <v>0.35983999999999999</v>
      </c>
      <c r="G28" s="102">
        <v>0.73480999999999996</v>
      </c>
      <c r="H28" s="87">
        <v>0.46421000000000001</v>
      </c>
      <c r="I28" s="102">
        <v>0.78586999999999996</v>
      </c>
      <c r="J28" s="87">
        <v>3.678E-2</v>
      </c>
      <c r="K28" s="102">
        <v>0.94594999999999996</v>
      </c>
      <c r="L28" s="87">
        <v>9.9399999999999992E-3</v>
      </c>
      <c r="M28" s="103">
        <v>1</v>
      </c>
      <c r="N28" s="562"/>
    </row>
    <row r="29" spans="1:14" s="21" customFormat="1">
      <c r="A29" s="799" t="s">
        <v>73</v>
      </c>
      <c r="B29" s="132">
        <v>255.9</v>
      </c>
      <c r="C29" s="132">
        <v>186.2</v>
      </c>
      <c r="D29" s="99">
        <v>15</v>
      </c>
      <c r="E29" s="113">
        <v>4.5</v>
      </c>
      <c r="F29" s="99">
        <v>134.9</v>
      </c>
      <c r="G29" s="100">
        <v>101.9</v>
      </c>
      <c r="H29" s="99">
        <v>89.4</v>
      </c>
      <c r="I29" s="100">
        <v>73.099999999999994</v>
      </c>
      <c r="J29" s="99">
        <v>15.6</v>
      </c>
      <c r="K29" s="100">
        <v>5.7</v>
      </c>
      <c r="L29" s="99">
        <v>1</v>
      </c>
      <c r="M29" s="101">
        <v>1</v>
      </c>
      <c r="N29" s="404"/>
    </row>
    <row r="30" spans="1:14" s="22" customFormat="1" ht="11.25" customHeight="1">
      <c r="A30" s="799"/>
      <c r="B30" s="131">
        <v>1</v>
      </c>
      <c r="C30" s="131">
        <v>0.72763</v>
      </c>
      <c r="D30" s="87">
        <v>5.8619999999999998E-2</v>
      </c>
      <c r="E30" s="102">
        <v>0.3</v>
      </c>
      <c r="F30" s="87">
        <v>0.52715999999999996</v>
      </c>
      <c r="G30" s="102">
        <v>0.75536999999999999</v>
      </c>
      <c r="H30" s="87">
        <v>0.34936</v>
      </c>
      <c r="I30" s="102">
        <v>0.81767000000000001</v>
      </c>
      <c r="J30" s="87">
        <v>6.096E-2</v>
      </c>
      <c r="K30" s="102">
        <v>0.36537999999999998</v>
      </c>
      <c r="L30" s="87">
        <v>3.9100000000000003E-3</v>
      </c>
      <c r="M30" s="103">
        <v>1</v>
      </c>
      <c r="N30" s="562"/>
    </row>
    <row r="31" spans="1:14" s="21" customFormat="1" ht="12.75" customHeight="1">
      <c r="A31" s="799" t="s">
        <v>74</v>
      </c>
      <c r="B31" s="132">
        <v>123.1</v>
      </c>
      <c r="C31" s="132">
        <v>97</v>
      </c>
      <c r="D31" s="99">
        <v>13.5</v>
      </c>
      <c r="E31" s="113">
        <v>5.5</v>
      </c>
      <c r="F31" s="99">
        <v>62.5</v>
      </c>
      <c r="G31" s="100">
        <v>51.4</v>
      </c>
      <c r="H31" s="99">
        <v>43.4</v>
      </c>
      <c r="I31" s="100">
        <v>39.5</v>
      </c>
      <c r="J31" s="99">
        <v>2.7</v>
      </c>
      <c r="K31" s="100">
        <v>0.6</v>
      </c>
      <c r="L31" s="99">
        <v>1</v>
      </c>
      <c r="M31" s="101">
        <v>0</v>
      </c>
      <c r="N31" s="404"/>
    </row>
    <row r="32" spans="1:14" s="22" customFormat="1" ht="11.25" customHeight="1">
      <c r="A32" s="799"/>
      <c r="B32" s="131">
        <v>1</v>
      </c>
      <c r="C32" s="131">
        <v>0.78798000000000001</v>
      </c>
      <c r="D32" s="87">
        <v>0.10967</v>
      </c>
      <c r="E32" s="102">
        <v>0.40740999999999999</v>
      </c>
      <c r="F32" s="87">
        <v>0.50771999999999995</v>
      </c>
      <c r="G32" s="102">
        <v>0.82240000000000002</v>
      </c>
      <c r="H32" s="87">
        <v>0.35255999999999998</v>
      </c>
      <c r="I32" s="102">
        <v>0.91013999999999995</v>
      </c>
      <c r="J32" s="87">
        <v>2.1930000000000002E-2</v>
      </c>
      <c r="K32" s="102">
        <v>0.22222</v>
      </c>
      <c r="L32" s="87">
        <v>8.1200000000000005E-3</v>
      </c>
      <c r="M32" s="103" t="s">
        <v>477</v>
      </c>
      <c r="N32" s="562"/>
    </row>
    <row r="33" spans="1:14" s="21" customFormat="1" ht="12.75" customHeight="1">
      <c r="A33" s="799" t="s">
        <v>75</v>
      </c>
      <c r="B33" s="132">
        <v>420.7</v>
      </c>
      <c r="C33" s="132">
        <v>338.2</v>
      </c>
      <c r="D33" s="99">
        <v>46.8</v>
      </c>
      <c r="E33" s="113">
        <v>35.299999999999997</v>
      </c>
      <c r="F33" s="99">
        <v>193.6</v>
      </c>
      <c r="G33" s="100">
        <v>151.80000000000001</v>
      </c>
      <c r="H33" s="99">
        <v>143.69999999999999</v>
      </c>
      <c r="I33" s="100">
        <v>129.4</v>
      </c>
      <c r="J33" s="99">
        <v>28.3</v>
      </c>
      <c r="K33" s="100">
        <v>13.4</v>
      </c>
      <c r="L33" s="99">
        <v>8.3000000000000007</v>
      </c>
      <c r="M33" s="101">
        <v>8.3000000000000007</v>
      </c>
      <c r="N33" s="404"/>
    </row>
    <row r="34" spans="1:14" s="22" customFormat="1" ht="11.25" customHeight="1">
      <c r="A34" s="799"/>
      <c r="B34" s="131">
        <v>1</v>
      </c>
      <c r="C34" s="131">
        <v>0.80389999999999995</v>
      </c>
      <c r="D34" s="87">
        <v>0.11124000000000001</v>
      </c>
      <c r="E34" s="102">
        <v>0.75427</v>
      </c>
      <c r="F34" s="87">
        <v>0.46018999999999999</v>
      </c>
      <c r="G34" s="102">
        <v>0.78408999999999995</v>
      </c>
      <c r="H34" s="87">
        <v>0.34156999999999998</v>
      </c>
      <c r="I34" s="102">
        <v>0.90049000000000001</v>
      </c>
      <c r="J34" s="87">
        <v>6.7269999999999996E-2</v>
      </c>
      <c r="K34" s="102">
        <v>0.47349999999999998</v>
      </c>
      <c r="L34" s="87">
        <v>1.9730000000000001E-2</v>
      </c>
      <c r="M34" s="103">
        <v>1</v>
      </c>
      <c r="N34" s="562"/>
    </row>
    <row r="35" spans="1:14" s="21" customFormat="1">
      <c r="A35" s="817" t="s">
        <v>76</v>
      </c>
      <c r="B35" s="132">
        <v>166.2</v>
      </c>
      <c r="C35" s="132">
        <v>125.3</v>
      </c>
      <c r="D35" s="99">
        <v>22.1</v>
      </c>
      <c r="E35" s="113">
        <v>13.1</v>
      </c>
      <c r="F35" s="99">
        <v>74.599999999999994</v>
      </c>
      <c r="G35" s="100">
        <v>54.3</v>
      </c>
      <c r="H35" s="99">
        <v>62.5</v>
      </c>
      <c r="I35" s="100">
        <v>54.7</v>
      </c>
      <c r="J35" s="99">
        <v>5</v>
      </c>
      <c r="K35" s="100">
        <v>2.2000000000000002</v>
      </c>
      <c r="L35" s="99">
        <v>2</v>
      </c>
      <c r="M35" s="101">
        <v>1</v>
      </c>
      <c r="N35" s="404"/>
    </row>
    <row r="36" spans="1:14" s="22" customFormat="1" ht="11.25" customHeight="1">
      <c r="A36" s="818"/>
      <c r="B36" s="137">
        <v>1</v>
      </c>
      <c r="C36" s="138">
        <v>0.75390999999999997</v>
      </c>
      <c r="D36" s="95">
        <v>0.13297</v>
      </c>
      <c r="E36" s="139">
        <v>0.59275999999999995</v>
      </c>
      <c r="F36" s="95">
        <v>0.44885999999999998</v>
      </c>
      <c r="G36" s="139">
        <v>0.72787999999999997</v>
      </c>
      <c r="H36" s="95">
        <v>0.37605</v>
      </c>
      <c r="I36" s="139">
        <v>0.87519999999999998</v>
      </c>
      <c r="J36" s="95">
        <v>3.0079999999999999E-2</v>
      </c>
      <c r="K36" s="139">
        <v>0.44</v>
      </c>
      <c r="L36" s="95">
        <v>1.2030000000000001E-2</v>
      </c>
      <c r="M36" s="140">
        <v>0.5</v>
      </c>
      <c r="N36" s="562"/>
    </row>
    <row r="37" spans="1:14" s="24" customFormat="1" ht="12.75" customHeight="1">
      <c r="A37" s="815" t="s">
        <v>85</v>
      </c>
      <c r="B37" s="114">
        <v>10104.799999999999</v>
      </c>
      <c r="C37" s="114">
        <v>7734.5</v>
      </c>
      <c r="D37" s="133">
        <v>684.2</v>
      </c>
      <c r="E37" s="134">
        <v>409.7</v>
      </c>
      <c r="F37" s="133">
        <v>4299.8</v>
      </c>
      <c r="G37" s="135">
        <v>3350.1</v>
      </c>
      <c r="H37" s="133">
        <v>3975.8</v>
      </c>
      <c r="I37" s="135">
        <v>3310.1</v>
      </c>
      <c r="J37" s="133">
        <v>544.6</v>
      </c>
      <c r="K37" s="135">
        <v>216.7</v>
      </c>
      <c r="L37" s="133">
        <v>600.4</v>
      </c>
      <c r="M37" s="136">
        <v>447.9</v>
      </c>
      <c r="N37" s="563"/>
    </row>
    <row r="38" spans="1:14" s="22" customFormat="1" ht="12" customHeight="1" thickBot="1">
      <c r="A38" s="816"/>
      <c r="B38" s="350">
        <v>1</v>
      </c>
      <c r="C38" s="350">
        <v>0.76543000000000005</v>
      </c>
      <c r="D38" s="396">
        <v>6.7710000000000006E-2</v>
      </c>
      <c r="E38" s="416">
        <v>0.5988</v>
      </c>
      <c r="F38" s="396">
        <v>0.42552000000000001</v>
      </c>
      <c r="G38" s="416">
        <v>0.77912999999999999</v>
      </c>
      <c r="H38" s="396">
        <v>0.39345999999999998</v>
      </c>
      <c r="I38" s="416">
        <v>0.83255999999999997</v>
      </c>
      <c r="J38" s="396">
        <v>5.3900000000000003E-2</v>
      </c>
      <c r="K38" s="416">
        <v>0.39790999999999999</v>
      </c>
      <c r="L38" s="396">
        <v>5.9420000000000001E-2</v>
      </c>
      <c r="M38" s="417">
        <v>0.746</v>
      </c>
      <c r="N38" s="562"/>
    </row>
    <row r="39" spans="1:14" s="402" customFormat="1">
      <c r="E39" s="564"/>
    </row>
    <row r="40" spans="1:14" s="402" customFormat="1">
      <c r="A40" s="550" t="str">
        <f>"Anmerkungen. Datengrundlage: Volkshochschul-Statistik "&amp;Hilfswerte!B1&amp;"; Basis: "&amp;Tabelle1!$C$36&amp;" vhs."</f>
        <v>Anmerkungen. Datengrundlage: Volkshochschul-Statistik 2022; Basis: 828 vhs.</v>
      </c>
      <c r="D40" s="403"/>
      <c r="E40" s="565"/>
      <c r="F40" s="403"/>
      <c r="G40" s="403"/>
    </row>
    <row r="41" spans="1:14" s="402" customFormat="1"/>
    <row r="42" spans="1:14" s="402" customFormat="1">
      <c r="A42" s="558" t="str">
        <f>Tabelle1!$A$41</f>
        <v>Datengrundlage: Deutsches Institut für Erwachsenenbildung DIE (2025). „Basisdaten Volkshochschul-Statistik (seit 2018)“</v>
      </c>
      <c r="B42" s="560"/>
      <c r="C42" s="560"/>
      <c r="D42" s="560"/>
      <c r="E42" s="560"/>
    </row>
    <row r="43" spans="1:14" s="556" customFormat="1">
      <c r="A43" s="558" t="str">
        <f>Tabelle1!$A$42</f>
        <v xml:space="preserve">(ZA6276; Version 2.0.0) [Data set]. GESIS, Köln. </v>
      </c>
      <c r="E43" s="796" t="s">
        <v>494</v>
      </c>
      <c r="F43" s="796"/>
      <c r="G43" s="796"/>
    </row>
    <row r="44" spans="1:14" s="402" customFormat="1">
      <c r="A44" s="560"/>
      <c r="B44" s="560"/>
      <c r="C44" s="560"/>
      <c r="D44" s="560"/>
      <c r="E44" s="560"/>
    </row>
    <row r="45" spans="1:14" s="402" customFormat="1">
      <c r="A45" s="694" t="str">
        <f>Tabelle1!$A$44</f>
        <v>Die Tabellen stehen unter der Lizenz CC BY-SA DEED 4.0.</v>
      </c>
      <c r="B45" s="560"/>
      <c r="C45" s="560"/>
      <c r="D45" s="560"/>
      <c r="E45" s="560"/>
    </row>
  </sheetData>
  <mergeCells count="27">
    <mergeCell ref="E43:G43"/>
    <mergeCell ref="A37:A38"/>
    <mergeCell ref="A23:A24"/>
    <mergeCell ref="A25:A26"/>
    <mergeCell ref="A29:A30"/>
    <mergeCell ref="A31:A32"/>
    <mergeCell ref="A33:A34"/>
    <mergeCell ref="A35:A36"/>
    <mergeCell ref="A27:A28"/>
    <mergeCell ref="A1:M1"/>
    <mergeCell ref="A2:A4"/>
    <mergeCell ref="D3:E3"/>
    <mergeCell ref="F3:G3"/>
    <mergeCell ref="H3:I3"/>
    <mergeCell ref="J3:K3"/>
    <mergeCell ref="L3:M3"/>
    <mergeCell ref="D2:M2"/>
    <mergeCell ref="B2:C3"/>
    <mergeCell ref="A17:A18"/>
    <mergeCell ref="A19:A20"/>
    <mergeCell ref="A21:A22"/>
    <mergeCell ref="A5:A6"/>
    <mergeCell ref="A7:A8"/>
    <mergeCell ref="A9:A10"/>
    <mergeCell ref="A11:A12"/>
    <mergeCell ref="A13:A14"/>
    <mergeCell ref="A15:A16"/>
  </mergeCells>
  <conditionalFormatting sqref="A5:XFD5">
    <cfRule type="cellIs" dxfId="1028" priority="99" stopIfTrue="1" operator="equal">
      <formula>0</formula>
    </cfRule>
  </conditionalFormatting>
  <conditionalFormatting sqref="A6:XFD6">
    <cfRule type="cellIs" dxfId="1027" priority="98" stopIfTrue="1" operator="lessThan">
      <formula>0.0005</formula>
    </cfRule>
    <cfRule type="cellIs" dxfId="1026" priority="97" stopIfTrue="1" operator="equal">
      <formula>1</formula>
    </cfRule>
  </conditionalFormatting>
  <conditionalFormatting sqref="A8:XFD8">
    <cfRule type="cellIs" dxfId="1025" priority="92" stopIfTrue="1" operator="lessThan">
      <formula>0.0005</formula>
    </cfRule>
    <cfRule type="cellIs" dxfId="1024" priority="91" stopIfTrue="1" operator="equal">
      <formula>1</formula>
    </cfRule>
  </conditionalFormatting>
  <conditionalFormatting sqref="A9:XFD9">
    <cfRule type="cellIs" dxfId="1023" priority="87" stopIfTrue="1" operator="equal">
      <formula>0</formula>
    </cfRule>
  </conditionalFormatting>
  <conditionalFormatting sqref="A10:XFD10">
    <cfRule type="cellIs" dxfId="1022" priority="86" stopIfTrue="1" operator="lessThan">
      <formula>0.0005</formula>
    </cfRule>
    <cfRule type="cellIs" dxfId="1021" priority="85" stopIfTrue="1" operator="equal">
      <formula>1</formula>
    </cfRule>
  </conditionalFormatting>
  <conditionalFormatting sqref="A11:XFD11">
    <cfRule type="cellIs" dxfId="1020" priority="81" stopIfTrue="1" operator="equal">
      <formula>0</formula>
    </cfRule>
  </conditionalFormatting>
  <conditionalFormatting sqref="A12:XFD12">
    <cfRule type="cellIs" dxfId="1019" priority="80" stopIfTrue="1" operator="lessThan">
      <formula>0.0005</formula>
    </cfRule>
    <cfRule type="cellIs" dxfId="1018" priority="79" stopIfTrue="1" operator="equal">
      <formula>1</formula>
    </cfRule>
  </conditionalFormatting>
  <conditionalFormatting sqref="A13:XFD13">
    <cfRule type="cellIs" dxfId="1017" priority="75" stopIfTrue="1" operator="equal">
      <formula>0</formula>
    </cfRule>
  </conditionalFormatting>
  <conditionalFormatting sqref="A14:XFD14">
    <cfRule type="cellIs" dxfId="1016" priority="74" stopIfTrue="1" operator="lessThan">
      <formula>0.0005</formula>
    </cfRule>
    <cfRule type="cellIs" dxfId="1015" priority="73" stopIfTrue="1" operator="equal">
      <formula>1</formula>
    </cfRule>
  </conditionalFormatting>
  <conditionalFormatting sqref="A15:XFD15">
    <cfRule type="cellIs" dxfId="1014" priority="69" stopIfTrue="1" operator="equal">
      <formula>0</formula>
    </cfRule>
  </conditionalFormatting>
  <conditionalFormatting sqref="A16:XFD16">
    <cfRule type="cellIs" dxfId="1013" priority="68" stopIfTrue="1" operator="lessThan">
      <formula>0.0005</formula>
    </cfRule>
    <cfRule type="cellIs" dxfId="1012" priority="67" stopIfTrue="1" operator="equal">
      <formula>1</formula>
    </cfRule>
  </conditionalFormatting>
  <conditionalFormatting sqref="A17:XFD17">
    <cfRule type="cellIs" dxfId="1011" priority="63" stopIfTrue="1" operator="equal">
      <formula>0</formula>
    </cfRule>
  </conditionalFormatting>
  <conditionalFormatting sqref="A18:XFD18">
    <cfRule type="cellIs" dxfId="1010" priority="61" stopIfTrue="1" operator="equal">
      <formula>1</formula>
    </cfRule>
    <cfRule type="cellIs" dxfId="1009" priority="62" stopIfTrue="1" operator="lessThan">
      <formula>0.0005</formula>
    </cfRule>
  </conditionalFormatting>
  <conditionalFormatting sqref="A19:XFD19">
    <cfRule type="cellIs" dxfId="1008" priority="57" stopIfTrue="1" operator="equal">
      <formula>0</formula>
    </cfRule>
  </conditionalFormatting>
  <conditionalFormatting sqref="A20:XFD20">
    <cfRule type="cellIs" dxfId="1007" priority="56" stopIfTrue="1" operator="lessThan">
      <formula>0.0005</formula>
    </cfRule>
    <cfRule type="cellIs" dxfId="1006" priority="55" stopIfTrue="1" operator="equal">
      <formula>1</formula>
    </cfRule>
  </conditionalFormatting>
  <conditionalFormatting sqref="A21:XFD21">
    <cfRule type="cellIs" dxfId="1005" priority="51" stopIfTrue="1" operator="equal">
      <formula>0</formula>
    </cfRule>
  </conditionalFormatting>
  <conditionalFormatting sqref="A22:XFD22">
    <cfRule type="cellIs" dxfId="1004" priority="49" stopIfTrue="1" operator="equal">
      <formula>1</formula>
    </cfRule>
    <cfRule type="cellIs" dxfId="1003" priority="50" stopIfTrue="1" operator="lessThan">
      <formula>0.0005</formula>
    </cfRule>
  </conditionalFormatting>
  <conditionalFormatting sqref="A23:XFD23">
    <cfRule type="cellIs" dxfId="1002" priority="45" stopIfTrue="1" operator="equal">
      <formula>0</formula>
    </cfRule>
  </conditionalFormatting>
  <conditionalFormatting sqref="A24:XFD24">
    <cfRule type="cellIs" dxfId="1001" priority="44" stopIfTrue="1" operator="lessThan">
      <formula>0.0005</formula>
    </cfRule>
    <cfRule type="cellIs" dxfId="1000" priority="43" stopIfTrue="1" operator="equal">
      <formula>1</formula>
    </cfRule>
  </conditionalFormatting>
  <conditionalFormatting sqref="A25:XFD25">
    <cfRule type="cellIs" dxfId="999" priority="39" stopIfTrue="1" operator="equal">
      <formula>0</formula>
    </cfRule>
  </conditionalFormatting>
  <conditionalFormatting sqref="A26:XFD26">
    <cfRule type="cellIs" dxfId="998" priority="37" stopIfTrue="1" operator="equal">
      <formula>1</formula>
    </cfRule>
    <cfRule type="cellIs" dxfId="997" priority="38" stopIfTrue="1" operator="lessThan">
      <formula>0.0005</formula>
    </cfRule>
  </conditionalFormatting>
  <conditionalFormatting sqref="A27:XFD27">
    <cfRule type="cellIs" dxfId="996" priority="33" stopIfTrue="1" operator="equal">
      <formula>0</formula>
    </cfRule>
  </conditionalFormatting>
  <conditionalFormatting sqref="A28:XFD28">
    <cfRule type="cellIs" dxfId="995" priority="32" stopIfTrue="1" operator="lessThan">
      <formula>0.0005</formula>
    </cfRule>
    <cfRule type="cellIs" dxfId="994" priority="31" stopIfTrue="1" operator="equal">
      <formula>1</formula>
    </cfRule>
  </conditionalFormatting>
  <conditionalFormatting sqref="A29:XFD29">
    <cfRule type="cellIs" dxfId="993" priority="27" stopIfTrue="1" operator="equal">
      <formula>0</formula>
    </cfRule>
  </conditionalFormatting>
  <conditionalFormatting sqref="A30:XFD30">
    <cfRule type="cellIs" dxfId="992" priority="26" stopIfTrue="1" operator="lessThan">
      <formula>0.0005</formula>
    </cfRule>
    <cfRule type="cellIs" dxfId="991" priority="25" stopIfTrue="1" operator="equal">
      <formula>1</formula>
    </cfRule>
  </conditionalFormatting>
  <conditionalFormatting sqref="A31:XFD31">
    <cfRule type="cellIs" dxfId="990" priority="21" stopIfTrue="1" operator="equal">
      <formula>0</formula>
    </cfRule>
  </conditionalFormatting>
  <conditionalFormatting sqref="A32:XFD32">
    <cfRule type="cellIs" dxfId="989" priority="20" stopIfTrue="1" operator="lessThan">
      <formula>0.0005</formula>
    </cfRule>
    <cfRule type="cellIs" dxfId="988" priority="19" stopIfTrue="1" operator="equal">
      <formula>1</formula>
    </cfRule>
  </conditionalFormatting>
  <conditionalFormatting sqref="A33:XFD33">
    <cfRule type="cellIs" dxfId="987" priority="15" stopIfTrue="1" operator="equal">
      <formula>0</formula>
    </cfRule>
  </conditionalFormatting>
  <conditionalFormatting sqref="A34:XFD34">
    <cfRule type="cellIs" dxfId="986" priority="14" stopIfTrue="1" operator="lessThan">
      <formula>0.0005</formula>
    </cfRule>
    <cfRule type="cellIs" dxfId="985" priority="13" stopIfTrue="1" operator="equal">
      <formula>1</formula>
    </cfRule>
  </conditionalFormatting>
  <conditionalFormatting sqref="A35:XFD35">
    <cfRule type="cellIs" dxfId="984" priority="9" stopIfTrue="1" operator="equal">
      <formula>0</formula>
    </cfRule>
  </conditionalFormatting>
  <conditionalFormatting sqref="A36:XFD36">
    <cfRule type="cellIs" dxfId="983" priority="8" stopIfTrue="1" operator="lessThan">
      <formula>0.0005</formula>
    </cfRule>
    <cfRule type="cellIs" dxfId="982" priority="7" stopIfTrue="1" operator="equal">
      <formula>1</formula>
    </cfRule>
  </conditionalFormatting>
  <conditionalFormatting sqref="A37:XFD37">
    <cfRule type="cellIs" dxfId="981" priority="3" stopIfTrue="1" operator="equal">
      <formula>0</formula>
    </cfRule>
  </conditionalFormatting>
  <conditionalFormatting sqref="A38:XFD38">
    <cfRule type="cellIs" dxfId="980" priority="1" stopIfTrue="1" operator="equal">
      <formula>1</formula>
    </cfRule>
    <cfRule type="cellIs" dxfId="979" priority="2" stopIfTrue="1" operator="lessThan">
      <formula>0.0005</formula>
    </cfRule>
  </conditionalFormatting>
  <conditionalFormatting sqref="B7:IV7">
    <cfRule type="cellIs" dxfId="978" priority="93" stopIfTrue="1" operator="equal">
      <formula>0</formula>
    </cfRule>
  </conditionalFormatting>
  <hyperlinks>
    <hyperlink ref="A45" r:id="rId1" display="Publikation und Tabellen stehen unter der Lizenz CC BY-SA DEED 4.0." xr:uid="{95C86B62-65CB-4E54-935C-5760DB2FDDB9}"/>
    <hyperlink ref="E43" r:id="rId2" xr:uid="{397F3F91-90A7-4B76-91A1-4A774C60E57C}"/>
  </hyperlinks>
  <pageMargins left="0.7" right="0.7" top="0.78740157499999996" bottom="0.78740157499999996" header="0.3" footer="0.3"/>
  <pageSetup paperSize="9" scale="67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FED0A-7786-49EE-978D-BE322F6281A7}">
  <sheetPr>
    <pageSetUpPr fitToPage="1"/>
  </sheetPr>
  <dimension ref="A1:K45"/>
  <sheetViews>
    <sheetView view="pageBreakPreview" zoomScaleNormal="100" zoomScaleSheetLayoutView="100" workbookViewId="0">
      <selection activeCell="E43" sqref="E43:G43"/>
    </sheetView>
  </sheetViews>
  <sheetFormatPr baseColWidth="10" defaultRowHeight="12.75"/>
  <cols>
    <col min="1" max="1" width="13.7109375" style="20" customWidth="1"/>
    <col min="2" max="9" width="9.7109375" style="20" customWidth="1"/>
    <col min="10" max="10" width="2.7109375" style="402" customWidth="1"/>
    <col min="11" max="11" width="2" style="402" customWidth="1"/>
    <col min="12" max="12" width="5.28515625" style="20" customWidth="1"/>
    <col min="13" max="16384" width="11.42578125" style="20"/>
  </cols>
  <sheetData>
    <row r="1" spans="1:11" ht="39.950000000000003" customHeight="1" thickBot="1">
      <c r="A1" s="801" t="str">
        <f>"Tabelle 2.1: Hauptberufliche vhs-Leitung nach Ländern " &amp;Hilfswerte!B1</f>
        <v>Tabelle 2.1: Hauptberufliche vhs-Leitung nach Ländern 2022</v>
      </c>
      <c r="B1" s="801"/>
      <c r="C1" s="801"/>
      <c r="D1" s="801"/>
      <c r="E1" s="801"/>
      <c r="F1" s="801"/>
      <c r="G1" s="801"/>
      <c r="H1" s="801"/>
      <c r="I1" s="801"/>
    </row>
    <row r="2" spans="1:11" ht="18" customHeight="1">
      <c r="A2" s="820" t="s">
        <v>12</v>
      </c>
      <c r="B2" s="811" t="s">
        <v>420</v>
      </c>
      <c r="C2" s="812"/>
      <c r="D2" s="825" t="s">
        <v>13</v>
      </c>
      <c r="E2" s="825"/>
      <c r="F2" s="825"/>
      <c r="G2" s="825"/>
      <c r="H2" s="825"/>
      <c r="I2" s="826"/>
    </row>
    <row r="3" spans="1:11" ht="50.1" customHeight="1">
      <c r="A3" s="821"/>
      <c r="B3" s="813"/>
      <c r="C3" s="814"/>
      <c r="D3" s="805" t="s">
        <v>421</v>
      </c>
      <c r="E3" s="823"/>
      <c r="F3" s="805" t="s">
        <v>422</v>
      </c>
      <c r="G3" s="823"/>
      <c r="H3" s="805" t="s">
        <v>423</v>
      </c>
      <c r="I3" s="824"/>
    </row>
    <row r="4" spans="1:11" ht="22.5">
      <c r="A4" s="822"/>
      <c r="B4" s="592" t="s">
        <v>9</v>
      </c>
      <c r="C4" s="591" t="s">
        <v>384</v>
      </c>
      <c r="D4" s="592" t="s">
        <v>9</v>
      </c>
      <c r="E4" s="591" t="s">
        <v>384</v>
      </c>
      <c r="F4" s="596" t="s">
        <v>9</v>
      </c>
      <c r="G4" s="591" t="s">
        <v>384</v>
      </c>
      <c r="H4" s="592" t="s">
        <v>9</v>
      </c>
      <c r="I4" s="595" t="s">
        <v>384</v>
      </c>
    </row>
    <row r="5" spans="1:11" ht="12.75" customHeight="1">
      <c r="A5" s="800" t="s">
        <v>61</v>
      </c>
      <c r="B5" s="10">
        <v>135.80000000000001</v>
      </c>
      <c r="C5" s="115">
        <v>87.9</v>
      </c>
      <c r="D5" s="11">
        <v>91.4</v>
      </c>
      <c r="E5" s="115">
        <v>58.1</v>
      </c>
      <c r="F5" s="11">
        <v>32.799999999999997</v>
      </c>
      <c r="G5" s="115">
        <v>22</v>
      </c>
      <c r="H5" s="11">
        <v>11.6</v>
      </c>
      <c r="I5" s="116">
        <v>7.8</v>
      </c>
    </row>
    <row r="6" spans="1:11" s="28" customFormat="1">
      <c r="A6" s="799"/>
      <c r="B6" s="8">
        <v>1</v>
      </c>
      <c r="C6" s="16">
        <v>0.64727999999999997</v>
      </c>
      <c r="D6" s="7">
        <v>0.67305000000000004</v>
      </c>
      <c r="E6" s="16">
        <v>0.63566999999999996</v>
      </c>
      <c r="F6" s="7">
        <v>0.24152999999999999</v>
      </c>
      <c r="G6" s="16">
        <v>0.67073000000000005</v>
      </c>
      <c r="H6" s="7">
        <v>8.5419999999999996E-2</v>
      </c>
      <c r="I6" s="17">
        <v>0.67240999999999995</v>
      </c>
      <c r="J6" s="407"/>
      <c r="K6" s="407"/>
    </row>
    <row r="7" spans="1:11">
      <c r="A7" s="799" t="s">
        <v>62</v>
      </c>
      <c r="B7" s="10">
        <v>125</v>
      </c>
      <c r="C7" s="115">
        <v>76.7</v>
      </c>
      <c r="D7" s="11">
        <v>99.5</v>
      </c>
      <c r="E7" s="115">
        <v>60.1</v>
      </c>
      <c r="F7" s="11">
        <v>21.9</v>
      </c>
      <c r="G7" s="115">
        <v>15.5</v>
      </c>
      <c r="H7" s="11">
        <v>3.6</v>
      </c>
      <c r="I7" s="116">
        <v>1.1000000000000001</v>
      </c>
    </row>
    <row r="8" spans="1:11">
      <c r="A8" s="799"/>
      <c r="B8" s="8">
        <v>1</v>
      </c>
      <c r="C8" s="16">
        <v>0.61360000000000003</v>
      </c>
      <c r="D8" s="7">
        <v>0.79600000000000004</v>
      </c>
      <c r="E8" s="16">
        <v>0.60402</v>
      </c>
      <c r="F8" s="7">
        <v>0.17519999999999999</v>
      </c>
      <c r="G8" s="16">
        <v>0.70775999999999994</v>
      </c>
      <c r="H8" s="7">
        <v>2.8799999999999999E-2</v>
      </c>
      <c r="I8" s="17">
        <v>0.30556</v>
      </c>
    </row>
    <row r="9" spans="1:11">
      <c r="A9" s="799" t="s">
        <v>63</v>
      </c>
      <c r="B9" s="10">
        <v>11.9</v>
      </c>
      <c r="C9" s="115">
        <v>5.9</v>
      </c>
      <c r="D9" s="11">
        <v>11.4</v>
      </c>
      <c r="E9" s="115">
        <v>5.7</v>
      </c>
      <c r="F9" s="11">
        <v>0.5</v>
      </c>
      <c r="G9" s="115">
        <v>0.2</v>
      </c>
      <c r="H9" s="11">
        <v>0</v>
      </c>
      <c r="I9" s="116">
        <v>0</v>
      </c>
    </row>
    <row r="10" spans="1:11">
      <c r="A10" s="799"/>
      <c r="B10" s="8">
        <v>1</v>
      </c>
      <c r="C10" s="16">
        <v>0.49580000000000002</v>
      </c>
      <c r="D10" s="7">
        <v>0.95798000000000005</v>
      </c>
      <c r="E10" s="16">
        <v>0.5</v>
      </c>
      <c r="F10" s="7">
        <v>4.2020000000000002E-2</v>
      </c>
      <c r="G10" s="16">
        <v>0.4</v>
      </c>
      <c r="H10" s="7" t="s">
        <v>477</v>
      </c>
      <c r="I10" s="17" t="s">
        <v>477</v>
      </c>
    </row>
    <row r="11" spans="1:11">
      <c r="A11" s="799" t="s">
        <v>64</v>
      </c>
      <c r="B11" s="10">
        <v>18.7</v>
      </c>
      <c r="C11" s="115">
        <v>14.7</v>
      </c>
      <c r="D11" s="11">
        <v>13.6</v>
      </c>
      <c r="E11" s="115">
        <v>9.8000000000000007</v>
      </c>
      <c r="F11" s="11">
        <v>4.3</v>
      </c>
      <c r="G11" s="115">
        <v>4.0999999999999996</v>
      </c>
      <c r="H11" s="11">
        <v>0.8</v>
      </c>
      <c r="I11" s="116">
        <v>0.8</v>
      </c>
    </row>
    <row r="12" spans="1:11">
      <c r="A12" s="799"/>
      <c r="B12" s="8">
        <v>1</v>
      </c>
      <c r="C12" s="16">
        <v>0.78610000000000002</v>
      </c>
      <c r="D12" s="7">
        <v>0.72726999999999997</v>
      </c>
      <c r="E12" s="16">
        <v>0.72058999999999995</v>
      </c>
      <c r="F12" s="7">
        <v>0.22994999999999999</v>
      </c>
      <c r="G12" s="16">
        <v>0.95348999999999995</v>
      </c>
      <c r="H12" s="7">
        <v>4.2779999999999999E-2</v>
      </c>
      <c r="I12" s="17">
        <v>1</v>
      </c>
    </row>
    <row r="13" spans="1:11">
      <c r="A13" s="799" t="s">
        <v>65</v>
      </c>
      <c r="B13" s="10">
        <v>2</v>
      </c>
      <c r="C13" s="115">
        <v>1</v>
      </c>
      <c r="D13" s="11">
        <v>1.8</v>
      </c>
      <c r="E13" s="115">
        <v>0.8</v>
      </c>
      <c r="F13" s="11">
        <v>0.2</v>
      </c>
      <c r="G13" s="115">
        <v>0.2</v>
      </c>
      <c r="H13" s="11">
        <v>0</v>
      </c>
      <c r="I13" s="116">
        <v>0</v>
      </c>
    </row>
    <row r="14" spans="1:11">
      <c r="A14" s="799"/>
      <c r="B14" s="8">
        <v>1</v>
      </c>
      <c r="C14" s="16">
        <v>0.5</v>
      </c>
      <c r="D14" s="7">
        <v>0.9</v>
      </c>
      <c r="E14" s="16">
        <v>0.44444</v>
      </c>
      <c r="F14" s="7">
        <v>0.1</v>
      </c>
      <c r="G14" s="16">
        <v>1</v>
      </c>
      <c r="H14" s="7" t="s">
        <v>477</v>
      </c>
      <c r="I14" s="17" t="s">
        <v>477</v>
      </c>
    </row>
    <row r="15" spans="1:11">
      <c r="A15" s="799" t="s">
        <v>66</v>
      </c>
      <c r="B15" s="10">
        <v>2</v>
      </c>
      <c r="C15" s="115">
        <v>0</v>
      </c>
      <c r="D15" s="11">
        <v>1.5</v>
      </c>
      <c r="E15" s="115">
        <v>0</v>
      </c>
      <c r="F15" s="11">
        <v>0</v>
      </c>
      <c r="G15" s="115">
        <v>0</v>
      </c>
      <c r="H15" s="11">
        <v>0.5</v>
      </c>
      <c r="I15" s="116">
        <v>0</v>
      </c>
    </row>
    <row r="16" spans="1:11">
      <c r="A16" s="799"/>
      <c r="B16" s="8">
        <v>1</v>
      </c>
      <c r="C16" s="16" t="s">
        <v>477</v>
      </c>
      <c r="D16" s="7">
        <v>0.75</v>
      </c>
      <c r="E16" s="16" t="s">
        <v>477</v>
      </c>
      <c r="F16" s="7" t="s">
        <v>477</v>
      </c>
      <c r="G16" s="16" t="s">
        <v>477</v>
      </c>
      <c r="H16" s="7">
        <v>0.25</v>
      </c>
      <c r="I16" s="17" t="s">
        <v>477</v>
      </c>
    </row>
    <row r="17" spans="1:9">
      <c r="A17" s="799" t="s">
        <v>67</v>
      </c>
      <c r="B17" s="10">
        <v>41.3</v>
      </c>
      <c r="C17" s="115">
        <v>20.9</v>
      </c>
      <c r="D17" s="11">
        <v>30.9</v>
      </c>
      <c r="E17" s="115">
        <v>14.6</v>
      </c>
      <c r="F17" s="11">
        <v>8.5</v>
      </c>
      <c r="G17" s="115">
        <v>5.3</v>
      </c>
      <c r="H17" s="11">
        <v>1.9</v>
      </c>
      <c r="I17" s="116">
        <v>1</v>
      </c>
    </row>
    <row r="18" spans="1:9">
      <c r="A18" s="799"/>
      <c r="B18" s="8">
        <v>1</v>
      </c>
      <c r="C18" s="16">
        <v>0.50605</v>
      </c>
      <c r="D18" s="7">
        <v>0.74817999999999996</v>
      </c>
      <c r="E18" s="16">
        <v>0.47249000000000002</v>
      </c>
      <c r="F18" s="7">
        <v>0.20580999999999999</v>
      </c>
      <c r="G18" s="16">
        <v>0.62353000000000003</v>
      </c>
      <c r="H18" s="7">
        <v>4.5999999999999999E-2</v>
      </c>
      <c r="I18" s="17">
        <v>0.52632000000000001</v>
      </c>
    </row>
    <row r="19" spans="1:9" ht="12.75" customHeight="1">
      <c r="A19" s="799" t="s">
        <v>68</v>
      </c>
      <c r="B19" s="10">
        <v>7.3</v>
      </c>
      <c r="C19" s="115">
        <v>4.3</v>
      </c>
      <c r="D19" s="11">
        <v>5.7</v>
      </c>
      <c r="E19" s="115">
        <v>3.7</v>
      </c>
      <c r="F19" s="11">
        <v>1.5</v>
      </c>
      <c r="G19" s="115">
        <v>0.6</v>
      </c>
      <c r="H19" s="11">
        <v>0.1</v>
      </c>
      <c r="I19" s="116">
        <v>0</v>
      </c>
    </row>
    <row r="20" spans="1:9">
      <c r="A20" s="799"/>
      <c r="B20" s="8">
        <v>1</v>
      </c>
      <c r="C20" s="16">
        <v>0.58904000000000001</v>
      </c>
      <c r="D20" s="7">
        <v>0.78081999999999996</v>
      </c>
      <c r="E20" s="16">
        <v>0.64912000000000003</v>
      </c>
      <c r="F20" s="7">
        <v>0.20548</v>
      </c>
      <c r="G20" s="16">
        <v>0.4</v>
      </c>
      <c r="H20" s="7">
        <v>1.37E-2</v>
      </c>
      <c r="I20" s="17" t="s">
        <v>477</v>
      </c>
    </row>
    <row r="21" spans="1:9">
      <c r="A21" s="799" t="s">
        <v>69</v>
      </c>
      <c r="B21" s="10">
        <v>63.4</v>
      </c>
      <c r="C21" s="115">
        <v>35.700000000000003</v>
      </c>
      <c r="D21" s="11">
        <v>48.9</v>
      </c>
      <c r="E21" s="115">
        <v>27.6</v>
      </c>
      <c r="F21" s="11">
        <v>11.3</v>
      </c>
      <c r="G21" s="115">
        <v>7.3</v>
      </c>
      <c r="H21" s="11">
        <v>3.2</v>
      </c>
      <c r="I21" s="116">
        <v>0.8</v>
      </c>
    </row>
    <row r="22" spans="1:9">
      <c r="A22" s="799"/>
      <c r="B22" s="8">
        <v>1</v>
      </c>
      <c r="C22" s="16">
        <v>0.56308999999999998</v>
      </c>
      <c r="D22" s="7">
        <v>0.77129000000000003</v>
      </c>
      <c r="E22" s="16">
        <v>0.56442000000000003</v>
      </c>
      <c r="F22" s="7">
        <v>0.17823</v>
      </c>
      <c r="G22" s="16">
        <v>0.64602000000000004</v>
      </c>
      <c r="H22" s="7">
        <v>5.0470000000000001E-2</v>
      </c>
      <c r="I22" s="17">
        <v>0.25</v>
      </c>
    </row>
    <row r="23" spans="1:9" ht="12.75" customHeight="1">
      <c r="A23" s="799" t="s">
        <v>70</v>
      </c>
      <c r="B23" s="10">
        <v>122</v>
      </c>
      <c r="C23" s="115">
        <v>61.4</v>
      </c>
      <c r="D23" s="11">
        <v>84.2</v>
      </c>
      <c r="E23" s="115">
        <v>42.3</v>
      </c>
      <c r="F23" s="11">
        <v>35.9</v>
      </c>
      <c r="G23" s="115">
        <v>17.399999999999999</v>
      </c>
      <c r="H23" s="11">
        <v>1.9</v>
      </c>
      <c r="I23" s="116">
        <v>1.7</v>
      </c>
    </row>
    <row r="24" spans="1:9">
      <c r="A24" s="799"/>
      <c r="B24" s="8">
        <v>1</v>
      </c>
      <c r="C24" s="16">
        <v>0.50327999999999995</v>
      </c>
      <c r="D24" s="7">
        <v>0.69016</v>
      </c>
      <c r="E24" s="16">
        <v>0.50238000000000005</v>
      </c>
      <c r="F24" s="7">
        <v>0.29426000000000002</v>
      </c>
      <c r="G24" s="16">
        <v>0.48468</v>
      </c>
      <c r="H24" s="7">
        <v>1.5570000000000001E-2</v>
      </c>
      <c r="I24" s="17">
        <v>0.89473999999999998</v>
      </c>
    </row>
    <row r="25" spans="1:9">
      <c r="A25" s="799" t="s">
        <v>71</v>
      </c>
      <c r="B25" s="10">
        <v>44.4</v>
      </c>
      <c r="C25" s="115">
        <v>32.799999999999997</v>
      </c>
      <c r="D25" s="11">
        <v>27.5</v>
      </c>
      <c r="E25" s="115">
        <v>19.600000000000001</v>
      </c>
      <c r="F25" s="11">
        <v>14</v>
      </c>
      <c r="G25" s="115">
        <v>10.8</v>
      </c>
      <c r="H25" s="11">
        <v>2.9</v>
      </c>
      <c r="I25" s="116">
        <v>2.4</v>
      </c>
    </row>
    <row r="26" spans="1:9">
      <c r="A26" s="799"/>
      <c r="B26" s="8">
        <v>1</v>
      </c>
      <c r="C26" s="16">
        <v>0.73873999999999995</v>
      </c>
      <c r="D26" s="7">
        <v>0.61936999999999998</v>
      </c>
      <c r="E26" s="16">
        <v>0.71272999999999997</v>
      </c>
      <c r="F26" s="7">
        <v>0.31531999999999999</v>
      </c>
      <c r="G26" s="16">
        <v>0.77142999999999995</v>
      </c>
      <c r="H26" s="7">
        <v>6.5320000000000003E-2</v>
      </c>
      <c r="I26" s="17">
        <v>0.82759000000000005</v>
      </c>
    </row>
    <row r="27" spans="1:9">
      <c r="A27" s="799" t="s">
        <v>72</v>
      </c>
      <c r="B27" s="10">
        <v>13</v>
      </c>
      <c r="C27" s="115">
        <v>10</v>
      </c>
      <c r="D27" s="11">
        <v>10.1</v>
      </c>
      <c r="E27" s="115">
        <v>7.3</v>
      </c>
      <c r="F27" s="11">
        <v>2.4</v>
      </c>
      <c r="G27" s="115">
        <v>2.2000000000000002</v>
      </c>
      <c r="H27" s="11">
        <v>0.5</v>
      </c>
      <c r="I27" s="116">
        <v>0.5</v>
      </c>
    </row>
    <row r="28" spans="1:9">
      <c r="A28" s="799"/>
      <c r="B28" s="8">
        <v>1</v>
      </c>
      <c r="C28" s="16">
        <v>0.76922999999999997</v>
      </c>
      <c r="D28" s="7">
        <v>0.77692000000000005</v>
      </c>
      <c r="E28" s="16">
        <v>0.72277000000000002</v>
      </c>
      <c r="F28" s="7">
        <v>0.18462000000000001</v>
      </c>
      <c r="G28" s="16">
        <v>0.91666999999999998</v>
      </c>
      <c r="H28" s="7">
        <v>3.8460000000000001E-2</v>
      </c>
      <c r="I28" s="17">
        <v>1</v>
      </c>
    </row>
    <row r="29" spans="1:9">
      <c r="A29" s="799" t="s">
        <v>73</v>
      </c>
      <c r="B29" s="10">
        <v>15</v>
      </c>
      <c r="C29" s="115">
        <v>4.5</v>
      </c>
      <c r="D29" s="11">
        <v>11</v>
      </c>
      <c r="E29" s="115">
        <v>3</v>
      </c>
      <c r="F29" s="11">
        <v>3.5</v>
      </c>
      <c r="G29" s="115">
        <v>1</v>
      </c>
      <c r="H29" s="11">
        <v>0.5</v>
      </c>
      <c r="I29" s="116">
        <v>0.5</v>
      </c>
    </row>
    <row r="30" spans="1:9">
      <c r="A30" s="799"/>
      <c r="B30" s="8">
        <v>1</v>
      </c>
      <c r="C30" s="16">
        <v>0.3</v>
      </c>
      <c r="D30" s="7">
        <v>0.73333000000000004</v>
      </c>
      <c r="E30" s="16">
        <v>0.27272999999999997</v>
      </c>
      <c r="F30" s="7">
        <v>0.23333000000000001</v>
      </c>
      <c r="G30" s="16">
        <v>0.28571000000000002</v>
      </c>
      <c r="H30" s="7">
        <v>3.3329999999999999E-2</v>
      </c>
      <c r="I30" s="17">
        <v>1</v>
      </c>
    </row>
    <row r="31" spans="1:9">
      <c r="A31" s="799" t="s">
        <v>74</v>
      </c>
      <c r="B31" s="10">
        <v>13.5</v>
      </c>
      <c r="C31" s="115">
        <v>5.5</v>
      </c>
      <c r="D31" s="11">
        <v>10.1</v>
      </c>
      <c r="E31" s="115">
        <v>4.7</v>
      </c>
      <c r="F31" s="11">
        <v>2.8</v>
      </c>
      <c r="G31" s="115">
        <v>0.8</v>
      </c>
      <c r="H31" s="11">
        <v>0.6</v>
      </c>
      <c r="I31" s="116">
        <v>0</v>
      </c>
    </row>
    <row r="32" spans="1:9">
      <c r="A32" s="799"/>
      <c r="B32" s="8">
        <v>1</v>
      </c>
      <c r="C32" s="16">
        <v>0.40740999999999999</v>
      </c>
      <c r="D32" s="7">
        <v>0.74814999999999998</v>
      </c>
      <c r="E32" s="16">
        <v>0.46534999999999999</v>
      </c>
      <c r="F32" s="7">
        <v>0.20741000000000001</v>
      </c>
      <c r="G32" s="16">
        <v>0.28571000000000002</v>
      </c>
      <c r="H32" s="7">
        <v>4.444E-2</v>
      </c>
      <c r="I32" s="17" t="s">
        <v>477</v>
      </c>
    </row>
    <row r="33" spans="1:9" ht="12.75" customHeight="1">
      <c r="A33" s="799" t="s">
        <v>75</v>
      </c>
      <c r="B33" s="10">
        <v>46.8</v>
      </c>
      <c r="C33" s="115">
        <v>35.299999999999997</v>
      </c>
      <c r="D33" s="11">
        <v>37</v>
      </c>
      <c r="E33" s="115">
        <v>27.5</v>
      </c>
      <c r="F33" s="11">
        <v>8.5</v>
      </c>
      <c r="G33" s="115">
        <v>7.7</v>
      </c>
      <c r="H33" s="11">
        <v>1.3</v>
      </c>
      <c r="I33" s="116">
        <v>0.1</v>
      </c>
    </row>
    <row r="34" spans="1:9">
      <c r="A34" s="799"/>
      <c r="B34" s="8">
        <v>1</v>
      </c>
      <c r="C34" s="16">
        <v>0.75427</v>
      </c>
      <c r="D34" s="7">
        <v>0.79059999999999997</v>
      </c>
      <c r="E34" s="16">
        <v>0.74324000000000001</v>
      </c>
      <c r="F34" s="7">
        <v>0.18162</v>
      </c>
      <c r="G34" s="16">
        <v>0.90588000000000002</v>
      </c>
      <c r="H34" s="7">
        <v>2.7779999999999999E-2</v>
      </c>
      <c r="I34" s="17">
        <v>7.6920000000000002E-2</v>
      </c>
    </row>
    <row r="35" spans="1:9">
      <c r="A35" s="819" t="s">
        <v>76</v>
      </c>
      <c r="B35" s="10">
        <v>22.1</v>
      </c>
      <c r="C35" s="115">
        <v>13.1</v>
      </c>
      <c r="D35" s="11">
        <v>16.2</v>
      </c>
      <c r="E35" s="115">
        <v>9.6</v>
      </c>
      <c r="F35" s="11">
        <v>5.3</v>
      </c>
      <c r="G35" s="115">
        <v>3.4</v>
      </c>
      <c r="H35" s="11">
        <v>0.6</v>
      </c>
      <c r="I35" s="116">
        <v>0.1</v>
      </c>
    </row>
    <row r="36" spans="1:9">
      <c r="A36" s="818"/>
      <c r="B36" s="12">
        <v>1</v>
      </c>
      <c r="C36" s="16">
        <v>0.59275999999999995</v>
      </c>
      <c r="D36" s="13">
        <v>0.73302999999999996</v>
      </c>
      <c r="E36" s="16">
        <v>0.59258999999999995</v>
      </c>
      <c r="F36" s="7">
        <v>0.23982000000000001</v>
      </c>
      <c r="G36" s="16">
        <v>0.64151000000000002</v>
      </c>
      <c r="H36" s="7">
        <v>2.7150000000000001E-2</v>
      </c>
      <c r="I36" s="17">
        <v>0.16667000000000001</v>
      </c>
    </row>
    <row r="37" spans="1:9">
      <c r="A37" s="815" t="s">
        <v>85</v>
      </c>
      <c r="B37" s="14">
        <v>684.2</v>
      </c>
      <c r="C37" s="117">
        <v>409.7</v>
      </c>
      <c r="D37" s="15">
        <v>500.8</v>
      </c>
      <c r="E37" s="117">
        <v>294.39999999999998</v>
      </c>
      <c r="F37" s="15">
        <v>153.4</v>
      </c>
      <c r="G37" s="117">
        <v>98.5</v>
      </c>
      <c r="H37" s="15">
        <v>30</v>
      </c>
      <c r="I37" s="118">
        <v>16.8</v>
      </c>
    </row>
    <row r="38" spans="1:9" ht="13.5" thickBot="1">
      <c r="A38" s="816"/>
      <c r="B38" s="25">
        <v>1</v>
      </c>
      <c r="C38" s="29">
        <v>0.5988</v>
      </c>
      <c r="D38" s="26">
        <v>0.73194999999999999</v>
      </c>
      <c r="E38" s="29">
        <v>0.58786000000000005</v>
      </c>
      <c r="F38" s="26">
        <v>0.22420000000000001</v>
      </c>
      <c r="G38" s="29">
        <v>0.64210999999999996</v>
      </c>
      <c r="H38" s="26">
        <v>4.385E-2</v>
      </c>
      <c r="I38" s="30">
        <v>0.56000000000000005</v>
      </c>
    </row>
    <row r="39" spans="1:9" s="402" customFormat="1"/>
    <row r="40" spans="1:9" s="402" customFormat="1">
      <c r="A40" s="550" t="str">
        <f>"Anmerkungen. Datengrundlage: Volkshochschul-Statistik "&amp;Hilfswerte!B1&amp;"; Basis: "&amp;Tabelle1!$C$36&amp;" vhs."</f>
        <v>Anmerkungen. Datengrundlage: Volkshochschul-Statistik 2022; Basis: 828 vhs.</v>
      </c>
    </row>
    <row r="41" spans="1:9" s="402" customFormat="1"/>
    <row r="42" spans="1:9" s="402" customFormat="1">
      <c r="A42" s="558" t="str">
        <f>Tabelle1!$A$41</f>
        <v>Datengrundlage: Deutsches Institut für Erwachsenenbildung DIE (2025). „Basisdaten Volkshochschul-Statistik (seit 2018)“</v>
      </c>
      <c r="B42" s="560"/>
      <c r="C42" s="560"/>
      <c r="D42" s="560"/>
      <c r="E42" s="560"/>
    </row>
    <row r="43" spans="1:9" s="556" customFormat="1">
      <c r="A43" s="558" t="str">
        <f>Tabelle1!$A$42</f>
        <v xml:space="preserve">(ZA6276; Version 2.0.0) [Data set]. GESIS, Köln. </v>
      </c>
      <c r="E43" s="796" t="s">
        <v>494</v>
      </c>
      <c r="F43" s="796"/>
      <c r="G43" s="796"/>
    </row>
    <row r="44" spans="1:9" s="402" customFormat="1">
      <c r="A44" s="560"/>
      <c r="B44" s="560"/>
      <c r="C44" s="560"/>
      <c r="D44" s="560"/>
      <c r="E44" s="560"/>
    </row>
    <row r="45" spans="1:9" s="402" customFormat="1">
      <c r="A45" s="694" t="str">
        <f>Tabelle1!$A$44</f>
        <v>Die Tabellen stehen unter der Lizenz CC BY-SA DEED 4.0.</v>
      </c>
      <c r="B45" s="560"/>
      <c r="C45" s="560"/>
      <c r="D45" s="560"/>
      <c r="E45" s="560"/>
    </row>
  </sheetData>
  <mergeCells count="25">
    <mergeCell ref="E43:G43"/>
    <mergeCell ref="A17:A18"/>
    <mergeCell ref="A19:A20"/>
    <mergeCell ref="A21:A22"/>
    <mergeCell ref="A5:A6"/>
    <mergeCell ref="A7:A8"/>
    <mergeCell ref="A9:A10"/>
    <mergeCell ref="A11:A12"/>
    <mergeCell ref="A13:A14"/>
    <mergeCell ref="A15:A16"/>
    <mergeCell ref="A37:A38"/>
    <mergeCell ref="A23:A24"/>
    <mergeCell ref="A25:A26"/>
    <mergeCell ref="A29:A30"/>
    <mergeCell ref="A31:A32"/>
    <mergeCell ref="A33:A34"/>
    <mergeCell ref="A35:A36"/>
    <mergeCell ref="A27:A28"/>
    <mergeCell ref="A1:I1"/>
    <mergeCell ref="A2:A4"/>
    <mergeCell ref="D3:E3"/>
    <mergeCell ref="F3:G3"/>
    <mergeCell ref="H3:I3"/>
    <mergeCell ref="B2:C3"/>
    <mergeCell ref="D2:I2"/>
  </mergeCells>
  <conditionalFormatting sqref="A5:I5">
    <cfRule type="cellIs" dxfId="977" priority="42" stopIfTrue="1" operator="equal">
      <formula>0</formula>
    </cfRule>
  </conditionalFormatting>
  <conditionalFormatting sqref="A6:I6">
    <cfRule type="cellIs" dxfId="976" priority="41" stopIfTrue="1" operator="lessThan">
      <formula>0.0005</formula>
    </cfRule>
    <cfRule type="cellIs" dxfId="975" priority="40" stopIfTrue="1" operator="equal">
      <formula>1</formula>
    </cfRule>
  </conditionalFormatting>
  <conditionalFormatting sqref="A8:I8">
    <cfRule type="cellIs" dxfId="974" priority="38" stopIfTrue="1" operator="lessThan">
      <formula>0.0005</formula>
    </cfRule>
    <cfRule type="cellIs" dxfId="973" priority="37" stopIfTrue="1" operator="equal">
      <formula>1</formula>
    </cfRule>
  </conditionalFormatting>
  <conditionalFormatting sqref="A9:I9">
    <cfRule type="cellIs" dxfId="972" priority="36" stopIfTrue="1" operator="equal">
      <formula>0</formula>
    </cfRule>
  </conditionalFormatting>
  <conditionalFormatting sqref="A10:I10">
    <cfRule type="cellIs" dxfId="971" priority="35" stopIfTrue="1" operator="lessThan">
      <formula>0.0005</formula>
    </cfRule>
    <cfRule type="cellIs" dxfId="970" priority="34" stopIfTrue="1" operator="equal">
      <formula>1</formula>
    </cfRule>
  </conditionalFormatting>
  <conditionalFormatting sqref="A11:I11">
    <cfRule type="cellIs" dxfId="969" priority="33" stopIfTrue="1" operator="equal">
      <formula>0</formula>
    </cfRule>
  </conditionalFormatting>
  <conditionalFormatting sqref="A12:I12">
    <cfRule type="cellIs" dxfId="968" priority="31" stopIfTrue="1" operator="equal">
      <formula>1</formula>
    </cfRule>
    <cfRule type="cellIs" dxfId="967" priority="32" stopIfTrue="1" operator="lessThan">
      <formula>0.0005</formula>
    </cfRule>
  </conditionalFormatting>
  <conditionalFormatting sqref="A13:I13">
    <cfRule type="cellIs" dxfId="966" priority="30" stopIfTrue="1" operator="equal">
      <formula>0</formula>
    </cfRule>
  </conditionalFormatting>
  <conditionalFormatting sqref="A14:I14">
    <cfRule type="cellIs" dxfId="965" priority="29" stopIfTrue="1" operator="lessThan">
      <formula>0.0005</formula>
    </cfRule>
    <cfRule type="cellIs" dxfId="964" priority="28" stopIfTrue="1" operator="equal">
      <formula>1</formula>
    </cfRule>
  </conditionalFormatting>
  <conditionalFormatting sqref="A15:I15">
    <cfRule type="cellIs" dxfId="963" priority="27" stopIfTrue="1" operator="equal">
      <formula>0</formula>
    </cfRule>
  </conditionalFormatting>
  <conditionalFormatting sqref="A16:I16">
    <cfRule type="cellIs" dxfId="962" priority="26" stopIfTrue="1" operator="lessThan">
      <formula>0.0005</formula>
    </cfRule>
    <cfRule type="cellIs" dxfId="961" priority="25" stopIfTrue="1" operator="equal">
      <formula>1</formula>
    </cfRule>
  </conditionalFormatting>
  <conditionalFormatting sqref="A17:I17">
    <cfRule type="cellIs" dxfId="960" priority="24" stopIfTrue="1" operator="equal">
      <formula>0</formula>
    </cfRule>
  </conditionalFormatting>
  <conditionalFormatting sqref="A18:I18">
    <cfRule type="cellIs" dxfId="959" priority="23" stopIfTrue="1" operator="lessThan">
      <formula>0.0005</formula>
    </cfRule>
    <cfRule type="cellIs" dxfId="958" priority="22" stopIfTrue="1" operator="equal">
      <formula>1</formula>
    </cfRule>
  </conditionalFormatting>
  <conditionalFormatting sqref="A19:I19">
    <cfRule type="cellIs" dxfId="957" priority="21" stopIfTrue="1" operator="equal">
      <formula>0</formula>
    </cfRule>
  </conditionalFormatting>
  <conditionalFormatting sqref="A20:I20">
    <cfRule type="cellIs" dxfId="956" priority="19" stopIfTrue="1" operator="equal">
      <formula>1</formula>
    </cfRule>
    <cfRule type="cellIs" dxfId="955" priority="20" stopIfTrue="1" operator="lessThan">
      <formula>0.0005</formula>
    </cfRule>
  </conditionalFormatting>
  <conditionalFormatting sqref="A21:I21">
    <cfRule type="cellIs" dxfId="954" priority="18" stopIfTrue="1" operator="equal">
      <formula>0</formula>
    </cfRule>
  </conditionalFormatting>
  <conditionalFormatting sqref="A22:I22">
    <cfRule type="cellIs" dxfId="953" priority="17" stopIfTrue="1" operator="lessThan">
      <formula>0.0005</formula>
    </cfRule>
    <cfRule type="cellIs" dxfId="952" priority="16" stopIfTrue="1" operator="equal">
      <formula>1</formula>
    </cfRule>
  </conditionalFormatting>
  <conditionalFormatting sqref="A23:I23">
    <cfRule type="cellIs" dxfId="951" priority="15" stopIfTrue="1" operator="equal">
      <formula>0</formula>
    </cfRule>
  </conditionalFormatting>
  <conditionalFormatting sqref="A24:I24">
    <cfRule type="cellIs" dxfId="950" priority="13" stopIfTrue="1" operator="equal">
      <formula>1</formula>
    </cfRule>
    <cfRule type="cellIs" dxfId="949" priority="14" stopIfTrue="1" operator="lessThan">
      <formula>0.0005</formula>
    </cfRule>
  </conditionalFormatting>
  <conditionalFormatting sqref="A25:I25">
    <cfRule type="cellIs" dxfId="948" priority="12" stopIfTrue="1" operator="equal">
      <formula>0</formula>
    </cfRule>
  </conditionalFormatting>
  <conditionalFormatting sqref="A26:I26">
    <cfRule type="cellIs" dxfId="947" priority="10" stopIfTrue="1" operator="equal">
      <formula>1</formula>
    </cfRule>
    <cfRule type="cellIs" dxfId="946" priority="11" stopIfTrue="1" operator="lessThan">
      <formula>0.0005</formula>
    </cfRule>
  </conditionalFormatting>
  <conditionalFormatting sqref="A27:I27">
    <cfRule type="cellIs" dxfId="945" priority="9" stopIfTrue="1" operator="equal">
      <formula>0</formula>
    </cfRule>
  </conditionalFormatting>
  <conditionalFormatting sqref="A28:I28">
    <cfRule type="cellIs" dxfId="944" priority="8" stopIfTrue="1" operator="lessThan">
      <formula>0.0005</formula>
    </cfRule>
    <cfRule type="cellIs" dxfId="943" priority="7" stopIfTrue="1" operator="equal">
      <formula>1</formula>
    </cfRule>
  </conditionalFormatting>
  <conditionalFormatting sqref="A29:I29">
    <cfRule type="cellIs" dxfId="942" priority="6" stopIfTrue="1" operator="equal">
      <formula>0</formula>
    </cfRule>
  </conditionalFormatting>
  <conditionalFormatting sqref="A30:I30">
    <cfRule type="cellIs" dxfId="941" priority="4" stopIfTrue="1" operator="equal">
      <formula>1</formula>
    </cfRule>
    <cfRule type="cellIs" dxfId="940" priority="5" stopIfTrue="1" operator="lessThan">
      <formula>0.0005</formula>
    </cfRule>
  </conditionalFormatting>
  <conditionalFormatting sqref="A31:I31">
    <cfRule type="cellIs" dxfId="939" priority="3" stopIfTrue="1" operator="equal">
      <formula>0</formula>
    </cfRule>
  </conditionalFormatting>
  <conditionalFormatting sqref="A32:I32">
    <cfRule type="cellIs" dxfId="938" priority="2" stopIfTrue="1" operator="lessThan">
      <formula>0.0005</formula>
    </cfRule>
    <cfRule type="cellIs" dxfId="937" priority="1" stopIfTrue="1" operator="equal">
      <formula>1</formula>
    </cfRule>
  </conditionalFormatting>
  <conditionalFormatting sqref="A33:I33 A35:I35">
    <cfRule type="cellIs" dxfId="936" priority="45" stopIfTrue="1" operator="equal">
      <formula>0</formula>
    </cfRule>
  </conditionalFormatting>
  <conditionalFormatting sqref="A34:I34 A36:I36">
    <cfRule type="cellIs" dxfId="935" priority="43" stopIfTrue="1" operator="equal">
      <formula>1</formula>
    </cfRule>
    <cfRule type="cellIs" dxfId="934" priority="44" stopIfTrue="1" operator="lessThan">
      <formula>0.0005</formula>
    </cfRule>
  </conditionalFormatting>
  <conditionalFormatting sqref="A37:I37">
    <cfRule type="cellIs" dxfId="933" priority="48" stopIfTrue="1" operator="equal">
      <formula>0</formula>
    </cfRule>
  </conditionalFormatting>
  <conditionalFormatting sqref="A38:I38">
    <cfRule type="cellIs" dxfId="932" priority="46" stopIfTrue="1" operator="equal">
      <formula>1</formula>
    </cfRule>
    <cfRule type="cellIs" dxfId="931" priority="47" stopIfTrue="1" operator="lessThan">
      <formula>0.0005</formula>
    </cfRule>
  </conditionalFormatting>
  <conditionalFormatting sqref="B7:I7">
    <cfRule type="cellIs" dxfId="930" priority="39" stopIfTrue="1" operator="equal">
      <formula>0</formula>
    </cfRule>
  </conditionalFormatting>
  <hyperlinks>
    <hyperlink ref="A45" r:id="rId1" display="Publikation und Tabellen stehen unter der Lizenz CC BY-SA DEED 4.0." xr:uid="{90A8E8FD-36FC-4E16-A602-F595765F21DB}"/>
    <hyperlink ref="E43" r:id="rId2" xr:uid="{F4C544D0-F199-45C9-9E46-E28B3043C230}"/>
  </hyperlinks>
  <pageMargins left="0.7" right="0.7" top="0.78740157499999996" bottom="0.78740157499999996" header="0.3" footer="0.3"/>
  <pageSetup paperSize="9" scale="88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A8126-FFC5-4FEC-B513-E796877A9149}">
  <dimension ref="A1:AL46"/>
  <sheetViews>
    <sheetView view="pageBreakPreview" zoomScaleNormal="80" zoomScaleSheetLayoutView="100" workbookViewId="0">
      <selection activeCell="E44" sqref="E44:G44"/>
    </sheetView>
  </sheetViews>
  <sheetFormatPr baseColWidth="10" defaultRowHeight="12.75"/>
  <cols>
    <col min="1" max="1" width="14.85546875" style="20" customWidth="1"/>
    <col min="2" max="37" width="9.7109375" style="20" customWidth="1"/>
    <col min="38" max="38" width="4" style="402" customWidth="1"/>
    <col min="39" max="16384" width="11.42578125" style="20"/>
  </cols>
  <sheetData>
    <row r="1" spans="1:38" s="402" customFormat="1" ht="39.950000000000003" customHeight="1" thickBot="1">
      <c r="A1" s="566" t="str">
        <f>"Tabelle 2.2: Hauptberufliches pädagogisches Personal nach Ländern " &amp;Hilfswerte!B1</f>
        <v>Tabelle 2.2: Hauptberufliches pädagogisches Personal nach Ländern 2022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 t="str">
        <f>"noch "&amp;A1&amp;""</f>
        <v>noch Tabelle 2.2: Hauptberufliches pädagogisches Personal nach Ländern 2022</v>
      </c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827" t="str">
        <f>M1</f>
        <v>noch Tabelle 2.2: Hauptberufliches pädagogisches Personal nach Ländern 2022</v>
      </c>
      <c r="AC1" s="827"/>
      <c r="AD1" s="827"/>
      <c r="AE1" s="827"/>
      <c r="AF1" s="827"/>
      <c r="AG1" s="827"/>
      <c r="AH1" s="827"/>
      <c r="AI1" s="827"/>
      <c r="AJ1" s="827"/>
      <c r="AK1" s="827"/>
    </row>
    <row r="2" spans="1:38" s="141" customFormat="1" ht="18" customHeight="1">
      <c r="A2" s="802" t="s">
        <v>12</v>
      </c>
      <c r="B2" s="845" t="s">
        <v>409</v>
      </c>
      <c r="C2" s="846"/>
      <c r="D2" s="846"/>
      <c r="E2" s="846"/>
      <c r="F2" s="846"/>
      <c r="G2" s="846"/>
      <c r="H2" s="825" t="s">
        <v>13</v>
      </c>
      <c r="I2" s="825"/>
      <c r="J2" s="825"/>
      <c r="K2" s="825"/>
      <c r="L2" s="825"/>
      <c r="M2" s="825"/>
      <c r="N2" s="825"/>
      <c r="O2" s="825"/>
      <c r="P2" s="825"/>
      <c r="Q2" s="825"/>
      <c r="R2" s="825"/>
      <c r="S2" s="825"/>
      <c r="T2" s="825"/>
      <c r="U2" s="825"/>
      <c r="V2" s="825"/>
      <c r="W2" s="825"/>
      <c r="X2" s="825"/>
      <c r="Y2" s="825"/>
      <c r="Z2" s="825"/>
      <c r="AA2" s="825"/>
      <c r="AB2" s="825"/>
      <c r="AC2" s="825"/>
      <c r="AD2" s="825"/>
      <c r="AE2" s="825"/>
      <c r="AF2" s="825"/>
      <c r="AG2" s="825"/>
      <c r="AH2" s="825"/>
      <c r="AI2" s="825"/>
      <c r="AJ2" s="825"/>
      <c r="AK2" s="826"/>
      <c r="AL2" s="567"/>
    </row>
    <row r="3" spans="1:38" ht="24.75" customHeight="1">
      <c r="A3" s="803"/>
      <c r="B3" s="847"/>
      <c r="C3" s="848"/>
      <c r="D3" s="848"/>
      <c r="E3" s="848"/>
      <c r="F3" s="848"/>
      <c r="G3" s="848"/>
      <c r="H3" s="833" t="s">
        <v>429</v>
      </c>
      <c r="I3" s="834"/>
      <c r="J3" s="834"/>
      <c r="K3" s="834"/>
      <c r="L3" s="835"/>
      <c r="M3" s="833" t="s">
        <v>430</v>
      </c>
      <c r="N3" s="836"/>
      <c r="O3" s="836"/>
      <c r="P3" s="836"/>
      <c r="Q3" s="837"/>
      <c r="R3" s="838" t="s">
        <v>431</v>
      </c>
      <c r="S3" s="839"/>
      <c r="T3" s="839"/>
      <c r="U3" s="839"/>
      <c r="V3" s="840"/>
      <c r="W3" s="838" t="s">
        <v>432</v>
      </c>
      <c r="X3" s="839"/>
      <c r="Y3" s="839"/>
      <c r="Z3" s="839"/>
      <c r="AA3" s="840"/>
      <c r="AB3" s="838" t="s">
        <v>433</v>
      </c>
      <c r="AC3" s="839"/>
      <c r="AD3" s="839"/>
      <c r="AE3" s="839"/>
      <c r="AF3" s="840"/>
      <c r="AG3" s="838" t="s">
        <v>434</v>
      </c>
      <c r="AH3" s="839"/>
      <c r="AI3" s="839"/>
      <c r="AJ3" s="839"/>
      <c r="AK3" s="841"/>
    </row>
    <row r="4" spans="1:38" ht="12.75" customHeight="1">
      <c r="A4" s="803"/>
      <c r="B4" s="597"/>
      <c r="C4" s="598"/>
      <c r="D4" s="828" t="s">
        <v>10</v>
      </c>
      <c r="E4" s="829"/>
      <c r="F4" s="830" t="s">
        <v>11</v>
      </c>
      <c r="G4" s="829"/>
      <c r="H4" s="842"/>
      <c r="I4" s="828" t="s">
        <v>10</v>
      </c>
      <c r="J4" s="829"/>
      <c r="K4" s="830" t="s">
        <v>11</v>
      </c>
      <c r="L4" s="829"/>
      <c r="M4" s="831"/>
      <c r="N4" s="828" t="s">
        <v>10</v>
      </c>
      <c r="O4" s="829"/>
      <c r="P4" s="830" t="s">
        <v>11</v>
      </c>
      <c r="Q4" s="829"/>
      <c r="R4" s="600"/>
      <c r="S4" s="828" t="s">
        <v>10</v>
      </c>
      <c r="T4" s="829"/>
      <c r="U4" s="830" t="s">
        <v>11</v>
      </c>
      <c r="V4" s="829"/>
      <c r="W4" s="600"/>
      <c r="X4" s="828" t="s">
        <v>10</v>
      </c>
      <c r="Y4" s="829"/>
      <c r="Z4" s="830" t="s">
        <v>11</v>
      </c>
      <c r="AA4" s="829"/>
      <c r="AB4" s="600"/>
      <c r="AC4" s="828" t="s">
        <v>10</v>
      </c>
      <c r="AD4" s="829"/>
      <c r="AE4" s="830" t="s">
        <v>11</v>
      </c>
      <c r="AF4" s="829"/>
      <c r="AG4" s="600"/>
      <c r="AH4" s="828" t="s">
        <v>10</v>
      </c>
      <c r="AI4" s="829"/>
      <c r="AJ4" s="830" t="s">
        <v>11</v>
      </c>
      <c r="AK4" s="844"/>
    </row>
    <row r="5" spans="1:38" s="31" customFormat="1" ht="24" customHeight="1">
      <c r="A5" s="804"/>
      <c r="B5" s="601"/>
      <c r="C5" s="591" t="s">
        <v>384</v>
      </c>
      <c r="D5" s="602"/>
      <c r="E5" s="591" t="s">
        <v>384</v>
      </c>
      <c r="F5" s="602"/>
      <c r="G5" s="591" t="s">
        <v>384</v>
      </c>
      <c r="H5" s="843"/>
      <c r="I5" s="602"/>
      <c r="J5" s="591" t="s">
        <v>384</v>
      </c>
      <c r="K5" s="602"/>
      <c r="L5" s="591" t="s">
        <v>384</v>
      </c>
      <c r="M5" s="832"/>
      <c r="N5" s="602"/>
      <c r="O5" s="591" t="s">
        <v>384</v>
      </c>
      <c r="P5" s="602"/>
      <c r="Q5" s="591" t="s">
        <v>384</v>
      </c>
      <c r="R5" s="596"/>
      <c r="S5" s="602"/>
      <c r="T5" s="591" t="s">
        <v>384</v>
      </c>
      <c r="U5" s="602"/>
      <c r="V5" s="591" t="s">
        <v>384</v>
      </c>
      <c r="W5" s="599"/>
      <c r="X5" s="602"/>
      <c r="Y5" s="591" t="s">
        <v>384</v>
      </c>
      <c r="Z5" s="602"/>
      <c r="AA5" s="591" t="s">
        <v>384</v>
      </c>
      <c r="AB5" s="603"/>
      <c r="AC5" s="590"/>
      <c r="AD5" s="591" t="s">
        <v>384</v>
      </c>
      <c r="AE5" s="602"/>
      <c r="AF5" s="591" t="s">
        <v>384</v>
      </c>
      <c r="AG5" s="603"/>
      <c r="AH5" s="590"/>
      <c r="AI5" s="591" t="s">
        <v>384</v>
      </c>
      <c r="AJ5" s="602"/>
      <c r="AK5" s="595" t="s">
        <v>384</v>
      </c>
      <c r="AL5" s="568"/>
    </row>
    <row r="6" spans="1:38">
      <c r="A6" s="800" t="s">
        <v>61</v>
      </c>
      <c r="B6" s="99">
        <v>441</v>
      </c>
      <c r="C6" s="100">
        <v>357.5</v>
      </c>
      <c r="D6" s="99">
        <v>361.7</v>
      </c>
      <c r="E6" s="113">
        <v>292.39999999999998</v>
      </c>
      <c r="F6" s="99">
        <v>79.3</v>
      </c>
      <c r="G6" s="100">
        <v>65.099999999999994</v>
      </c>
      <c r="H6" s="113">
        <v>320.89999999999998</v>
      </c>
      <c r="I6" s="99">
        <v>268.89999999999998</v>
      </c>
      <c r="J6" s="113">
        <v>215.4</v>
      </c>
      <c r="K6" s="99">
        <v>52</v>
      </c>
      <c r="L6" s="100">
        <v>42.7</v>
      </c>
      <c r="M6" s="440">
        <v>6.9</v>
      </c>
      <c r="N6" s="99">
        <v>5.2</v>
      </c>
      <c r="O6" s="113">
        <v>5.2</v>
      </c>
      <c r="P6" s="99">
        <v>1.7</v>
      </c>
      <c r="Q6" s="100">
        <v>1.3</v>
      </c>
      <c r="R6" s="113">
        <v>63.2</v>
      </c>
      <c r="S6" s="99">
        <v>55.3</v>
      </c>
      <c r="T6" s="113">
        <v>52.7</v>
      </c>
      <c r="U6" s="99">
        <v>7.9</v>
      </c>
      <c r="V6" s="100">
        <v>7.8</v>
      </c>
      <c r="W6" s="440">
        <v>27.7</v>
      </c>
      <c r="X6" s="99">
        <v>18</v>
      </c>
      <c r="Y6" s="113">
        <v>10.3</v>
      </c>
      <c r="Z6" s="99">
        <v>9.6999999999999993</v>
      </c>
      <c r="AA6" s="100">
        <v>5.7</v>
      </c>
      <c r="AB6" s="440">
        <v>13</v>
      </c>
      <c r="AC6" s="99">
        <v>7</v>
      </c>
      <c r="AD6" s="113">
        <v>5.2</v>
      </c>
      <c r="AE6" s="99">
        <v>6</v>
      </c>
      <c r="AF6" s="100">
        <v>5.6</v>
      </c>
      <c r="AG6" s="113">
        <v>9.3000000000000007</v>
      </c>
      <c r="AH6" s="99">
        <v>7.3</v>
      </c>
      <c r="AI6" s="113">
        <v>3.6</v>
      </c>
      <c r="AJ6" s="99">
        <v>2</v>
      </c>
      <c r="AK6" s="101">
        <v>2</v>
      </c>
    </row>
    <row r="7" spans="1:38" s="28" customFormat="1">
      <c r="A7" s="799"/>
      <c r="B7" s="87">
        <v>1</v>
      </c>
      <c r="C7" s="102">
        <v>0.81066000000000005</v>
      </c>
      <c r="D7" s="87">
        <v>0.82018000000000002</v>
      </c>
      <c r="E7" s="102">
        <v>0.80840000000000001</v>
      </c>
      <c r="F7" s="87">
        <v>0.17982000000000001</v>
      </c>
      <c r="G7" s="88">
        <v>0.82093000000000005</v>
      </c>
      <c r="H7" s="102">
        <v>0.72765999999999997</v>
      </c>
      <c r="I7" s="87">
        <v>0.83796000000000004</v>
      </c>
      <c r="J7" s="102">
        <v>0.80103999999999997</v>
      </c>
      <c r="K7" s="87">
        <v>0.16203999999999999</v>
      </c>
      <c r="L7" s="88">
        <v>0.82115000000000005</v>
      </c>
      <c r="M7" s="441">
        <v>1.5650000000000001E-2</v>
      </c>
      <c r="N7" s="87">
        <v>0.75361999999999996</v>
      </c>
      <c r="O7" s="102">
        <v>1</v>
      </c>
      <c r="P7" s="87">
        <v>0.24637999999999999</v>
      </c>
      <c r="Q7" s="88">
        <v>0.76471</v>
      </c>
      <c r="R7" s="102">
        <v>0.14330999999999999</v>
      </c>
      <c r="S7" s="87">
        <v>0.875</v>
      </c>
      <c r="T7" s="102">
        <v>0.95298000000000005</v>
      </c>
      <c r="U7" s="87">
        <v>0.125</v>
      </c>
      <c r="V7" s="88">
        <v>0.98734</v>
      </c>
      <c r="W7" s="102">
        <v>6.2810000000000005E-2</v>
      </c>
      <c r="X7" s="87">
        <v>0.64981999999999995</v>
      </c>
      <c r="Y7" s="102">
        <v>0.57221999999999995</v>
      </c>
      <c r="Z7" s="87">
        <v>0.35017999999999999</v>
      </c>
      <c r="AA7" s="88">
        <v>0.58762999999999999</v>
      </c>
      <c r="AB7" s="441">
        <v>2.9479999999999999E-2</v>
      </c>
      <c r="AC7" s="87">
        <v>0.53846000000000005</v>
      </c>
      <c r="AD7" s="102">
        <v>0.74285999999999996</v>
      </c>
      <c r="AE7" s="87">
        <v>0.46154000000000001</v>
      </c>
      <c r="AF7" s="88">
        <v>0.93332999999999999</v>
      </c>
      <c r="AG7" s="102">
        <v>2.1090000000000001E-2</v>
      </c>
      <c r="AH7" s="87">
        <v>0.78495000000000004</v>
      </c>
      <c r="AI7" s="102">
        <v>0.49314999999999998</v>
      </c>
      <c r="AJ7" s="87">
        <v>0.21504999999999999</v>
      </c>
      <c r="AK7" s="103">
        <v>1</v>
      </c>
      <c r="AL7" s="407"/>
    </row>
    <row r="8" spans="1:38">
      <c r="A8" s="799" t="s">
        <v>62</v>
      </c>
      <c r="B8" s="99">
        <v>696.4</v>
      </c>
      <c r="C8" s="100">
        <v>551.1</v>
      </c>
      <c r="D8" s="99">
        <v>556.6</v>
      </c>
      <c r="E8" s="113">
        <v>440.8</v>
      </c>
      <c r="F8" s="99">
        <v>139.80000000000001</v>
      </c>
      <c r="G8" s="100">
        <v>110.3</v>
      </c>
      <c r="H8" s="113">
        <v>415.1</v>
      </c>
      <c r="I8" s="99">
        <v>393.8</v>
      </c>
      <c r="J8" s="113">
        <v>305</v>
      </c>
      <c r="K8" s="99">
        <v>21.3</v>
      </c>
      <c r="L8" s="100">
        <v>17.5</v>
      </c>
      <c r="M8" s="442">
        <v>8.4</v>
      </c>
      <c r="N8" s="99">
        <v>3.4</v>
      </c>
      <c r="O8" s="113">
        <v>2.9</v>
      </c>
      <c r="P8" s="99">
        <v>5</v>
      </c>
      <c r="Q8" s="100">
        <v>3</v>
      </c>
      <c r="R8" s="113">
        <v>47.1</v>
      </c>
      <c r="S8" s="99">
        <v>35.9</v>
      </c>
      <c r="T8" s="113">
        <v>32.6</v>
      </c>
      <c r="U8" s="99">
        <v>11.2</v>
      </c>
      <c r="V8" s="100">
        <v>6.7</v>
      </c>
      <c r="W8" s="113">
        <v>123.4</v>
      </c>
      <c r="X8" s="99">
        <v>48.9</v>
      </c>
      <c r="Y8" s="113">
        <v>33.5</v>
      </c>
      <c r="Z8" s="99">
        <v>74.5</v>
      </c>
      <c r="AA8" s="100">
        <v>59.3</v>
      </c>
      <c r="AB8" s="442">
        <v>70</v>
      </c>
      <c r="AC8" s="99">
        <v>45.1</v>
      </c>
      <c r="AD8" s="113">
        <v>39.1</v>
      </c>
      <c r="AE8" s="99">
        <v>24.9</v>
      </c>
      <c r="AF8" s="100">
        <v>21.9</v>
      </c>
      <c r="AG8" s="113">
        <v>32.4</v>
      </c>
      <c r="AH8" s="99">
        <v>29.5</v>
      </c>
      <c r="AI8" s="113">
        <v>27.7</v>
      </c>
      <c r="AJ8" s="99">
        <v>2.9</v>
      </c>
      <c r="AK8" s="101">
        <v>1.9</v>
      </c>
    </row>
    <row r="9" spans="1:38">
      <c r="A9" s="799"/>
      <c r="B9" s="87">
        <v>1</v>
      </c>
      <c r="C9" s="102">
        <v>0.79135999999999995</v>
      </c>
      <c r="D9" s="87">
        <v>0.79925000000000002</v>
      </c>
      <c r="E9" s="102">
        <v>0.79195000000000004</v>
      </c>
      <c r="F9" s="87">
        <v>0.20075000000000001</v>
      </c>
      <c r="G9" s="88">
        <v>0.78898000000000001</v>
      </c>
      <c r="H9" s="102">
        <v>0.59606999999999999</v>
      </c>
      <c r="I9" s="87">
        <v>0.94869000000000003</v>
      </c>
      <c r="J9" s="102">
        <v>0.77449999999999997</v>
      </c>
      <c r="K9" s="87">
        <v>5.1310000000000001E-2</v>
      </c>
      <c r="L9" s="88">
        <v>0.8216</v>
      </c>
      <c r="M9" s="441">
        <v>1.206E-2</v>
      </c>
      <c r="N9" s="87">
        <v>0.40476000000000001</v>
      </c>
      <c r="O9" s="102">
        <v>0.85294000000000003</v>
      </c>
      <c r="P9" s="87">
        <v>0.59523999999999999</v>
      </c>
      <c r="Q9" s="88">
        <v>0.6</v>
      </c>
      <c r="R9" s="102">
        <v>6.7629999999999996E-2</v>
      </c>
      <c r="S9" s="87">
        <v>0.76221000000000005</v>
      </c>
      <c r="T9" s="102">
        <v>0.90808</v>
      </c>
      <c r="U9" s="87">
        <v>0.23779</v>
      </c>
      <c r="V9" s="88">
        <v>0.59821000000000002</v>
      </c>
      <c r="W9" s="102">
        <v>0.1772</v>
      </c>
      <c r="X9" s="87">
        <v>0.39627000000000001</v>
      </c>
      <c r="Y9" s="102">
        <v>0.68506999999999996</v>
      </c>
      <c r="Z9" s="87">
        <v>0.60372999999999999</v>
      </c>
      <c r="AA9" s="88">
        <v>0.79596999999999996</v>
      </c>
      <c r="AB9" s="441">
        <v>0.10052</v>
      </c>
      <c r="AC9" s="87">
        <v>0.64429000000000003</v>
      </c>
      <c r="AD9" s="102">
        <v>0.86695999999999995</v>
      </c>
      <c r="AE9" s="87">
        <v>0.35571000000000003</v>
      </c>
      <c r="AF9" s="88">
        <v>0.87951999999999997</v>
      </c>
      <c r="AG9" s="102">
        <v>4.6519999999999999E-2</v>
      </c>
      <c r="AH9" s="87">
        <v>0.91049000000000002</v>
      </c>
      <c r="AI9" s="102">
        <v>0.93898000000000004</v>
      </c>
      <c r="AJ9" s="87">
        <v>8.9510000000000006E-2</v>
      </c>
      <c r="AK9" s="103">
        <v>0.65517000000000003</v>
      </c>
    </row>
    <row r="10" spans="1:38">
      <c r="A10" s="799" t="s">
        <v>63</v>
      </c>
      <c r="B10" s="99">
        <v>93.9</v>
      </c>
      <c r="C10" s="100">
        <v>75.400000000000006</v>
      </c>
      <c r="D10" s="99">
        <v>84.2</v>
      </c>
      <c r="E10" s="113">
        <v>66.7</v>
      </c>
      <c r="F10" s="99">
        <v>9.6999999999999993</v>
      </c>
      <c r="G10" s="100">
        <v>8.6999999999999993</v>
      </c>
      <c r="H10" s="113">
        <v>64.3</v>
      </c>
      <c r="I10" s="99">
        <v>62.8</v>
      </c>
      <c r="J10" s="113">
        <v>47.3</v>
      </c>
      <c r="K10" s="99">
        <v>1.5</v>
      </c>
      <c r="L10" s="100">
        <v>1.5</v>
      </c>
      <c r="M10" s="442">
        <v>0</v>
      </c>
      <c r="N10" s="99">
        <v>0</v>
      </c>
      <c r="O10" s="113">
        <v>0</v>
      </c>
      <c r="P10" s="99">
        <v>0</v>
      </c>
      <c r="Q10" s="100">
        <v>0</v>
      </c>
      <c r="R10" s="113">
        <v>29.6</v>
      </c>
      <c r="S10" s="99">
        <v>21.4</v>
      </c>
      <c r="T10" s="113">
        <v>19.399999999999999</v>
      </c>
      <c r="U10" s="99">
        <v>8.1999999999999993</v>
      </c>
      <c r="V10" s="100">
        <v>7.2</v>
      </c>
      <c r="W10" s="113">
        <v>0</v>
      </c>
      <c r="X10" s="99">
        <v>0</v>
      </c>
      <c r="Y10" s="113">
        <v>0</v>
      </c>
      <c r="Z10" s="99">
        <v>0</v>
      </c>
      <c r="AA10" s="100">
        <v>0</v>
      </c>
      <c r="AB10" s="442">
        <v>0</v>
      </c>
      <c r="AC10" s="99">
        <v>0</v>
      </c>
      <c r="AD10" s="113">
        <v>0</v>
      </c>
      <c r="AE10" s="99">
        <v>0</v>
      </c>
      <c r="AF10" s="100">
        <v>0</v>
      </c>
      <c r="AG10" s="113">
        <v>0</v>
      </c>
      <c r="AH10" s="99">
        <v>0</v>
      </c>
      <c r="AI10" s="113">
        <v>0</v>
      </c>
      <c r="AJ10" s="99">
        <v>0</v>
      </c>
      <c r="AK10" s="101">
        <v>0</v>
      </c>
    </row>
    <row r="11" spans="1:38">
      <c r="A11" s="799"/>
      <c r="B11" s="87">
        <v>1</v>
      </c>
      <c r="C11" s="102">
        <v>0.80298000000000003</v>
      </c>
      <c r="D11" s="87">
        <v>0.89670000000000005</v>
      </c>
      <c r="E11" s="102">
        <v>0.79215999999999998</v>
      </c>
      <c r="F11" s="87">
        <v>0.1033</v>
      </c>
      <c r="G11" s="88">
        <v>0.89690999999999999</v>
      </c>
      <c r="H11" s="102">
        <v>0.68476999999999999</v>
      </c>
      <c r="I11" s="87">
        <v>0.97667000000000004</v>
      </c>
      <c r="J11" s="102">
        <v>0.75317999999999996</v>
      </c>
      <c r="K11" s="87">
        <v>2.333E-2</v>
      </c>
      <c r="L11" s="88">
        <v>1</v>
      </c>
      <c r="M11" s="441" t="s">
        <v>477</v>
      </c>
      <c r="N11" s="87" t="s">
        <v>477</v>
      </c>
      <c r="O11" s="102" t="s">
        <v>477</v>
      </c>
      <c r="P11" s="87" t="s">
        <v>477</v>
      </c>
      <c r="Q11" s="88" t="s">
        <v>477</v>
      </c>
      <c r="R11" s="102">
        <v>0.31523000000000001</v>
      </c>
      <c r="S11" s="87">
        <v>0.72297</v>
      </c>
      <c r="T11" s="102">
        <v>0.90654000000000001</v>
      </c>
      <c r="U11" s="87">
        <v>0.27703</v>
      </c>
      <c r="V11" s="88">
        <v>0.87805</v>
      </c>
      <c r="W11" s="102" t="s">
        <v>477</v>
      </c>
      <c r="X11" s="87" t="s">
        <v>477</v>
      </c>
      <c r="Y11" s="102" t="s">
        <v>477</v>
      </c>
      <c r="Z11" s="87" t="s">
        <v>477</v>
      </c>
      <c r="AA11" s="88" t="s">
        <v>477</v>
      </c>
      <c r="AB11" s="441" t="s">
        <v>477</v>
      </c>
      <c r="AC11" s="87" t="s">
        <v>477</v>
      </c>
      <c r="AD11" s="102" t="s">
        <v>477</v>
      </c>
      <c r="AE11" s="87" t="s">
        <v>477</v>
      </c>
      <c r="AF11" s="88" t="s">
        <v>477</v>
      </c>
      <c r="AG11" s="102" t="s">
        <v>477</v>
      </c>
      <c r="AH11" s="87" t="s">
        <v>477</v>
      </c>
      <c r="AI11" s="102" t="s">
        <v>477</v>
      </c>
      <c r="AJ11" s="87" t="s">
        <v>477</v>
      </c>
      <c r="AK11" s="103" t="s">
        <v>477</v>
      </c>
    </row>
    <row r="12" spans="1:38">
      <c r="A12" s="799" t="s">
        <v>64</v>
      </c>
      <c r="B12" s="99">
        <v>62.3</v>
      </c>
      <c r="C12" s="100">
        <v>48.7</v>
      </c>
      <c r="D12" s="99">
        <v>51.7</v>
      </c>
      <c r="E12" s="113">
        <v>39.9</v>
      </c>
      <c r="F12" s="99">
        <v>10.6</v>
      </c>
      <c r="G12" s="100">
        <v>8.8000000000000007</v>
      </c>
      <c r="H12" s="113">
        <v>54.6</v>
      </c>
      <c r="I12" s="99">
        <v>47.2</v>
      </c>
      <c r="J12" s="113">
        <v>36.200000000000003</v>
      </c>
      <c r="K12" s="99">
        <v>7.4</v>
      </c>
      <c r="L12" s="100">
        <v>6.1</v>
      </c>
      <c r="M12" s="442">
        <v>1.5</v>
      </c>
      <c r="N12" s="99">
        <v>0.4</v>
      </c>
      <c r="O12" s="113">
        <v>0.4</v>
      </c>
      <c r="P12" s="99">
        <v>1.1000000000000001</v>
      </c>
      <c r="Q12" s="100">
        <v>0.6</v>
      </c>
      <c r="R12" s="113">
        <v>2.9</v>
      </c>
      <c r="S12" s="99">
        <v>2.2999999999999998</v>
      </c>
      <c r="T12" s="113">
        <v>1.5</v>
      </c>
      <c r="U12" s="99">
        <v>0.6</v>
      </c>
      <c r="V12" s="100">
        <v>0.6</v>
      </c>
      <c r="W12" s="113">
        <v>1</v>
      </c>
      <c r="X12" s="99">
        <v>1</v>
      </c>
      <c r="Y12" s="113">
        <v>1</v>
      </c>
      <c r="Z12" s="99">
        <v>0</v>
      </c>
      <c r="AA12" s="100">
        <v>0</v>
      </c>
      <c r="AB12" s="442">
        <v>0.8</v>
      </c>
      <c r="AC12" s="99">
        <v>0.8</v>
      </c>
      <c r="AD12" s="113">
        <v>0.8</v>
      </c>
      <c r="AE12" s="99">
        <v>0</v>
      </c>
      <c r="AF12" s="100">
        <v>0</v>
      </c>
      <c r="AG12" s="113">
        <v>1.5</v>
      </c>
      <c r="AH12" s="99">
        <v>0</v>
      </c>
      <c r="AI12" s="113">
        <v>0</v>
      </c>
      <c r="AJ12" s="99">
        <v>1.5</v>
      </c>
      <c r="AK12" s="101">
        <v>1.5</v>
      </c>
    </row>
    <row r="13" spans="1:38">
      <c r="A13" s="799"/>
      <c r="B13" s="87">
        <v>1</v>
      </c>
      <c r="C13" s="102">
        <v>0.78169999999999995</v>
      </c>
      <c r="D13" s="87">
        <v>0.82986000000000004</v>
      </c>
      <c r="E13" s="102">
        <v>0.77176</v>
      </c>
      <c r="F13" s="87">
        <v>0.17014000000000001</v>
      </c>
      <c r="G13" s="88">
        <v>0.83018999999999998</v>
      </c>
      <c r="H13" s="102">
        <v>0.87639999999999996</v>
      </c>
      <c r="I13" s="87">
        <v>0.86446999999999996</v>
      </c>
      <c r="J13" s="102">
        <v>0.76695000000000002</v>
      </c>
      <c r="K13" s="87">
        <v>0.13553000000000001</v>
      </c>
      <c r="L13" s="88">
        <v>0.82432000000000005</v>
      </c>
      <c r="M13" s="441">
        <v>2.4080000000000001E-2</v>
      </c>
      <c r="N13" s="87">
        <v>0.26667000000000002</v>
      </c>
      <c r="O13" s="102">
        <v>1</v>
      </c>
      <c r="P13" s="87">
        <v>0.73333000000000004</v>
      </c>
      <c r="Q13" s="88">
        <v>0.54544999999999999</v>
      </c>
      <c r="R13" s="102">
        <v>4.6550000000000001E-2</v>
      </c>
      <c r="S13" s="87">
        <v>0.79310000000000003</v>
      </c>
      <c r="T13" s="102">
        <v>0.65217000000000003</v>
      </c>
      <c r="U13" s="87">
        <v>0.2069</v>
      </c>
      <c r="V13" s="88">
        <v>1</v>
      </c>
      <c r="W13" s="102">
        <v>1.6049999999999998E-2</v>
      </c>
      <c r="X13" s="87">
        <v>1</v>
      </c>
      <c r="Y13" s="102">
        <v>1</v>
      </c>
      <c r="Z13" s="87" t="s">
        <v>477</v>
      </c>
      <c r="AA13" s="88" t="s">
        <v>477</v>
      </c>
      <c r="AB13" s="441">
        <v>1.2840000000000001E-2</v>
      </c>
      <c r="AC13" s="87">
        <v>1</v>
      </c>
      <c r="AD13" s="102">
        <v>1</v>
      </c>
      <c r="AE13" s="87" t="s">
        <v>477</v>
      </c>
      <c r="AF13" s="88" t="s">
        <v>477</v>
      </c>
      <c r="AG13" s="102">
        <v>2.4080000000000001E-2</v>
      </c>
      <c r="AH13" s="87" t="s">
        <v>477</v>
      </c>
      <c r="AI13" s="102" t="s">
        <v>477</v>
      </c>
      <c r="AJ13" s="87">
        <v>1</v>
      </c>
      <c r="AK13" s="103">
        <v>1</v>
      </c>
    </row>
    <row r="14" spans="1:38">
      <c r="A14" s="799" t="s">
        <v>65</v>
      </c>
      <c r="B14" s="99">
        <v>35.6</v>
      </c>
      <c r="C14" s="100">
        <v>28.5</v>
      </c>
      <c r="D14" s="99">
        <v>27.7</v>
      </c>
      <c r="E14" s="113">
        <v>21.1</v>
      </c>
      <c r="F14" s="99">
        <v>7.9</v>
      </c>
      <c r="G14" s="100">
        <v>7.4</v>
      </c>
      <c r="H14" s="113">
        <v>15.8</v>
      </c>
      <c r="I14" s="99">
        <v>15.2</v>
      </c>
      <c r="J14" s="113">
        <v>9.8000000000000007</v>
      </c>
      <c r="K14" s="99">
        <v>0.6</v>
      </c>
      <c r="L14" s="100">
        <v>0.6</v>
      </c>
      <c r="M14" s="442">
        <v>2.9</v>
      </c>
      <c r="N14" s="99">
        <v>1.6</v>
      </c>
      <c r="O14" s="113">
        <v>1.6</v>
      </c>
      <c r="P14" s="99">
        <v>1.3</v>
      </c>
      <c r="Q14" s="100">
        <v>1.3</v>
      </c>
      <c r="R14" s="113">
        <v>2.7</v>
      </c>
      <c r="S14" s="99">
        <v>2.1</v>
      </c>
      <c r="T14" s="113">
        <v>2.1</v>
      </c>
      <c r="U14" s="99">
        <v>0.6</v>
      </c>
      <c r="V14" s="100">
        <v>0.6</v>
      </c>
      <c r="W14" s="113">
        <v>12.6</v>
      </c>
      <c r="X14" s="99">
        <v>7.2</v>
      </c>
      <c r="Y14" s="113">
        <v>6</v>
      </c>
      <c r="Z14" s="99">
        <v>5.4</v>
      </c>
      <c r="AA14" s="100">
        <v>4.9000000000000004</v>
      </c>
      <c r="AB14" s="442">
        <v>1</v>
      </c>
      <c r="AC14" s="99">
        <v>1</v>
      </c>
      <c r="AD14" s="113">
        <v>1</v>
      </c>
      <c r="AE14" s="99">
        <v>0</v>
      </c>
      <c r="AF14" s="100">
        <v>0</v>
      </c>
      <c r="AG14" s="113">
        <v>0.6</v>
      </c>
      <c r="AH14" s="99">
        <v>0.6</v>
      </c>
      <c r="AI14" s="113">
        <v>0.6</v>
      </c>
      <c r="AJ14" s="99">
        <v>0</v>
      </c>
      <c r="AK14" s="101">
        <v>0</v>
      </c>
    </row>
    <row r="15" spans="1:38">
      <c r="A15" s="799"/>
      <c r="B15" s="87">
        <v>1</v>
      </c>
      <c r="C15" s="102">
        <v>0.80056000000000005</v>
      </c>
      <c r="D15" s="87">
        <v>0.77808999999999995</v>
      </c>
      <c r="E15" s="102">
        <v>0.76173000000000002</v>
      </c>
      <c r="F15" s="87">
        <v>0.22191</v>
      </c>
      <c r="G15" s="88">
        <v>0.93671000000000004</v>
      </c>
      <c r="H15" s="102">
        <v>0.44381999999999999</v>
      </c>
      <c r="I15" s="87">
        <v>0.96203000000000005</v>
      </c>
      <c r="J15" s="102">
        <v>0.64473999999999998</v>
      </c>
      <c r="K15" s="87">
        <v>3.7969999999999997E-2</v>
      </c>
      <c r="L15" s="88">
        <v>1</v>
      </c>
      <c r="M15" s="441">
        <v>8.1460000000000005E-2</v>
      </c>
      <c r="N15" s="87">
        <v>0.55171999999999999</v>
      </c>
      <c r="O15" s="102">
        <v>1</v>
      </c>
      <c r="P15" s="87">
        <v>0.44828000000000001</v>
      </c>
      <c r="Q15" s="88">
        <v>1</v>
      </c>
      <c r="R15" s="102">
        <v>7.5840000000000005E-2</v>
      </c>
      <c r="S15" s="87">
        <v>0.77778000000000003</v>
      </c>
      <c r="T15" s="102">
        <v>1</v>
      </c>
      <c r="U15" s="87">
        <v>0.22222</v>
      </c>
      <c r="V15" s="88">
        <v>1</v>
      </c>
      <c r="W15" s="102">
        <v>0.35393000000000002</v>
      </c>
      <c r="X15" s="87">
        <v>0.57142999999999999</v>
      </c>
      <c r="Y15" s="102">
        <v>0.83333000000000002</v>
      </c>
      <c r="Z15" s="87">
        <v>0.42857000000000001</v>
      </c>
      <c r="AA15" s="88">
        <v>0.90741000000000005</v>
      </c>
      <c r="AB15" s="441">
        <v>2.809E-2</v>
      </c>
      <c r="AC15" s="87">
        <v>1</v>
      </c>
      <c r="AD15" s="102">
        <v>1</v>
      </c>
      <c r="AE15" s="87" t="s">
        <v>477</v>
      </c>
      <c r="AF15" s="88" t="s">
        <v>477</v>
      </c>
      <c r="AG15" s="102">
        <v>1.685E-2</v>
      </c>
      <c r="AH15" s="87">
        <v>1</v>
      </c>
      <c r="AI15" s="102">
        <v>1</v>
      </c>
      <c r="AJ15" s="87" t="s">
        <v>477</v>
      </c>
      <c r="AK15" s="103" t="s">
        <v>477</v>
      </c>
    </row>
    <row r="16" spans="1:38">
      <c r="A16" s="799" t="s">
        <v>66</v>
      </c>
      <c r="B16" s="99">
        <v>36</v>
      </c>
      <c r="C16" s="100">
        <v>32.9</v>
      </c>
      <c r="D16" s="99">
        <v>30.4</v>
      </c>
      <c r="E16" s="113">
        <v>27.5</v>
      </c>
      <c r="F16" s="99">
        <v>5.6</v>
      </c>
      <c r="G16" s="100">
        <v>5.4</v>
      </c>
      <c r="H16" s="113">
        <v>25.4</v>
      </c>
      <c r="I16" s="99">
        <v>21.7</v>
      </c>
      <c r="J16" s="113">
        <v>20</v>
      </c>
      <c r="K16" s="99">
        <v>3.7</v>
      </c>
      <c r="L16" s="100">
        <v>3.5</v>
      </c>
      <c r="M16" s="442">
        <v>0</v>
      </c>
      <c r="N16" s="99">
        <v>0</v>
      </c>
      <c r="O16" s="113">
        <v>0</v>
      </c>
      <c r="P16" s="99">
        <v>0</v>
      </c>
      <c r="Q16" s="100">
        <v>0</v>
      </c>
      <c r="R16" s="113">
        <v>5</v>
      </c>
      <c r="S16" s="99">
        <v>3.9</v>
      </c>
      <c r="T16" s="113">
        <v>2.7</v>
      </c>
      <c r="U16" s="99">
        <v>1.1000000000000001</v>
      </c>
      <c r="V16" s="100">
        <v>1.1000000000000001</v>
      </c>
      <c r="W16" s="113">
        <v>0</v>
      </c>
      <c r="X16" s="99">
        <v>0</v>
      </c>
      <c r="Y16" s="113">
        <v>0</v>
      </c>
      <c r="Z16" s="99">
        <v>0</v>
      </c>
      <c r="AA16" s="100">
        <v>0</v>
      </c>
      <c r="AB16" s="442">
        <v>5.6</v>
      </c>
      <c r="AC16" s="99">
        <v>4.8</v>
      </c>
      <c r="AD16" s="113">
        <v>4.8</v>
      </c>
      <c r="AE16" s="99">
        <v>0.8</v>
      </c>
      <c r="AF16" s="100">
        <v>0.8</v>
      </c>
      <c r="AG16" s="113">
        <v>0</v>
      </c>
      <c r="AH16" s="99">
        <v>0</v>
      </c>
      <c r="AI16" s="113">
        <v>0</v>
      </c>
      <c r="AJ16" s="99">
        <v>0</v>
      </c>
      <c r="AK16" s="101">
        <v>0</v>
      </c>
    </row>
    <row r="17" spans="1:37">
      <c r="A17" s="799"/>
      <c r="B17" s="87">
        <v>1</v>
      </c>
      <c r="C17" s="102">
        <v>0.91388999999999998</v>
      </c>
      <c r="D17" s="87">
        <v>0.84443999999999997</v>
      </c>
      <c r="E17" s="102">
        <v>0.90461000000000003</v>
      </c>
      <c r="F17" s="87">
        <v>0.15556</v>
      </c>
      <c r="G17" s="88">
        <v>0.96428999999999998</v>
      </c>
      <c r="H17" s="102">
        <v>0.70555999999999996</v>
      </c>
      <c r="I17" s="87">
        <v>0.85433000000000003</v>
      </c>
      <c r="J17" s="102">
        <v>0.92166000000000003</v>
      </c>
      <c r="K17" s="87">
        <v>0.14566999999999999</v>
      </c>
      <c r="L17" s="88">
        <v>0.94594999999999996</v>
      </c>
      <c r="M17" s="441" t="s">
        <v>477</v>
      </c>
      <c r="N17" s="87" t="s">
        <v>477</v>
      </c>
      <c r="O17" s="102" t="s">
        <v>477</v>
      </c>
      <c r="P17" s="87" t="s">
        <v>477</v>
      </c>
      <c r="Q17" s="88" t="s">
        <v>477</v>
      </c>
      <c r="R17" s="102">
        <v>0.13889000000000001</v>
      </c>
      <c r="S17" s="87">
        <v>0.78</v>
      </c>
      <c r="T17" s="102">
        <v>0.69230999999999998</v>
      </c>
      <c r="U17" s="87">
        <v>0.22</v>
      </c>
      <c r="V17" s="88">
        <v>1</v>
      </c>
      <c r="W17" s="102" t="s">
        <v>477</v>
      </c>
      <c r="X17" s="87" t="s">
        <v>477</v>
      </c>
      <c r="Y17" s="102" t="s">
        <v>477</v>
      </c>
      <c r="Z17" s="87" t="s">
        <v>477</v>
      </c>
      <c r="AA17" s="88" t="s">
        <v>477</v>
      </c>
      <c r="AB17" s="441">
        <v>0.15556</v>
      </c>
      <c r="AC17" s="87">
        <v>0.85714000000000001</v>
      </c>
      <c r="AD17" s="102">
        <v>1</v>
      </c>
      <c r="AE17" s="87">
        <v>0.14285999999999999</v>
      </c>
      <c r="AF17" s="88">
        <v>1</v>
      </c>
      <c r="AG17" s="102" t="s">
        <v>477</v>
      </c>
      <c r="AH17" s="87" t="s">
        <v>477</v>
      </c>
      <c r="AI17" s="102" t="s">
        <v>477</v>
      </c>
      <c r="AJ17" s="87" t="s">
        <v>477</v>
      </c>
      <c r="AK17" s="103" t="s">
        <v>477</v>
      </c>
    </row>
    <row r="18" spans="1:37">
      <c r="A18" s="799" t="s">
        <v>67</v>
      </c>
      <c r="B18" s="99">
        <v>326.10000000000002</v>
      </c>
      <c r="C18" s="100">
        <v>234</v>
      </c>
      <c r="D18" s="99">
        <v>248.5</v>
      </c>
      <c r="E18" s="113">
        <v>176</v>
      </c>
      <c r="F18" s="99">
        <v>77.599999999999994</v>
      </c>
      <c r="G18" s="100">
        <v>58</v>
      </c>
      <c r="H18" s="113">
        <v>179.7</v>
      </c>
      <c r="I18" s="99">
        <v>163.4</v>
      </c>
      <c r="J18" s="113">
        <v>119</v>
      </c>
      <c r="K18" s="99">
        <v>16.3</v>
      </c>
      <c r="L18" s="100">
        <v>15</v>
      </c>
      <c r="M18" s="442">
        <v>18.2</v>
      </c>
      <c r="N18" s="99">
        <v>9.6</v>
      </c>
      <c r="O18" s="113">
        <v>6.1</v>
      </c>
      <c r="P18" s="99">
        <v>8.6</v>
      </c>
      <c r="Q18" s="100">
        <v>6.6</v>
      </c>
      <c r="R18" s="113">
        <v>33</v>
      </c>
      <c r="S18" s="99">
        <v>22.9</v>
      </c>
      <c r="T18" s="113">
        <v>14.4</v>
      </c>
      <c r="U18" s="99">
        <v>10.1</v>
      </c>
      <c r="V18" s="100">
        <v>3.8</v>
      </c>
      <c r="W18" s="113">
        <v>40.700000000000003</v>
      </c>
      <c r="X18" s="99">
        <v>19.7</v>
      </c>
      <c r="Y18" s="113">
        <v>13.3</v>
      </c>
      <c r="Z18" s="99">
        <v>21</v>
      </c>
      <c r="AA18" s="100">
        <v>16</v>
      </c>
      <c r="AB18" s="442">
        <v>39.200000000000003</v>
      </c>
      <c r="AC18" s="99">
        <v>18.100000000000001</v>
      </c>
      <c r="AD18" s="113">
        <v>11.7</v>
      </c>
      <c r="AE18" s="99">
        <v>21.1</v>
      </c>
      <c r="AF18" s="100">
        <v>16.100000000000001</v>
      </c>
      <c r="AG18" s="113">
        <v>15.3</v>
      </c>
      <c r="AH18" s="99">
        <v>14.8</v>
      </c>
      <c r="AI18" s="113">
        <v>11.5</v>
      </c>
      <c r="AJ18" s="99">
        <v>0.5</v>
      </c>
      <c r="AK18" s="101">
        <v>0.5</v>
      </c>
    </row>
    <row r="19" spans="1:37">
      <c r="A19" s="799"/>
      <c r="B19" s="87">
        <v>1</v>
      </c>
      <c r="C19" s="102">
        <v>0.71757000000000004</v>
      </c>
      <c r="D19" s="87">
        <v>0.76204000000000005</v>
      </c>
      <c r="E19" s="102">
        <v>0.70825000000000005</v>
      </c>
      <c r="F19" s="87">
        <v>0.23796</v>
      </c>
      <c r="G19" s="88">
        <v>0.74741999999999997</v>
      </c>
      <c r="H19" s="102">
        <v>0.55105999999999999</v>
      </c>
      <c r="I19" s="87">
        <v>0.90929000000000004</v>
      </c>
      <c r="J19" s="102">
        <v>0.72826999999999997</v>
      </c>
      <c r="K19" s="87">
        <v>9.0709999999999999E-2</v>
      </c>
      <c r="L19" s="88">
        <v>0.92025000000000001</v>
      </c>
      <c r="M19" s="441">
        <v>5.5809999999999998E-2</v>
      </c>
      <c r="N19" s="87">
        <v>0.52746999999999999</v>
      </c>
      <c r="O19" s="102">
        <v>0.63541999999999998</v>
      </c>
      <c r="P19" s="87">
        <v>0.47253000000000001</v>
      </c>
      <c r="Q19" s="88">
        <v>0.76744000000000001</v>
      </c>
      <c r="R19" s="102">
        <v>0.1012</v>
      </c>
      <c r="S19" s="87">
        <v>0.69394</v>
      </c>
      <c r="T19" s="102">
        <v>0.62882000000000005</v>
      </c>
      <c r="U19" s="87">
        <v>0.30606</v>
      </c>
      <c r="V19" s="88">
        <v>0.37624000000000002</v>
      </c>
      <c r="W19" s="102">
        <v>0.12481</v>
      </c>
      <c r="X19" s="87">
        <v>0.48403000000000002</v>
      </c>
      <c r="Y19" s="102">
        <v>0.67513000000000001</v>
      </c>
      <c r="Z19" s="87">
        <v>0.51597000000000004</v>
      </c>
      <c r="AA19" s="88">
        <v>0.76190000000000002</v>
      </c>
      <c r="AB19" s="441">
        <v>0.12021</v>
      </c>
      <c r="AC19" s="87">
        <v>0.46172999999999997</v>
      </c>
      <c r="AD19" s="102">
        <v>0.64641000000000004</v>
      </c>
      <c r="AE19" s="87">
        <v>0.53827000000000003</v>
      </c>
      <c r="AF19" s="88">
        <v>0.76302999999999999</v>
      </c>
      <c r="AG19" s="102">
        <v>4.6920000000000003E-2</v>
      </c>
      <c r="AH19" s="87">
        <v>0.96731999999999996</v>
      </c>
      <c r="AI19" s="102">
        <v>0.77703</v>
      </c>
      <c r="AJ19" s="87">
        <v>3.2680000000000001E-2</v>
      </c>
      <c r="AK19" s="103">
        <v>1</v>
      </c>
    </row>
    <row r="20" spans="1:37" ht="12.75" customHeight="1">
      <c r="A20" s="799" t="s">
        <v>68</v>
      </c>
      <c r="B20" s="99">
        <v>39.5</v>
      </c>
      <c r="C20" s="100">
        <v>32.6</v>
      </c>
      <c r="D20" s="99">
        <v>36.700000000000003</v>
      </c>
      <c r="E20" s="113">
        <v>29.8</v>
      </c>
      <c r="F20" s="99">
        <v>2.8</v>
      </c>
      <c r="G20" s="100">
        <v>2.8</v>
      </c>
      <c r="H20" s="113">
        <v>33.5</v>
      </c>
      <c r="I20" s="99">
        <v>32.700000000000003</v>
      </c>
      <c r="J20" s="113">
        <v>27.8</v>
      </c>
      <c r="K20" s="99">
        <v>0.8</v>
      </c>
      <c r="L20" s="100">
        <v>0.8</v>
      </c>
      <c r="M20" s="442">
        <v>0</v>
      </c>
      <c r="N20" s="99">
        <v>0</v>
      </c>
      <c r="O20" s="113">
        <v>0</v>
      </c>
      <c r="P20" s="99">
        <v>0</v>
      </c>
      <c r="Q20" s="100">
        <v>0</v>
      </c>
      <c r="R20" s="113">
        <v>4</v>
      </c>
      <c r="S20" s="99">
        <v>4</v>
      </c>
      <c r="T20" s="113">
        <v>2</v>
      </c>
      <c r="U20" s="99">
        <v>0</v>
      </c>
      <c r="V20" s="100">
        <v>0</v>
      </c>
      <c r="W20" s="113">
        <v>0</v>
      </c>
      <c r="X20" s="99">
        <v>0</v>
      </c>
      <c r="Y20" s="113">
        <v>0</v>
      </c>
      <c r="Z20" s="99">
        <v>0</v>
      </c>
      <c r="AA20" s="100">
        <v>0</v>
      </c>
      <c r="AB20" s="442">
        <v>2</v>
      </c>
      <c r="AC20" s="99">
        <v>0</v>
      </c>
      <c r="AD20" s="113">
        <v>0</v>
      </c>
      <c r="AE20" s="99">
        <v>2</v>
      </c>
      <c r="AF20" s="100">
        <v>2</v>
      </c>
      <c r="AG20" s="113">
        <v>0</v>
      </c>
      <c r="AH20" s="99">
        <v>0</v>
      </c>
      <c r="AI20" s="113">
        <v>0</v>
      </c>
      <c r="AJ20" s="99">
        <v>0</v>
      </c>
      <c r="AK20" s="101">
        <v>0</v>
      </c>
    </row>
    <row r="21" spans="1:37">
      <c r="A21" s="799"/>
      <c r="B21" s="87">
        <v>1</v>
      </c>
      <c r="C21" s="102">
        <v>0.82532000000000005</v>
      </c>
      <c r="D21" s="87">
        <v>0.92910999999999999</v>
      </c>
      <c r="E21" s="102">
        <v>0.81198999999999999</v>
      </c>
      <c r="F21" s="87">
        <v>7.0889999999999995E-2</v>
      </c>
      <c r="G21" s="88">
        <v>1</v>
      </c>
      <c r="H21" s="102">
        <v>0.84809999999999997</v>
      </c>
      <c r="I21" s="87">
        <v>0.97611999999999999</v>
      </c>
      <c r="J21" s="102">
        <v>0.85014999999999996</v>
      </c>
      <c r="K21" s="87">
        <v>2.3879999999999998E-2</v>
      </c>
      <c r="L21" s="88">
        <v>1</v>
      </c>
      <c r="M21" s="441" t="s">
        <v>477</v>
      </c>
      <c r="N21" s="87" t="s">
        <v>477</v>
      </c>
      <c r="O21" s="102" t="s">
        <v>477</v>
      </c>
      <c r="P21" s="87" t="s">
        <v>477</v>
      </c>
      <c r="Q21" s="88" t="s">
        <v>477</v>
      </c>
      <c r="R21" s="102">
        <v>0.10127</v>
      </c>
      <c r="S21" s="87">
        <v>1</v>
      </c>
      <c r="T21" s="102">
        <v>0.5</v>
      </c>
      <c r="U21" s="87" t="s">
        <v>477</v>
      </c>
      <c r="V21" s="88" t="s">
        <v>477</v>
      </c>
      <c r="W21" s="102" t="s">
        <v>477</v>
      </c>
      <c r="X21" s="87" t="s">
        <v>477</v>
      </c>
      <c r="Y21" s="102" t="s">
        <v>477</v>
      </c>
      <c r="Z21" s="87" t="s">
        <v>477</v>
      </c>
      <c r="AA21" s="88" t="s">
        <v>477</v>
      </c>
      <c r="AB21" s="441">
        <v>5.0630000000000001E-2</v>
      </c>
      <c r="AC21" s="87" t="s">
        <v>477</v>
      </c>
      <c r="AD21" s="102" t="s">
        <v>477</v>
      </c>
      <c r="AE21" s="87">
        <v>1</v>
      </c>
      <c r="AF21" s="88">
        <v>1</v>
      </c>
      <c r="AG21" s="102" t="s">
        <v>477</v>
      </c>
      <c r="AH21" s="87" t="s">
        <v>477</v>
      </c>
      <c r="AI21" s="102" t="s">
        <v>477</v>
      </c>
      <c r="AJ21" s="87" t="s">
        <v>477</v>
      </c>
      <c r="AK21" s="103" t="s">
        <v>477</v>
      </c>
    </row>
    <row r="22" spans="1:37">
      <c r="A22" s="799" t="s">
        <v>69</v>
      </c>
      <c r="B22" s="99">
        <v>986</v>
      </c>
      <c r="C22" s="100">
        <v>757.5</v>
      </c>
      <c r="D22" s="99">
        <v>689.4</v>
      </c>
      <c r="E22" s="113">
        <v>531.70000000000005</v>
      </c>
      <c r="F22" s="99">
        <v>296.60000000000002</v>
      </c>
      <c r="G22" s="100">
        <v>225.8</v>
      </c>
      <c r="H22" s="113">
        <v>310.10000000000002</v>
      </c>
      <c r="I22" s="99">
        <v>277.8</v>
      </c>
      <c r="J22" s="113">
        <v>225.2</v>
      </c>
      <c r="K22" s="99">
        <v>32.299999999999997</v>
      </c>
      <c r="L22" s="100">
        <v>26.1</v>
      </c>
      <c r="M22" s="442">
        <v>110.8</v>
      </c>
      <c r="N22" s="99">
        <v>79.7</v>
      </c>
      <c r="O22" s="113">
        <v>67.5</v>
      </c>
      <c r="P22" s="99">
        <v>31.1</v>
      </c>
      <c r="Q22" s="100">
        <v>25.9</v>
      </c>
      <c r="R22" s="113">
        <v>103.8</v>
      </c>
      <c r="S22" s="99">
        <v>85.8</v>
      </c>
      <c r="T22" s="113">
        <v>70</v>
      </c>
      <c r="U22" s="99">
        <v>18</v>
      </c>
      <c r="V22" s="100">
        <v>13.7</v>
      </c>
      <c r="W22" s="113">
        <v>171.5</v>
      </c>
      <c r="X22" s="99">
        <v>121.6</v>
      </c>
      <c r="Y22" s="113">
        <v>84.6</v>
      </c>
      <c r="Z22" s="99">
        <v>49.9</v>
      </c>
      <c r="AA22" s="100">
        <v>35.1</v>
      </c>
      <c r="AB22" s="442">
        <v>230.4</v>
      </c>
      <c r="AC22" s="99">
        <v>94.1</v>
      </c>
      <c r="AD22" s="113">
        <v>63.3</v>
      </c>
      <c r="AE22" s="99">
        <v>136.30000000000001</v>
      </c>
      <c r="AF22" s="100">
        <v>103.4</v>
      </c>
      <c r="AG22" s="113">
        <v>59.4</v>
      </c>
      <c r="AH22" s="99">
        <v>30.4</v>
      </c>
      <c r="AI22" s="113">
        <v>21.1</v>
      </c>
      <c r="AJ22" s="99">
        <v>29</v>
      </c>
      <c r="AK22" s="101">
        <v>21.6</v>
      </c>
    </row>
    <row r="23" spans="1:37">
      <c r="A23" s="799"/>
      <c r="B23" s="87">
        <v>1</v>
      </c>
      <c r="C23" s="102">
        <v>0.76826000000000005</v>
      </c>
      <c r="D23" s="87">
        <v>0.69918999999999998</v>
      </c>
      <c r="E23" s="102">
        <v>0.77124999999999999</v>
      </c>
      <c r="F23" s="87">
        <v>0.30081000000000002</v>
      </c>
      <c r="G23" s="88">
        <v>0.76129000000000002</v>
      </c>
      <c r="H23" s="102">
        <v>0.3145</v>
      </c>
      <c r="I23" s="87">
        <v>0.89583999999999997</v>
      </c>
      <c r="J23" s="102">
        <v>0.81066000000000005</v>
      </c>
      <c r="K23" s="87">
        <v>0.10416</v>
      </c>
      <c r="L23" s="88">
        <v>0.80805000000000005</v>
      </c>
      <c r="M23" s="441">
        <v>0.11237</v>
      </c>
      <c r="N23" s="87">
        <v>0.71931</v>
      </c>
      <c r="O23" s="102">
        <v>0.84692999999999996</v>
      </c>
      <c r="P23" s="87">
        <v>0.28069</v>
      </c>
      <c r="Q23" s="88">
        <v>0.83279999999999998</v>
      </c>
      <c r="R23" s="102">
        <v>0.10527</v>
      </c>
      <c r="S23" s="87">
        <v>0.82659000000000005</v>
      </c>
      <c r="T23" s="102">
        <v>0.81584999999999996</v>
      </c>
      <c r="U23" s="87">
        <v>0.17341000000000001</v>
      </c>
      <c r="V23" s="88">
        <v>0.76110999999999995</v>
      </c>
      <c r="W23" s="102">
        <v>0.17394000000000001</v>
      </c>
      <c r="X23" s="87">
        <v>0.70904</v>
      </c>
      <c r="Y23" s="102">
        <v>0.69572000000000001</v>
      </c>
      <c r="Z23" s="87">
        <v>0.29096</v>
      </c>
      <c r="AA23" s="88">
        <v>0.70340999999999998</v>
      </c>
      <c r="AB23" s="441">
        <v>0.23366999999999999</v>
      </c>
      <c r="AC23" s="87">
        <v>0.40842000000000001</v>
      </c>
      <c r="AD23" s="102">
        <v>0.67269000000000001</v>
      </c>
      <c r="AE23" s="87">
        <v>0.59157999999999999</v>
      </c>
      <c r="AF23" s="88">
        <v>0.75861999999999996</v>
      </c>
      <c r="AG23" s="102">
        <v>6.0240000000000002E-2</v>
      </c>
      <c r="AH23" s="87">
        <v>0.51178000000000001</v>
      </c>
      <c r="AI23" s="102">
        <v>0.69408000000000003</v>
      </c>
      <c r="AJ23" s="87">
        <v>0.48821999999999999</v>
      </c>
      <c r="AK23" s="103">
        <v>0.74482999999999999</v>
      </c>
    </row>
    <row r="24" spans="1:37" ht="12.75" customHeight="1">
      <c r="A24" s="799" t="s">
        <v>70</v>
      </c>
      <c r="B24" s="99">
        <v>963.6</v>
      </c>
      <c r="C24" s="100">
        <v>752.6</v>
      </c>
      <c r="D24" s="99">
        <v>827.8</v>
      </c>
      <c r="E24" s="113">
        <v>648.20000000000005</v>
      </c>
      <c r="F24" s="99">
        <v>135.80000000000001</v>
      </c>
      <c r="G24" s="100">
        <v>104.4</v>
      </c>
      <c r="H24" s="113">
        <v>530.5</v>
      </c>
      <c r="I24" s="99">
        <v>507.7</v>
      </c>
      <c r="J24" s="113">
        <v>386.9</v>
      </c>
      <c r="K24" s="99">
        <v>22.8</v>
      </c>
      <c r="L24" s="100">
        <v>14.1</v>
      </c>
      <c r="M24" s="442">
        <v>61.1</v>
      </c>
      <c r="N24" s="99">
        <v>35</v>
      </c>
      <c r="O24" s="113">
        <v>20.399999999999999</v>
      </c>
      <c r="P24" s="99">
        <v>26.1</v>
      </c>
      <c r="Q24" s="100">
        <v>17.5</v>
      </c>
      <c r="R24" s="113">
        <v>47.4</v>
      </c>
      <c r="S24" s="99">
        <v>44.1</v>
      </c>
      <c r="T24" s="113">
        <v>37.1</v>
      </c>
      <c r="U24" s="99">
        <v>3.3</v>
      </c>
      <c r="V24" s="100">
        <v>2.6</v>
      </c>
      <c r="W24" s="113">
        <v>98.6</v>
      </c>
      <c r="X24" s="99">
        <v>79.7</v>
      </c>
      <c r="Y24" s="113">
        <v>53.8</v>
      </c>
      <c r="Z24" s="99">
        <v>18.899999999999999</v>
      </c>
      <c r="AA24" s="100">
        <v>13.3</v>
      </c>
      <c r="AB24" s="442">
        <v>124.8</v>
      </c>
      <c r="AC24" s="99">
        <v>75.7</v>
      </c>
      <c r="AD24" s="113">
        <v>69.8</v>
      </c>
      <c r="AE24" s="99">
        <v>49.1</v>
      </c>
      <c r="AF24" s="100">
        <v>43.8</v>
      </c>
      <c r="AG24" s="113">
        <v>101.2</v>
      </c>
      <c r="AH24" s="99">
        <v>85.6</v>
      </c>
      <c r="AI24" s="113">
        <v>80.2</v>
      </c>
      <c r="AJ24" s="99">
        <v>15.6</v>
      </c>
      <c r="AK24" s="101">
        <v>13.1</v>
      </c>
    </row>
    <row r="25" spans="1:37">
      <c r="A25" s="799"/>
      <c r="B25" s="87">
        <v>1</v>
      </c>
      <c r="C25" s="102">
        <v>0.78103</v>
      </c>
      <c r="D25" s="87">
        <v>0.85907</v>
      </c>
      <c r="E25" s="102">
        <v>0.78303999999999996</v>
      </c>
      <c r="F25" s="87">
        <v>0.14093</v>
      </c>
      <c r="G25" s="88">
        <v>0.76878000000000002</v>
      </c>
      <c r="H25" s="102">
        <v>0.55054000000000003</v>
      </c>
      <c r="I25" s="87">
        <v>0.95701999999999998</v>
      </c>
      <c r="J25" s="102">
        <v>0.76205999999999996</v>
      </c>
      <c r="K25" s="87">
        <v>4.2979999999999997E-2</v>
      </c>
      <c r="L25" s="88">
        <v>0.61841999999999997</v>
      </c>
      <c r="M25" s="441">
        <v>6.3409999999999994E-2</v>
      </c>
      <c r="N25" s="87">
        <v>0.57282999999999995</v>
      </c>
      <c r="O25" s="102">
        <v>0.58286000000000004</v>
      </c>
      <c r="P25" s="87">
        <v>0.42716999999999999</v>
      </c>
      <c r="Q25" s="88">
        <v>0.67049999999999998</v>
      </c>
      <c r="R25" s="102">
        <v>4.9189999999999998E-2</v>
      </c>
      <c r="S25" s="87">
        <v>0.93037999999999998</v>
      </c>
      <c r="T25" s="102">
        <v>0.84126999999999996</v>
      </c>
      <c r="U25" s="87">
        <v>6.9620000000000001E-2</v>
      </c>
      <c r="V25" s="88">
        <v>0.78788000000000002</v>
      </c>
      <c r="W25" s="102">
        <v>0.10231999999999999</v>
      </c>
      <c r="X25" s="87">
        <v>0.80832000000000004</v>
      </c>
      <c r="Y25" s="102">
        <v>0.67503000000000002</v>
      </c>
      <c r="Z25" s="87">
        <v>0.19167999999999999</v>
      </c>
      <c r="AA25" s="88">
        <v>0.70369999999999999</v>
      </c>
      <c r="AB25" s="441">
        <v>0.12950999999999999</v>
      </c>
      <c r="AC25" s="87">
        <v>0.60657000000000005</v>
      </c>
      <c r="AD25" s="102">
        <v>0.92205999999999999</v>
      </c>
      <c r="AE25" s="87">
        <v>0.39343</v>
      </c>
      <c r="AF25" s="88">
        <v>0.89205999999999996</v>
      </c>
      <c r="AG25" s="102">
        <v>0.10502</v>
      </c>
      <c r="AH25" s="87">
        <v>0.84584999999999999</v>
      </c>
      <c r="AI25" s="102">
        <v>0.93691999999999998</v>
      </c>
      <c r="AJ25" s="87">
        <v>0.15415000000000001</v>
      </c>
      <c r="AK25" s="103">
        <v>0.83974000000000004</v>
      </c>
    </row>
    <row r="26" spans="1:37">
      <c r="A26" s="799" t="s">
        <v>71</v>
      </c>
      <c r="B26" s="99">
        <v>117.6</v>
      </c>
      <c r="C26" s="100">
        <v>93.3</v>
      </c>
      <c r="D26" s="99">
        <v>98.1</v>
      </c>
      <c r="E26" s="113">
        <v>78.599999999999994</v>
      </c>
      <c r="F26" s="99">
        <v>19.5</v>
      </c>
      <c r="G26" s="100">
        <v>14.7</v>
      </c>
      <c r="H26" s="113">
        <v>71.3</v>
      </c>
      <c r="I26" s="99">
        <v>68</v>
      </c>
      <c r="J26" s="113">
        <v>54.6</v>
      </c>
      <c r="K26" s="99">
        <v>3.3</v>
      </c>
      <c r="L26" s="100">
        <v>3.3</v>
      </c>
      <c r="M26" s="442">
        <v>6.1</v>
      </c>
      <c r="N26" s="99">
        <v>5.5</v>
      </c>
      <c r="O26" s="113">
        <v>3.9</v>
      </c>
      <c r="P26" s="99">
        <v>0.6</v>
      </c>
      <c r="Q26" s="100">
        <v>0.6</v>
      </c>
      <c r="R26" s="113">
        <v>1.7</v>
      </c>
      <c r="S26" s="99">
        <v>1.7</v>
      </c>
      <c r="T26" s="113">
        <v>1.7</v>
      </c>
      <c r="U26" s="99">
        <v>0</v>
      </c>
      <c r="V26" s="100">
        <v>0</v>
      </c>
      <c r="W26" s="113">
        <v>28.7</v>
      </c>
      <c r="X26" s="99">
        <v>18</v>
      </c>
      <c r="Y26" s="113">
        <v>13.5</v>
      </c>
      <c r="Z26" s="99">
        <v>10.7</v>
      </c>
      <c r="AA26" s="100">
        <v>6.9</v>
      </c>
      <c r="AB26" s="442">
        <v>4.4000000000000004</v>
      </c>
      <c r="AC26" s="99">
        <v>1.9</v>
      </c>
      <c r="AD26" s="113">
        <v>1.9</v>
      </c>
      <c r="AE26" s="99">
        <v>2.5</v>
      </c>
      <c r="AF26" s="100">
        <v>1.5</v>
      </c>
      <c r="AG26" s="113">
        <v>5.4</v>
      </c>
      <c r="AH26" s="99">
        <v>3</v>
      </c>
      <c r="AI26" s="113">
        <v>3</v>
      </c>
      <c r="AJ26" s="99">
        <v>2.4</v>
      </c>
      <c r="AK26" s="101">
        <v>2.4</v>
      </c>
    </row>
    <row r="27" spans="1:37">
      <c r="A27" s="799"/>
      <c r="B27" s="87">
        <v>1</v>
      </c>
      <c r="C27" s="102">
        <v>0.79337000000000002</v>
      </c>
      <c r="D27" s="87">
        <v>0.83418000000000003</v>
      </c>
      <c r="E27" s="102">
        <v>0.80122000000000004</v>
      </c>
      <c r="F27" s="87">
        <v>0.16582</v>
      </c>
      <c r="G27" s="88">
        <v>0.75385000000000002</v>
      </c>
      <c r="H27" s="102">
        <v>0.60629</v>
      </c>
      <c r="I27" s="87">
        <v>0.95372000000000001</v>
      </c>
      <c r="J27" s="102">
        <v>0.80293999999999999</v>
      </c>
      <c r="K27" s="87">
        <v>4.6280000000000002E-2</v>
      </c>
      <c r="L27" s="88">
        <v>1</v>
      </c>
      <c r="M27" s="441">
        <v>5.1869999999999999E-2</v>
      </c>
      <c r="N27" s="87">
        <v>0.90164</v>
      </c>
      <c r="O27" s="102">
        <v>0.70909</v>
      </c>
      <c r="P27" s="87">
        <v>9.8360000000000003E-2</v>
      </c>
      <c r="Q27" s="88">
        <v>1</v>
      </c>
      <c r="R27" s="102">
        <v>1.4460000000000001E-2</v>
      </c>
      <c r="S27" s="87">
        <v>1</v>
      </c>
      <c r="T27" s="102">
        <v>1</v>
      </c>
      <c r="U27" s="87" t="s">
        <v>477</v>
      </c>
      <c r="V27" s="88" t="s">
        <v>477</v>
      </c>
      <c r="W27" s="102">
        <v>0.24404999999999999</v>
      </c>
      <c r="X27" s="87">
        <v>0.62717999999999996</v>
      </c>
      <c r="Y27" s="102">
        <v>0.75</v>
      </c>
      <c r="Z27" s="87">
        <v>0.37281999999999998</v>
      </c>
      <c r="AA27" s="88">
        <v>0.64485999999999999</v>
      </c>
      <c r="AB27" s="441">
        <v>3.7409999999999999E-2</v>
      </c>
      <c r="AC27" s="87">
        <v>0.43181999999999998</v>
      </c>
      <c r="AD27" s="102">
        <v>1</v>
      </c>
      <c r="AE27" s="87">
        <v>0.56818000000000002</v>
      </c>
      <c r="AF27" s="88">
        <v>0.6</v>
      </c>
      <c r="AG27" s="102">
        <v>4.5920000000000002E-2</v>
      </c>
      <c r="AH27" s="87">
        <v>0.55556000000000005</v>
      </c>
      <c r="AI27" s="102">
        <v>1</v>
      </c>
      <c r="AJ27" s="87">
        <v>0.44444</v>
      </c>
      <c r="AK27" s="103">
        <v>1</v>
      </c>
    </row>
    <row r="28" spans="1:37">
      <c r="A28" s="799" t="s">
        <v>72</v>
      </c>
      <c r="B28" s="99">
        <v>36.200000000000003</v>
      </c>
      <c r="C28" s="100">
        <v>26.6</v>
      </c>
      <c r="D28" s="99">
        <v>33.200000000000003</v>
      </c>
      <c r="E28" s="113">
        <v>24.6</v>
      </c>
      <c r="F28" s="99">
        <v>3</v>
      </c>
      <c r="G28" s="100">
        <v>2</v>
      </c>
      <c r="H28" s="113">
        <v>26.4</v>
      </c>
      <c r="I28" s="99">
        <v>24.4</v>
      </c>
      <c r="J28" s="113">
        <v>18.899999999999999</v>
      </c>
      <c r="K28" s="99">
        <v>2</v>
      </c>
      <c r="L28" s="100">
        <v>1</v>
      </c>
      <c r="M28" s="442">
        <v>5.6</v>
      </c>
      <c r="N28" s="99">
        <v>4.5999999999999996</v>
      </c>
      <c r="O28" s="113">
        <v>3.6</v>
      </c>
      <c r="P28" s="99">
        <v>1</v>
      </c>
      <c r="Q28" s="100">
        <v>1</v>
      </c>
      <c r="R28" s="113">
        <v>0</v>
      </c>
      <c r="S28" s="99">
        <v>0</v>
      </c>
      <c r="T28" s="113">
        <v>0</v>
      </c>
      <c r="U28" s="99">
        <v>0</v>
      </c>
      <c r="V28" s="100">
        <v>0</v>
      </c>
      <c r="W28" s="113">
        <v>0</v>
      </c>
      <c r="X28" s="99">
        <v>0</v>
      </c>
      <c r="Y28" s="113">
        <v>0</v>
      </c>
      <c r="Z28" s="99">
        <v>0</v>
      </c>
      <c r="AA28" s="100">
        <v>0</v>
      </c>
      <c r="AB28" s="442">
        <v>4.0999999999999996</v>
      </c>
      <c r="AC28" s="99">
        <v>4.0999999999999996</v>
      </c>
      <c r="AD28" s="113">
        <v>2</v>
      </c>
      <c r="AE28" s="99">
        <v>0</v>
      </c>
      <c r="AF28" s="100">
        <v>0</v>
      </c>
      <c r="AG28" s="113">
        <v>0.1</v>
      </c>
      <c r="AH28" s="99">
        <v>0.1</v>
      </c>
      <c r="AI28" s="113">
        <v>0.1</v>
      </c>
      <c r="AJ28" s="99">
        <v>0</v>
      </c>
      <c r="AK28" s="101">
        <v>0</v>
      </c>
    </row>
    <row r="29" spans="1:37">
      <c r="A29" s="799"/>
      <c r="B29" s="87">
        <v>1</v>
      </c>
      <c r="C29" s="102">
        <v>0.73480999999999996</v>
      </c>
      <c r="D29" s="87">
        <v>0.91713</v>
      </c>
      <c r="E29" s="102">
        <v>0.74095999999999995</v>
      </c>
      <c r="F29" s="87">
        <v>8.2869999999999999E-2</v>
      </c>
      <c r="G29" s="88">
        <v>0.66666999999999998</v>
      </c>
      <c r="H29" s="102">
        <v>0.72928000000000004</v>
      </c>
      <c r="I29" s="87">
        <v>0.92423999999999995</v>
      </c>
      <c r="J29" s="102">
        <v>0.77459</v>
      </c>
      <c r="K29" s="87">
        <v>7.5759999999999994E-2</v>
      </c>
      <c r="L29" s="88">
        <v>0.5</v>
      </c>
      <c r="M29" s="441">
        <v>0.1547</v>
      </c>
      <c r="N29" s="87">
        <v>0.82142999999999999</v>
      </c>
      <c r="O29" s="102">
        <v>0.78261000000000003</v>
      </c>
      <c r="P29" s="87">
        <v>0.17857000000000001</v>
      </c>
      <c r="Q29" s="88">
        <v>1</v>
      </c>
      <c r="R29" s="102" t="s">
        <v>477</v>
      </c>
      <c r="S29" s="87" t="s">
        <v>477</v>
      </c>
      <c r="T29" s="102" t="s">
        <v>477</v>
      </c>
      <c r="U29" s="87" t="s">
        <v>477</v>
      </c>
      <c r="V29" s="88" t="s">
        <v>477</v>
      </c>
      <c r="W29" s="102" t="s">
        <v>477</v>
      </c>
      <c r="X29" s="87" t="s">
        <v>477</v>
      </c>
      <c r="Y29" s="102" t="s">
        <v>477</v>
      </c>
      <c r="Z29" s="87" t="s">
        <v>477</v>
      </c>
      <c r="AA29" s="88" t="s">
        <v>477</v>
      </c>
      <c r="AB29" s="441">
        <v>0.11326</v>
      </c>
      <c r="AC29" s="87">
        <v>1</v>
      </c>
      <c r="AD29" s="102">
        <v>0.48780000000000001</v>
      </c>
      <c r="AE29" s="87" t="s">
        <v>477</v>
      </c>
      <c r="AF29" s="88" t="s">
        <v>477</v>
      </c>
      <c r="AG29" s="102">
        <v>2.7599999999999999E-3</v>
      </c>
      <c r="AH29" s="87">
        <v>1</v>
      </c>
      <c r="AI29" s="102">
        <v>1</v>
      </c>
      <c r="AJ29" s="87" t="s">
        <v>477</v>
      </c>
      <c r="AK29" s="103" t="s">
        <v>477</v>
      </c>
    </row>
    <row r="30" spans="1:37">
      <c r="A30" s="799" t="s">
        <v>73</v>
      </c>
      <c r="B30" s="99">
        <v>134.9</v>
      </c>
      <c r="C30" s="100">
        <v>101.9</v>
      </c>
      <c r="D30" s="99">
        <v>116.2</v>
      </c>
      <c r="E30" s="113">
        <v>87.2</v>
      </c>
      <c r="F30" s="99">
        <v>18.7</v>
      </c>
      <c r="G30" s="100">
        <v>14.7</v>
      </c>
      <c r="H30" s="113">
        <v>107.4</v>
      </c>
      <c r="I30" s="99">
        <v>94.9</v>
      </c>
      <c r="J30" s="113">
        <v>68.3</v>
      </c>
      <c r="K30" s="99">
        <v>12.5</v>
      </c>
      <c r="L30" s="100">
        <v>8.5</v>
      </c>
      <c r="M30" s="442">
        <v>9</v>
      </c>
      <c r="N30" s="99">
        <v>7</v>
      </c>
      <c r="O30" s="113">
        <v>6</v>
      </c>
      <c r="P30" s="99">
        <v>2</v>
      </c>
      <c r="Q30" s="100">
        <v>2</v>
      </c>
      <c r="R30" s="113">
        <v>15.5</v>
      </c>
      <c r="S30" s="99">
        <v>13</v>
      </c>
      <c r="T30" s="113">
        <v>11.6</v>
      </c>
      <c r="U30" s="99">
        <v>2.5</v>
      </c>
      <c r="V30" s="100">
        <v>2.5</v>
      </c>
      <c r="W30" s="113">
        <v>0.1</v>
      </c>
      <c r="X30" s="99">
        <v>0</v>
      </c>
      <c r="Y30" s="113">
        <v>0</v>
      </c>
      <c r="Z30" s="99">
        <v>0.1</v>
      </c>
      <c r="AA30" s="100">
        <v>0.1</v>
      </c>
      <c r="AB30" s="442">
        <v>0</v>
      </c>
      <c r="AC30" s="99">
        <v>0</v>
      </c>
      <c r="AD30" s="113">
        <v>0</v>
      </c>
      <c r="AE30" s="99">
        <v>0</v>
      </c>
      <c r="AF30" s="100">
        <v>0</v>
      </c>
      <c r="AG30" s="113">
        <v>2.9</v>
      </c>
      <c r="AH30" s="99">
        <v>1.3</v>
      </c>
      <c r="AI30" s="113">
        <v>1.3</v>
      </c>
      <c r="AJ30" s="99">
        <v>1.6</v>
      </c>
      <c r="AK30" s="101">
        <v>1.6</v>
      </c>
    </row>
    <row r="31" spans="1:37">
      <c r="A31" s="799"/>
      <c r="B31" s="87">
        <v>1</v>
      </c>
      <c r="C31" s="102">
        <v>0.75536999999999999</v>
      </c>
      <c r="D31" s="87">
        <v>0.86138000000000003</v>
      </c>
      <c r="E31" s="102">
        <v>0.75043000000000004</v>
      </c>
      <c r="F31" s="87">
        <v>0.13861999999999999</v>
      </c>
      <c r="G31" s="88">
        <v>0.78610000000000002</v>
      </c>
      <c r="H31" s="102">
        <v>0.79615000000000002</v>
      </c>
      <c r="I31" s="87">
        <v>0.88361000000000001</v>
      </c>
      <c r="J31" s="102">
        <v>0.71970000000000001</v>
      </c>
      <c r="K31" s="87">
        <v>0.11638999999999999</v>
      </c>
      <c r="L31" s="88">
        <v>0.68</v>
      </c>
      <c r="M31" s="441">
        <v>6.6720000000000002E-2</v>
      </c>
      <c r="N31" s="87">
        <v>0.77778000000000003</v>
      </c>
      <c r="O31" s="102">
        <v>0.85714000000000001</v>
      </c>
      <c r="P31" s="87">
        <v>0.22222</v>
      </c>
      <c r="Q31" s="88">
        <v>1</v>
      </c>
      <c r="R31" s="102">
        <v>0.1149</v>
      </c>
      <c r="S31" s="87">
        <v>0.83870999999999996</v>
      </c>
      <c r="T31" s="102">
        <v>0.89231000000000005</v>
      </c>
      <c r="U31" s="87">
        <v>0.16128999999999999</v>
      </c>
      <c r="V31" s="88">
        <v>1</v>
      </c>
      <c r="W31" s="102">
        <v>7.3999999999999999E-4</v>
      </c>
      <c r="X31" s="87" t="s">
        <v>477</v>
      </c>
      <c r="Y31" s="102" t="s">
        <v>477</v>
      </c>
      <c r="Z31" s="87">
        <v>1</v>
      </c>
      <c r="AA31" s="88">
        <v>1</v>
      </c>
      <c r="AB31" s="441" t="s">
        <v>477</v>
      </c>
      <c r="AC31" s="87" t="s">
        <v>477</v>
      </c>
      <c r="AD31" s="102" t="s">
        <v>477</v>
      </c>
      <c r="AE31" s="87" t="s">
        <v>477</v>
      </c>
      <c r="AF31" s="88" t="s">
        <v>477</v>
      </c>
      <c r="AG31" s="102">
        <v>2.1499999999999998E-2</v>
      </c>
      <c r="AH31" s="87">
        <v>0.44828000000000001</v>
      </c>
      <c r="AI31" s="102">
        <v>1</v>
      </c>
      <c r="AJ31" s="87">
        <v>0.55171999999999999</v>
      </c>
      <c r="AK31" s="103">
        <v>1</v>
      </c>
    </row>
    <row r="32" spans="1:37">
      <c r="A32" s="799" t="s">
        <v>74</v>
      </c>
      <c r="B32" s="99">
        <v>62.5</v>
      </c>
      <c r="C32" s="100">
        <v>51.4</v>
      </c>
      <c r="D32" s="99">
        <v>49.9</v>
      </c>
      <c r="E32" s="113">
        <v>41.6</v>
      </c>
      <c r="F32" s="99">
        <v>12.6</v>
      </c>
      <c r="G32" s="100">
        <v>9.8000000000000007</v>
      </c>
      <c r="H32" s="113">
        <v>50.3</v>
      </c>
      <c r="I32" s="99">
        <v>48.9</v>
      </c>
      <c r="J32" s="113">
        <v>41.1</v>
      </c>
      <c r="K32" s="99">
        <v>1.4</v>
      </c>
      <c r="L32" s="100">
        <v>1.4</v>
      </c>
      <c r="M32" s="442">
        <v>8.8000000000000007</v>
      </c>
      <c r="N32" s="99">
        <v>0.5</v>
      </c>
      <c r="O32" s="113">
        <v>0.5</v>
      </c>
      <c r="P32" s="99">
        <v>8.3000000000000007</v>
      </c>
      <c r="Q32" s="100">
        <v>6.4</v>
      </c>
      <c r="R32" s="113">
        <v>0.5</v>
      </c>
      <c r="S32" s="99">
        <v>0.5</v>
      </c>
      <c r="T32" s="113">
        <v>0</v>
      </c>
      <c r="U32" s="99">
        <v>0</v>
      </c>
      <c r="V32" s="100">
        <v>0</v>
      </c>
      <c r="W32" s="113">
        <v>1.6</v>
      </c>
      <c r="X32" s="99">
        <v>0</v>
      </c>
      <c r="Y32" s="113">
        <v>0</v>
      </c>
      <c r="Z32" s="99">
        <v>1.6</v>
      </c>
      <c r="AA32" s="100">
        <v>1.6</v>
      </c>
      <c r="AB32" s="442">
        <v>0</v>
      </c>
      <c r="AC32" s="99">
        <v>0</v>
      </c>
      <c r="AD32" s="113">
        <v>0</v>
      </c>
      <c r="AE32" s="99">
        <v>0</v>
      </c>
      <c r="AF32" s="100">
        <v>0</v>
      </c>
      <c r="AG32" s="113">
        <v>1.3</v>
      </c>
      <c r="AH32" s="99">
        <v>0</v>
      </c>
      <c r="AI32" s="113">
        <v>0</v>
      </c>
      <c r="AJ32" s="99">
        <v>1.3</v>
      </c>
      <c r="AK32" s="101">
        <v>0.4</v>
      </c>
    </row>
    <row r="33" spans="1:37">
      <c r="A33" s="799"/>
      <c r="B33" s="87">
        <v>1</v>
      </c>
      <c r="C33" s="102">
        <v>0.82240000000000002</v>
      </c>
      <c r="D33" s="87">
        <v>0.7984</v>
      </c>
      <c r="E33" s="102">
        <v>0.83367000000000002</v>
      </c>
      <c r="F33" s="87">
        <v>0.2016</v>
      </c>
      <c r="G33" s="88">
        <v>0.77778000000000003</v>
      </c>
      <c r="H33" s="102">
        <v>0.80479999999999996</v>
      </c>
      <c r="I33" s="87">
        <v>0.97216999999999998</v>
      </c>
      <c r="J33" s="102">
        <v>0.84048999999999996</v>
      </c>
      <c r="K33" s="87">
        <v>2.7830000000000001E-2</v>
      </c>
      <c r="L33" s="88">
        <v>1</v>
      </c>
      <c r="M33" s="441">
        <v>0.14080000000000001</v>
      </c>
      <c r="N33" s="87">
        <v>5.6820000000000002E-2</v>
      </c>
      <c r="O33" s="102">
        <v>1</v>
      </c>
      <c r="P33" s="87">
        <v>0.94318000000000002</v>
      </c>
      <c r="Q33" s="88">
        <v>0.77107999999999999</v>
      </c>
      <c r="R33" s="102">
        <v>8.0000000000000002E-3</v>
      </c>
      <c r="S33" s="87">
        <v>1</v>
      </c>
      <c r="T33" s="102" t="s">
        <v>477</v>
      </c>
      <c r="U33" s="87" t="s">
        <v>477</v>
      </c>
      <c r="V33" s="88" t="s">
        <v>477</v>
      </c>
      <c r="W33" s="102">
        <v>2.5600000000000001E-2</v>
      </c>
      <c r="X33" s="87" t="s">
        <v>477</v>
      </c>
      <c r="Y33" s="102" t="s">
        <v>477</v>
      </c>
      <c r="Z33" s="87">
        <v>1</v>
      </c>
      <c r="AA33" s="88">
        <v>1</v>
      </c>
      <c r="AB33" s="441" t="s">
        <v>477</v>
      </c>
      <c r="AC33" s="87" t="s">
        <v>477</v>
      </c>
      <c r="AD33" s="102" t="s">
        <v>477</v>
      </c>
      <c r="AE33" s="87" t="s">
        <v>477</v>
      </c>
      <c r="AF33" s="88" t="s">
        <v>477</v>
      </c>
      <c r="AG33" s="102">
        <v>2.0799999999999999E-2</v>
      </c>
      <c r="AH33" s="87" t="s">
        <v>477</v>
      </c>
      <c r="AI33" s="102" t="s">
        <v>477</v>
      </c>
      <c r="AJ33" s="87">
        <v>1</v>
      </c>
      <c r="AK33" s="103">
        <v>0.30769000000000002</v>
      </c>
    </row>
    <row r="34" spans="1:37" ht="12.75" customHeight="1">
      <c r="A34" s="799" t="s">
        <v>75</v>
      </c>
      <c r="B34" s="99">
        <v>193.6</v>
      </c>
      <c r="C34" s="100">
        <v>151.80000000000001</v>
      </c>
      <c r="D34" s="99">
        <v>135.6</v>
      </c>
      <c r="E34" s="113">
        <v>108.6</v>
      </c>
      <c r="F34" s="99">
        <v>58</v>
      </c>
      <c r="G34" s="100">
        <v>43.2</v>
      </c>
      <c r="H34" s="113">
        <v>91.7</v>
      </c>
      <c r="I34" s="99">
        <v>69.2</v>
      </c>
      <c r="J34" s="113">
        <v>55.2</v>
      </c>
      <c r="K34" s="99">
        <v>22.5</v>
      </c>
      <c r="L34" s="100">
        <v>11.4</v>
      </c>
      <c r="M34" s="442">
        <v>32</v>
      </c>
      <c r="N34" s="99">
        <v>23.1</v>
      </c>
      <c r="O34" s="113">
        <v>17.600000000000001</v>
      </c>
      <c r="P34" s="99">
        <v>8.9</v>
      </c>
      <c r="Q34" s="100">
        <v>8.9</v>
      </c>
      <c r="R34" s="113">
        <v>4.2</v>
      </c>
      <c r="S34" s="99">
        <v>2.1</v>
      </c>
      <c r="T34" s="113">
        <v>1.1000000000000001</v>
      </c>
      <c r="U34" s="99">
        <v>2.1</v>
      </c>
      <c r="V34" s="100">
        <v>1.3</v>
      </c>
      <c r="W34" s="113">
        <v>8.9</v>
      </c>
      <c r="X34" s="99">
        <v>2.5</v>
      </c>
      <c r="Y34" s="113">
        <v>2.5</v>
      </c>
      <c r="Z34" s="99">
        <v>6.4</v>
      </c>
      <c r="AA34" s="100">
        <v>5.5</v>
      </c>
      <c r="AB34" s="442">
        <v>28</v>
      </c>
      <c r="AC34" s="99">
        <v>23.9</v>
      </c>
      <c r="AD34" s="113">
        <v>19.399999999999999</v>
      </c>
      <c r="AE34" s="99">
        <v>4.0999999999999996</v>
      </c>
      <c r="AF34" s="100">
        <v>4.0999999999999996</v>
      </c>
      <c r="AG34" s="113">
        <v>28.8</v>
      </c>
      <c r="AH34" s="99">
        <v>14.8</v>
      </c>
      <c r="AI34" s="113">
        <v>12.8</v>
      </c>
      <c r="AJ34" s="99">
        <v>14</v>
      </c>
      <c r="AK34" s="101">
        <v>12</v>
      </c>
    </row>
    <row r="35" spans="1:37">
      <c r="A35" s="799"/>
      <c r="B35" s="87">
        <v>1</v>
      </c>
      <c r="C35" s="102">
        <v>0.78408999999999995</v>
      </c>
      <c r="D35" s="87">
        <v>0.70040999999999998</v>
      </c>
      <c r="E35" s="102">
        <v>0.80088000000000004</v>
      </c>
      <c r="F35" s="87">
        <v>0.29959000000000002</v>
      </c>
      <c r="G35" s="88">
        <v>0.74482999999999999</v>
      </c>
      <c r="H35" s="102">
        <v>0.47366000000000003</v>
      </c>
      <c r="I35" s="87">
        <v>0.75463000000000002</v>
      </c>
      <c r="J35" s="102">
        <v>0.79769000000000001</v>
      </c>
      <c r="K35" s="87">
        <v>0.24537</v>
      </c>
      <c r="L35" s="88">
        <v>0.50666999999999995</v>
      </c>
      <c r="M35" s="441">
        <v>0.16528999999999999</v>
      </c>
      <c r="N35" s="87">
        <v>0.72187999999999997</v>
      </c>
      <c r="O35" s="102">
        <v>0.76190000000000002</v>
      </c>
      <c r="P35" s="87">
        <v>0.27812999999999999</v>
      </c>
      <c r="Q35" s="88">
        <v>1</v>
      </c>
      <c r="R35" s="102">
        <v>2.1690000000000001E-2</v>
      </c>
      <c r="S35" s="87">
        <v>0.5</v>
      </c>
      <c r="T35" s="102">
        <v>0.52381</v>
      </c>
      <c r="U35" s="87">
        <v>0.5</v>
      </c>
      <c r="V35" s="88">
        <v>0.61904999999999999</v>
      </c>
      <c r="W35" s="102">
        <v>4.5969999999999997E-2</v>
      </c>
      <c r="X35" s="87">
        <v>0.28089999999999998</v>
      </c>
      <c r="Y35" s="102">
        <v>1</v>
      </c>
      <c r="Z35" s="87">
        <v>0.71909999999999996</v>
      </c>
      <c r="AA35" s="88">
        <v>0.85938000000000003</v>
      </c>
      <c r="AB35" s="441">
        <v>0.14463000000000001</v>
      </c>
      <c r="AC35" s="87">
        <v>0.85357000000000005</v>
      </c>
      <c r="AD35" s="102">
        <v>0.81172</v>
      </c>
      <c r="AE35" s="87">
        <v>0.14643</v>
      </c>
      <c r="AF35" s="88">
        <v>1</v>
      </c>
      <c r="AG35" s="102">
        <v>0.14876</v>
      </c>
      <c r="AH35" s="87">
        <v>0.51388999999999996</v>
      </c>
      <c r="AI35" s="102">
        <v>0.86485999999999996</v>
      </c>
      <c r="AJ35" s="87">
        <v>0.48610999999999999</v>
      </c>
      <c r="AK35" s="103">
        <v>0.85714000000000001</v>
      </c>
    </row>
    <row r="36" spans="1:37">
      <c r="A36" s="819" t="s">
        <v>76</v>
      </c>
      <c r="B36" s="99">
        <v>74.599999999999994</v>
      </c>
      <c r="C36" s="100">
        <v>54.3</v>
      </c>
      <c r="D36" s="99">
        <v>62.4</v>
      </c>
      <c r="E36" s="113">
        <v>44.8</v>
      </c>
      <c r="F36" s="99">
        <v>12.2</v>
      </c>
      <c r="G36" s="100">
        <v>9.5</v>
      </c>
      <c r="H36" s="113">
        <v>66.2</v>
      </c>
      <c r="I36" s="99">
        <v>55.8</v>
      </c>
      <c r="J36" s="113">
        <v>39</v>
      </c>
      <c r="K36" s="99">
        <v>10.4</v>
      </c>
      <c r="L36" s="100">
        <v>7.7</v>
      </c>
      <c r="M36" s="442">
        <v>5.6</v>
      </c>
      <c r="N36" s="99">
        <v>4.5999999999999996</v>
      </c>
      <c r="O36" s="113">
        <v>3.8</v>
      </c>
      <c r="P36" s="99">
        <v>1</v>
      </c>
      <c r="Q36" s="100">
        <v>1</v>
      </c>
      <c r="R36" s="113">
        <v>0</v>
      </c>
      <c r="S36" s="99">
        <v>0</v>
      </c>
      <c r="T36" s="113">
        <v>0</v>
      </c>
      <c r="U36" s="99">
        <v>0</v>
      </c>
      <c r="V36" s="100">
        <v>0</v>
      </c>
      <c r="W36" s="113">
        <v>0</v>
      </c>
      <c r="X36" s="99">
        <v>0</v>
      </c>
      <c r="Y36" s="113">
        <v>0</v>
      </c>
      <c r="Z36" s="99">
        <v>0</v>
      </c>
      <c r="AA36" s="100">
        <v>0</v>
      </c>
      <c r="AB36" s="442">
        <v>2</v>
      </c>
      <c r="AC36" s="99">
        <v>2</v>
      </c>
      <c r="AD36" s="113">
        <v>2</v>
      </c>
      <c r="AE36" s="99">
        <v>0</v>
      </c>
      <c r="AF36" s="100">
        <v>0</v>
      </c>
      <c r="AG36" s="113">
        <v>0.8</v>
      </c>
      <c r="AH36" s="99">
        <v>0</v>
      </c>
      <c r="AI36" s="113">
        <v>0</v>
      </c>
      <c r="AJ36" s="99">
        <v>0.8</v>
      </c>
      <c r="AK36" s="101">
        <v>0.8</v>
      </c>
    </row>
    <row r="37" spans="1:37">
      <c r="A37" s="818"/>
      <c r="B37" s="95">
        <v>1</v>
      </c>
      <c r="C37" s="102">
        <v>0.72787999999999997</v>
      </c>
      <c r="D37" s="95">
        <v>0.83645999999999998</v>
      </c>
      <c r="E37" s="102">
        <v>0.71794999999999998</v>
      </c>
      <c r="F37" s="95">
        <v>0.16353999999999999</v>
      </c>
      <c r="G37" s="88">
        <v>0.77868999999999999</v>
      </c>
      <c r="H37" s="142">
        <v>0.88739999999999997</v>
      </c>
      <c r="I37" s="95">
        <v>0.84289999999999998</v>
      </c>
      <c r="J37" s="102">
        <v>0.69891999999999999</v>
      </c>
      <c r="K37" s="95">
        <v>0.15709999999999999</v>
      </c>
      <c r="L37" s="88">
        <v>0.74038000000000004</v>
      </c>
      <c r="M37" s="443">
        <v>7.5069999999999998E-2</v>
      </c>
      <c r="N37" s="95">
        <v>0.82142999999999999</v>
      </c>
      <c r="O37" s="102">
        <v>0.82608999999999999</v>
      </c>
      <c r="P37" s="95">
        <v>0.17857000000000001</v>
      </c>
      <c r="Q37" s="88">
        <v>1</v>
      </c>
      <c r="R37" s="142" t="s">
        <v>477</v>
      </c>
      <c r="S37" s="95" t="s">
        <v>477</v>
      </c>
      <c r="T37" s="102" t="s">
        <v>477</v>
      </c>
      <c r="U37" s="95" t="s">
        <v>477</v>
      </c>
      <c r="V37" s="88" t="s">
        <v>477</v>
      </c>
      <c r="W37" s="142" t="s">
        <v>477</v>
      </c>
      <c r="X37" s="95" t="s">
        <v>477</v>
      </c>
      <c r="Y37" s="102" t="s">
        <v>477</v>
      </c>
      <c r="Z37" s="95" t="s">
        <v>477</v>
      </c>
      <c r="AA37" s="88" t="s">
        <v>477</v>
      </c>
      <c r="AB37" s="443">
        <v>2.681E-2</v>
      </c>
      <c r="AC37" s="95">
        <v>1</v>
      </c>
      <c r="AD37" s="102">
        <v>1</v>
      </c>
      <c r="AE37" s="95" t="s">
        <v>477</v>
      </c>
      <c r="AF37" s="88" t="s">
        <v>477</v>
      </c>
      <c r="AG37" s="142">
        <v>1.072E-2</v>
      </c>
      <c r="AH37" s="95" t="s">
        <v>477</v>
      </c>
      <c r="AI37" s="102" t="s">
        <v>477</v>
      </c>
      <c r="AJ37" s="95">
        <v>1</v>
      </c>
      <c r="AK37" s="103">
        <v>1</v>
      </c>
    </row>
    <row r="38" spans="1:37">
      <c r="A38" s="815" t="s">
        <v>85</v>
      </c>
      <c r="B38" s="107">
        <v>4299.8</v>
      </c>
      <c r="C38" s="108">
        <v>3350.1</v>
      </c>
      <c r="D38" s="107">
        <v>3410.1</v>
      </c>
      <c r="E38" s="108">
        <v>2659.5</v>
      </c>
      <c r="F38" s="107">
        <v>889.7</v>
      </c>
      <c r="G38" s="143">
        <v>690.6</v>
      </c>
      <c r="H38" s="108">
        <v>2363.1999999999998</v>
      </c>
      <c r="I38" s="107">
        <v>2152.4</v>
      </c>
      <c r="J38" s="108">
        <v>1669.7</v>
      </c>
      <c r="K38" s="107">
        <v>210.8</v>
      </c>
      <c r="L38" s="143">
        <v>161.19999999999999</v>
      </c>
      <c r="M38" s="444">
        <v>276.89999999999998</v>
      </c>
      <c r="N38" s="107">
        <v>180.2</v>
      </c>
      <c r="O38" s="108">
        <v>139.5</v>
      </c>
      <c r="P38" s="107">
        <v>96.7</v>
      </c>
      <c r="Q38" s="143">
        <v>76.099999999999994</v>
      </c>
      <c r="R38" s="108">
        <v>360.6</v>
      </c>
      <c r="S38" s="107">
        <v>295</v>
      </c>
      <c r="T38" s="108">
        <v>248.9</v>
      </c>
      <c r="U38" s="107">
        <v>65.599999999999994</v>
      </c>
      <c r="V38" s="143">
        <v>47.9</v>
      </c>
      <c r="W38" s="108">
        <v>514.79999999999995</v>
      </c>
      <c r="X38" s="107">
        <v>316.60000000000002</v>
      </c>
      <c r="Y38" s="108">
        <v>218.5</v>
      </c>
      <c r="Z38" s="107">
        <v>198.2</v>
      </c>
      <c r="AA38" s="143">
        <v>148.4</v>
      </c>
      <c r="AB38" s="444">
        <v>525.29999999999995</v>
      </c>
      <c r="AC38" s="107">
        <v>278.5</v>
      </c>
      <c r="AD38" s="108">
        <v>221</v>
      </c>
      <c r="AE38" s="107">
        <v>246.8</v>
      </c>
      <c r="AF38" s="143">
        <v>199.2</v>
      </c>
      <c r="AG38" s="108">
        <v>259</v>
      </c>
      <c r="AH38" s="107">
        <v>187.4</v>
      </c>
      <c r="AI38" s="108">
        <v>161.9</v>
      </c>
      <c r="AJ38" s="107">
        <v>71.599999999999994</v>
      </c>
      <c r="AK38" s="109">
        <v>57.8</v>
      </c>
    </row>
    <row r="39" spans="1:37" ht="13.5" thickBot="1">
      <c r="A39" s="816"/>
      <c r="B39" s="110">
        <v>1</v>
      </c>
      <c r="C39" s="111">
        <v>0.77912999999999999</v>
      </c>
      <c r="D39" s="110">
        <v>0.79308000000000001</v>
      </c>
      <c r="E39" s="111">
        <v>0.77988999999999997</v>
      </c>
      <c r="F39" s="110">
        <v>0.20691999999999999</v>
      </c>
      <c r="G39" s="144">
        <v>0.77622000000000002</v>
      </c>
      <c r="H39" s="111">
        <v>0.54961000000000004</v>
      </c>
      <c r="I39" s="110">
        <v>0.91080000000000005</v>
      </c>
      <c r="J39" s="111">
        <v>0.77573999999999999</v>
      </c>
      <c r="K39" s="110">
        <v>8.9200000000000002E-2</v>
      </c>
      <c r="L39" s="144">
        <v>0.76471</v>
      </c>
      <c r="M39" s="545">
        <v>6.4399999999999999E-2</v>
      </c>
      <c r="N39" s="110">
        <v>0.65078000000000003</v>
      </c>
      <c r="O39" s="111">
        <v>0.77414000000000005</v>
      </c>
      <c r="P39" s="110">
        <v>0.34921999999999997</v>
      </c>
      <c r="Q39" s="144">
        <v>0.78696999999999995</v>
      </c>
      <c r="R39" s="111">
        <v>8.3860000000000004E-2</v>
      </c>
      <c r="S39" s="110">
        <v>0.81808000000000003</v>
      </c>
      <c r="T39" s="111">
        <v>0.84372999999999998</v>
      </c>
      <c r="U39" s="110">
        <v>0.18192</v>
      </c>
      <c r="V39" s="144">
        <v>0.73018000000000005</v>
      </c>
      <c r="W39" s="111">
        <v>0.11973</v>
      </c>
      <c r="X39" s="110">
        <v>0.61499999999999999</v>
      </c>
      <c r="Y39" s="111">
        <v>0.69015000000000004</v>
      </c>
      <c r="Z39" s="110">
        <v>0.38500000000000001</v>
      </c>
      <c r="AA39" s="144">
        <v>0.74873999999999996</v>
      </c>
      <c r="AB39" s="445">
        <v>0.12217</v>
      </c>
      <c r="AC39" s="110">
        <v>0.53017000000000003</v>
      </c>
      <c r="AD39" s="111">
        <v>0.79354000000000002</v>
      </c>
      <c r="AE39" s="110">
        <v>0.46983000000000003</v>
      </c>
      <c r="AF39" s="144">
        <v>0.80713000000000001</v>
      </c>
      <c r="AG39" s="111">
        <v>6.0240000000000002E-2</v>
      </c>
      <c r="AH39" s="110">
        <v>0.72355000000000003</v>
      </c>
      <c r="AI39" s="111">
        <v>0.86392999999999998</v>
      </c>
      <c r="AJ39" s="110">
        <v>0.27644999999999997</v>
      </c>
      <c r="AK39" s="112">
        <v>0.80725999999999998</v>
      </c>
    </row>
    <row r="40" spans="1:37" s="402" customFormat="1"/>
    <row r="41" spans="1:37" s="550" customFormat="1" ht="11.25">
      <c r="A41" s="550" t="str">
        <f>"Anmerkungen. Datengrundlage: Volkshochschul-Statistik "&amp;Hilfswerte!B1&amp;"; Basis: "&amp;Tabelle1!$C$36&amp;" vhs."</f>
        <v>Anmerkungen. Datengrundlage: Volkshochschul-Statistik 2022; Basis: 828 vhs.</v>
      </c>
      <c r="M41" s="550" t="str">
        <f>"Anmerkungen. Datengrundlage: Volkshochschul-Statistik "&amp;Hilfswerte!B1&amp;"; Basis: "&amp;Tabelle1!$C$36&amp;" vhs."</f>
        <v>Anmerkungen. Datengrundlage: Volkshochschul-Statistik 2022; Basis: 828 vhs.</v>
      </c>
      <c r="AB41" s="550" t="str">
        <f>'Tabelle 1.1'!A38</f>
        <v>Anmerkungen. Datengrundlage: Volkshochschul-Statistik 2022; Basis: 828 vhs.</v>
      </c>
    </row>
    <row r="42" spans="1:37" s="402" customFormat="1"/>
    <row r="43" spans="1:37" s="402" customFormat="1">
      <c r="A43" s="558" t="str">
        <f>Tabelle1!$A$41</f>
        <v>Datengrundlage: Deutsches Institut für Erwachsenenbildung DIE (2025). „Basisdaten Volkshochschul-Statistik (seit 2018)“</v>
      </c>
      <c r="B43" s="560"/>
      <c r="C43" s="560"/>
      <c r="D43" s="560"/>
      <c r="E43" s="560"/>
      <c r="M43" s="558" t="str">
        <f>Tabelle1!$A$41</f>
        <v>Datengrundlage: Deutsches Institut für Erwachsenenbildung DIE (2025). „Basisdaten Volkshochschul-Statistik (seit 2018)“</v>
      </c>
      <c r="N43" s="560"/>
      <c r="O43" s="560"/>
      <c r="P43" s="560"/>
      <c r="Q43" s="560"/>
      <c r="AB43" s="558" t="str">
        <f>Tabelle1!$A$41</f>
        <v>Datengrundlage: Deutsches Institut für Erwachsenenbildung DIE (2025). „Basisdaten Volkshochschul-Statistik (seit 2018)“</v>
      </c>
      <c r="AC43" s="560"/>
      <c r="AD43" s="560"/>
      <c r="AE43" s="560"/>
      <c r="AF43" s="560"/>
    </row>
    <row r="44" spans="1:37" s="556" customFormat="1">
      <c r="A44" s="558" t="str">
        <f>Tabelle1!$A$42</f>
        <v xml:space="preserve">(ZA6276; Version 2.0.0) [Data set]. GESIS, Köln. </v>
      </c>
      <c r="E44" s="796" t="s">
        <v>494</v>
      </c>
      <c r="F44" s="796"/>
      <c r="G44" s="796"/>
      <c r="M44" s="558" t="str">
        <f>Tabelle1!$A$42</f>
        <v xml:space="preserve">(ZA6276; Version 2.0.0) [Data set]. GESIS, Köln. </v>
      </c>
      <c r="Q44" s="796" t="s">
        <v>494</v>
      </c>
      <c r="R44" s="796"/>
      <c r="S44" s="796"/>
      <c r="AB44" s="558" t="str">
        <f>Tabelle1!$A$42</f>
        <v xml:space="preserve">(ZA6276; Version 2.0.0) [Data set]. GESIS, Köln. </v>
      </c>
      <c r="AF44" s="796" t="s">
        <v>494</v>
      </c>
      <c r="AG44" s="796"/>
      <c r="AH44" s="796"/>
    </row>
    <row r="45" spans="1:37" s="402" customFormat="1">
      <c r="A45" s="560"/>
      <c r="B45" s="560"/>
      <c r="C45" s="560"/>
      <c r="D45" s="560"/>
      <c r="E45" s="560"/>
      <c r="M45" s="560"/>
      <c r="N45" s="560"/>
      <c r="O45" s="560"/>
      <c r="P45" s="560"/>
      <c r="Q45" s="560"/>
      <c r="AB45" s="560"/>
      <c r="AC45" s="560"/>
      <c r="AD45" s="560"/>
      <c r="AE45" s="560"/>
      <c r="AF45" s="560"/>
    </row>
    <row r="46" spans="1:37" s="402" customFormat="1">
      <c r="A46" s="694" t="str">
        <f>Tabelle1!$A$44</f>
        <v>Die Tabellen stehen unter der Lizenz CC BY-SA DEED 4.0.</v>
      </c>
      <c r="B46" s="560"/>
      <c r="C46" s="560"/>
      <c r="D46" s="560"/>
      <c r="E46" s="560"/>
      <c r="M46" s="694" t="str">
        <f>Tabelle1!$A$44</f>
        <v>Die Tabellen stehen unter der Lizenz CC BY-SA DEED 4.0.</v>
      </c>
      <c r="N46" s="560"/>
      <c r="O46" s="560"/>
      <c r="P46" s="560"/>
      <c r="Q46" s="560"/>
      <c r="AB46" s="694" t="str">
        <f>Tabelle1!$A$44</f>
        <v>Die Tabellen stehen unter der Lizenz CC BY-SA DEED 4.0.</v>
      </c>
      <c r="AC46" s="560"/>
      <c r="AD46" s="560"/>
      <c r="AE46" s="560"/>
      <c r="AF46" s="560"/>
    </row>
  </sheetData>
  <mergeCells count="46">
    <mergeCell ref="E44:G44"/>
    <mergeCell ref="Q44:S44"/>
    <mergeCell ref="AF44:AH44"/>
    <mergeCell ref="A34:A35"/>
    <mergeCell ref="A36:A37"/>
    <mergeCell ref="A38:A39"/>
    <mergeCell ref="A18:A19"/>
    <mergeCell ref="A6:A7"/>
    <mergeCell ref="A20:A21"/>
    <mergeCell ref="AC4:AD4"/>
    <mergeCell ref="AE4:AF4"/>
    <mergeCell ref="A12:A13"/>
    <mergeCell ref="P4:Q4"/>
    <mergeCell ref="S4:T4"/>
    <mergeCell ref="N4:O4"/>
    <mergeCell ref="A2:A5"/>
    <mergeCell ref="A10:A11"/>
    <mergeCell ref="A14:A15"/>
    <mergeCell ref="A8:A9"/>
    <mergeCell ref="A16:A17"/>
    <mergeCell ref="B2:G3"/>
    <mergeCell ref="H2:AK2"/>
    <mergeCell ref="A22:A23"/>
    <mergeCell ref="A24:A25"/>
    <mergeCell ref="A26:A27"/>
    <mergeCell ref="A28:A29"/>
    <mergeCell ref="A32:A33"/>
    <mergeCell ref="A30:A31"/>
    <mergeCell ref="D4:E4"/>
    <mergeCell ref="F4:G4"/>
    <mergeCell ref="H4:H5"/>
    <mergeCell ref="AJ4:AK4"/>
    <mergeCell ref="U4:V4"/>
    <mergeCell ref="X4:Y4"/>
    <mergeCell ref="Z4:AA4"/>
    <mergeCell ref="AB1:AK1"/>
    <mergeCell ref="I4:J4"/>
    <mergeCell ref="K4:L4"/>
    <mergeCell ref="M4:M5"/>
    <mergeCell ref="H3:L3"/>
    <mergeCell ref="M3:Q3"/>
    <mergeCell ref="R3:V3"/>
    <mergeCell ref="W3:AA3"/>
    <mergeCell ref="AB3:AF3"/>
    <mergeCell ref="AG3:AK3"/>
    <mergeCell ref="AH4:AI4"/>
  </mergeCells>
  <conditionalFormatting sqref="A6:AK6">
    <cfRule type="cellIs" dxfId="929" priority="3" stopIfTrue="1" operator="equal">
      <formula>0</formula>
    </cfRule>
  </conditionalFormatting>
  <conditionalFormatting sqref="A7:AK7">
    <cfRule type="cellIs" dxfId="928" priority="1" stopIfTrue="1" operator="equal">
      <formula>1</formula>
    </cfRule>
    <cfRule type="cellIs" dxfId="927" priority="2" stopIfTrue="1" operator="lessThan">
      <formula>0.0005</formula>
    </cfRule>
  </conditionalFormatting>
  <conditionalFormatting sqref="A9:AK9 A11:AK11 A13:AK13 A15:AK15 A17:AK17 A19:AK19 A21:AK21 A23:AK23 A25:AK25 A27:AK27 A29:AK29 A31:AK31 A33:AK33 A35:AK35 A37:AK37 A39:AK39">
    <cfRule type="cellIs" dxfId="926" priority="28" stopIfTrue="1" operator="equal">
      <formula>1</formula>
    </cfRule>
    <cfRule type="cellIs" dxfId="925" priority="29" stopIfTrue="1" operator="lessThan">
      <formula>0.0005</formula>
    </cfRule>
  </conditionalFormatting>
  <conditionalFormatting sqref="B8:AK8 A10:AK10 A12:AK12 A14:AK14 A16:AK16 A18:AK18 A20:AK20 A22:AK22 A24:AK24 A26:AK26 A28:AK28 A30:AK30 A32:AK32 A34:AK34 A36:AK36 A38:AK38">
    <cfRule type="cellIs" dxfId="924" priority="30" stopIfTrue="1" operator="equal">
      <formula>0</formula>
    </cfRule>
  </conditionalFormatting>
  <hyperlinks>
    <hyperlink ref="A46" r:id="rId1" display="Publikation und Tabellen stehen unter der Lizenz CC BY-SA DEED 4.0." xr:uid="{238683A1-C1A1-4290-AA7D-700371F8B0A7}"/>
    <hyperlink ref="M46" r:id="rId2" display="Publikation und Tabellen stehen unter der Lizenz CC BY-SA DEED 4.0." xr:uid="{EA9167CF-FCB5-44A5-B149-C85EC875A517}"/>
    <hyperlink ref="AB46" r:id="rId3" display="Publikation und Tabellen stehen unter der Lizenz CC BY-SA DEED 4.0." xr:uid="{DF9F3F27-54AD-4EFD-996B-10673A1CC4F3}"/>
    <hyperlink ref="E44" r:id="rId4" xr:uid="{7ED2FDAE-6337-4F86-AE66-299837D5BABD}"/>
    <hyperlink ref="Q44" r:id="rId5" xr:uid="{2A3BE267-B36A-4F8A-AB6E-491F19F30DE9}"/>
    <hyperlink ref="AF44" r:id="rId6" xr:uid="{6DA0E953-CA33-4E38-8431-8A54362BD95F}"/>
  </hyperlinks>
  <pageMargins left="0.7" right="0.7" top="0.78740157499999996" bottom="0.78740157499999996" header="0.3" footer="0.3"/>
  <pageSetup paperSize="9" scale="60" fitToWidth="0" fitToHeight="0" orientation="portrait" r:id="rId7"/>
  <colBreaks count="2" manualBreakCount="2">
    <brk id="12" max="45" man="1"/>
    <brk id="27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D4CF3-DA3C-4B54-B1EF-AAFCFC7FE323}">
  <sheetPr>
    <pageSetUpPr fitToPage="1"/>
  </sheetPr>
  <dimension ref="A1:I45"/>
  <sheetViews>
    <sheetView view="pageBreakPreview" zoomScaleNormal="100" zoomScaleSheetLayoutView="100" workbookViewId="0">
      <selection activeCell="F50" sqref="F50"/>
    </sheetView>
  </sheetViews>
  <sheetFormatPr baseColWidth="10" defaultRowHeight="12.75"/>
  <cols>
    <col min="1" max="1" width="13.7109375" style="20" customWidth="1"/>
    <col min="2" max="7" width="9.7109375" style="20" customWidth="1"/>
    <col min="8" max="8" width="11.42578125" style="402"/>
    <col min="9" max="9" width="18" style="402" customWidth="1"/>
    <col min="10" max="16384" width="11.42578125" style="20"/>
  </cols>
  <sheetData>
    <row r="1" spans="1:7" ht="39.950000000000003" customHeight="1" thickBot="1">
      <c r="A1" s="32" t="str">
        <f>"Tabelle 2.3: Hauptberufliches Verwaltungspersonal nach Ländern " &amp;Hilfswerte!B1</f>
        <v>Tabelle 2.3: Hauptberufliches Verwaltungspersonal nach Ländern 2022</v>
      </c>
      <c r="B1" s="32"/>
      <c r="C1" s="32"/>
      <c r="D1" s="32"/>
      <c r="E1" s="32"/>
      <c r="F1" s="32"/>
      <c r="G1" s="33"/>
    </row>
    <row r="2" spans="1:7" ht="18" customHeight="1">
      <c r="A2" s="820" t="s">
        <v>12</v>
      </c>
      <c r="B2" s="811" t="s">
        <v>409</v>
      </c>
      <c r="C2" s="812"/>
      <c r="D2" s="825" t="s">
        <v>13</v>
      </c>
      <c r="E2" s="825"/>
      <c r="F2" s="825"/>
      <c r="G2" s="826"/>
    </row>
    <row r="3" spans="1:7" ht="30" customHeight="1">
      <c r="A3" s="821"/>
      <c r="B3" s="813"/>
      <c r="C3" s="814"/>
      <c r="D3" s="849" t="s">
        <v>435</v>
      </c>
      <c r="E3" s="851"/>
      <c r="F3" s="849" t="s">
        <v>436</v>
      </c>
      <c r="G3" s="850"/>
    </row>
    <row r="4" spans="1:7" ht="22.5">
      <c r="A4" s="822"/>
      <c r="B4" s="604"/>
      <c r="C4" s="593" t="s">
        <v>384</v>
      </c>
      <c r="D4" s="605"/>
      <c r="E4" s="591" t="s">
        <v>384</v>
      </c>
      <c r="F4" s="605"/>
      <c r="G4" s="595" t="s">
        <v>384</v>
      </c>
    </row>
    <row r="5" spans="1:7" ht="12.75" customHeight="1">
      <c r="A5" s="800" t="s">
        <v>61</v>
      </c>
      <c r="B5" s="161">
        <v>620</v>
      </c>
      <c r="C5" s="162">
        <v>553</v>
      </c>
      <c r="D5" s="163">
        <v>561.5</v>
      </c>
      <c r="E5" s="164">
        <v>503.9</v>
      </c>
      <c r="F5" s="162">
        <v>58.5</v>
      </c>
      <c r="G5" s="165">
        <v>49.1</v>
      </c>
    </row>
    <row r="6" spans="1:7">
      <c r="A6" s="799"/>
      <c r="B6" s="145">
        <v>1</v>
      </c>
      <c r="C6" s="146">
        <v>0.89193999999999996</v>
      </c>
      <c r="D6" s="145">
        <v>0.90564999999999996</v>
      </c>
      <c r="E6" s="147">
        <v>0.89742</v>
      </c>
      <c r="F6" s="146">
        <v>9.4350000000000003E-2</v>
      </c>
      <c r="G6" s="148">
        <v>0.83931999999999995</v>
      </c>
    </row>
    <row r="7" spans="1:7">
      <c r="A7" s="799" t="s">
        <v>62</v>
      </c>
      <c r="B7" s="166">
        <v>668.9</v>
      </c>
      <c r="C7" s="167">
        <v>588.79999999999995</v>
      </c>
      <c r="D7" s="166">
        <v>644.9</v>
      </c>
      <c r="E7" s="168">
        <v>566.79999999999995</v>
      </c>
      <c r="F7" s="167">
        <v>24</v>
      </c>
      <c r="G7" s="169">
        <v>22</v>
      </c>
    </row>
    <row r="8" spans="1:7">
      <c r="A8" s="799"/>
      <c r="B8" s="149">
        <v>1</v>
      </c>
      <c r="C8" s="150">
        <v>0.88024999999999998</v>
      </c>
      <c r="D8" s="149">
        <v>0.96411999999999998</v>
      </c>
      <c r="E8" s="151">
        <v>0.87890000000000001</v>
      </c>
      <c r="F8" s="150">
        <v>3.5880000000000002E-2</v>
      </c>
      <c r="G8" s="152">
        <v>0.91666999999999998</v>
      </c>
    </row>
    <row r="9" spans="1:7">
      <c r="A9" s="799" t="s">
        <v>63</v>
      </c>
      <c r="B9" s="166">
        <v>104</v>
      </c>
      <c r="C9" s="167">
        <v>78.5</v>
      </c>
      <c r="D9" s="166">
        <v>100</v>
      </c>
      <c r="E9" s="168">
        <v>75.5</v>
      </c>
      <c r="F9" s="167">
        <v>4</v>
      </c>
      <c r="G9" s="169">
        <v>3</v>
      </c>
    </row>
    <row r="10" spans="1:7">
      <c r="A10" s="799"/>
      <c r="B10" s="149">
        <v>1</v>
      </c>
      <c r="C10" s="150">
        <v>0.75480999999999998</v>
      </c>
      <c r="D10" s="149">
        <v>0.96153999999999995</v>
      </c>
      <c r="E10" s="151">
        <v>0.755</v>
      </c>
      <c r="F10" s="150">
        <v>3.8460000000000001E-2</v>
      </c>
      <c r="G10" s="152">
        <v>0.75</v>
      </c>
    </row>
    <row r="11" spans="1:7" ht="12.75" customHeight="1">
      <c r="A11" s="799" t="s">
        <v>64</v>
      </c>
      <c r="B11" s="166">
        <v>57.4</v>
      </c>
      <c r="C11" s="167">
        <v>53</v>
      </c>
      <c r="D11" s="166">
        <v>55.9</v>
      </c>
      <c r="E11" s="168">
        <v>51.5</v>
      </c>
      <c r="F11" s="167">
        <v>1.5</v>
      </c>
      <c r="G11" s="169">
        <v>1.5</v>
      </c>
    </row>
    <row r="12" spans="1:7">
      <c r="A12" s="799"/>
      <c r="B12" s="149">
        <v>1</v>
      </c>
      <c r="C12" s="150">
        <v>0.92334000000000005</v>
      </c>
      <c r="D12" s="149">
        <v>0.97387000000000001</v>
      </c>
      <c r="E12" s="151">
        <v>0.92129000000000005</v>
      </c>
      <c r="F12" s="150">
        <v>2.613E-2</v>
      </c>
      <c r="G12" s="152">
        <v>1</v>
      </c>
    </row>
    <row r="13" spans="1:7">
      <c r="A13" s="799" t="s">
        <v>65</v>
      </c>
      <c r="B13" s="166">
        <v>55.4</v>
      </c>
      <c r="C13" s="167">
        <v>43.9</v>
      </c>
      <c r="D13" s="166">
        <v>52.1</v>
      </c>
      <c r="E13" s="168">
        <v>42.6</v>
      </c>
      <c r="F13" s="167">
        <v>3.3</v>
      </c>
      <c r="G13" s="169">
        <v>1.3</v>
      </c>
    </row>
    <row r="14" spans="1:7">
      <c r="A14" s="799"/>
      <c r="B14" s="149">
        <v>1</v>
      </c>
      <c r="C14" s="150">
        <v>0.79242000000000001</v>
      </c>
      <c r="D14" s="149">
        <v>0.94042999999999999</v>
      </c>
      <c r="E14" s="151">
        <v>0.81766000000000005</v>
      </c>
      <c r="F14" s="150">
        <v>5.9569999999999998E-2</v>
      </c>
      <c r="G14" s="152">
        <v>0.39394000000000001</v>
      </c>
    </row>
    <row r="15" spans="1:7">
      <c r="A15" s="799" t="s">
        <v>66</v>
      </c>
      <c r="B15" s="166">
        <v>99.6</v>
      </c>
      <c r="C15" s="167">
        <v>60.8</v>
      </c>
      <c r="D15" s="166">
        <v>88.6</v>
      </c>
      <c r="E15" s="168">
        <v>53.8</v>
      </c>
      <c r="F15" s="167">
        <v>11</v>
      </c>
      <c r="G15" s="169">
        <v>7</v>
      </c>
    </row>
    <row r="16" spans="1:7">
      <c r="A16" s="799"/>
      <c r="B16" s="149">
        <v>1</v>
      </c>
      <c r="C16" s="150">
        <v>0.61043999999999998</v>
      </c>
      <c r="D16" s="149">
        <v>0.88956000000000002</v>
      </c>
      <c r="E16" s="151">
        <v>0.60721999999999998</v>
      </c>
      <c r="F16" s="150">
        <v>0.11044</v>
      </c>
      <c r="G16" s="152">
        <v>0.63636000000000004</v>
      </c>
    </row>
    <row r="17" spans="1:7">
      <c r="A17" s="799" t="s">
        <v>67</v>
      </c>
      <c r="B17" s="166">
        <v>323.89999999999998</v>
      </c>
      <c r="C17" s="167">
        <v>267.8</v>
      </c>
      <c r="D17" s="166">
        <v>296.5</v>
      </c>
      <c r="E17" s="168">
        <v>244.6</v>
      </c>
      <c r="F17" s="167">
        <v>27.4</v>
      </c>
      <c r="G17" s="169">
        <v>23.2</v>
      </c>
    </row>
    <row r="18" spans="1:7">
      <c r="A18" s="799"/>
      <c r="B18" s="149">
        <v>1</v>
      </c>
      <c r="C18" s="150">
        <v>0.82679999999999998</v>
      </c>
      <c r="D18" s="149">
        <v>0.91540999999999995</v>
      </c>
      <c r="E18" s="151">
        <v>0.82496000000000003</v>
      </c>
      <c r="F18" s="150">
        <v>8.4589999999999999E-2</v>
      </c>
      <c r="G18" s="152">
        <v>0.84672000000000003</v>
      </c>
    </row>
    <row r="19" spans="1:7" ht="12.75" customHeight="1">
      <c r="A19" s="799" t="s">
        <v>68</v>
      </c>
      <c r="B19" s="166">
        <v>30.1</v>
      </c>
      <c r="C19" s="167">
        <v>26.9</v>
      </c>
      <c r="D19" s="166">
        <v>27.8</v>
      </c>
      <c r="E19" s="168">
        <v>24.6</v>
      </c>
      <c r="F19" s="167">
        <v>2.2999999999999998</v>
      </c>
      <c r="G19" s="169">
        <v>2.2999999999999998</v>
      </c>
    </row>
    <row r="20" spans="1:7">
      <c r="A20" s="799"/>
      <c r="B20" s="149">
        <v>1</v>
      </c>
      <c r="C20" s="150">
        <v>0.89368999999999998</v>
      </c>
      <c r="D20" s="149">
        <v>0.92359000000000002</v>
      </c>
      <c r="E20" s="151">
        <v>0.88488999999999995</v>
      </c>
      <c r="F20" s="150">
        <v>7.6410000000000006E-2</v>
      </c>
      <c r="G20" s="152">
        <v>1</v>
      </c>
    </row>
    <row r="21" spans="1:7" ht="12.75" customHeight="1">
      <c r="A21" s="799" t="s">
        <v>69</v>
      </c>
      <c r="B21" s="166">
        <v>633</v>
      </c>
      <c r="C21" s="167">
        <v>499.9</v>
      </c>
      <c r="D21" s="166">
        <v>537.20000000000005</v>
      </c>
      <c r="E21" s="168">
        <v>421.4</v>
      </c>
      <c r="F21" s="167">
        <v>95.8</v>
      </c>
      <c r="G21" s="169">
        <v>78.5</v>
      </c>
    </row>
    <row r="22" spans="1:7">
      <c r="A22" s="799"/>
      <c r="B22" s="149">
        <v>1</v>
      </c>
      <c r="C22" s="150">
        <v>0.78973000000000004</v>
      </c>
      <c r="D22" s="149">
        <v>0.84865999999999997</v>
      </c>
      <c r="E22" s="151">
        <v>0.78444000000000003</v>
      </c>
      <c r="F22" s="150">
        <v>0.15134</v>
      </c>
      <c r="G22" s="152">
        <v>0.81942000000000004</v>
      </c>
    </row>
    <row r="23" spans="1:7" ht="12.75" customHeight="1">
      <c r="A23" s="799" t="s">
        <v>70</v>
      </c>
      <c r="B23" s="166">
        <v>809.3</v>
      </c>
      <c r="C23" s="167">
        <v>645.70000000000005</v>
      </c>
      <c r="D23" s="166">
        <v>771.7</v>
      </c>
      <c r="E23" s="168">
        <v>615.79999999999995</v>
      </c>
      <c r="F23" s="167">
        <v>37.6</v>
      </c>
      <c r="G23" s="169">
        <v>29.9</v>
      </c>
    </row>
    <row r="24" spans="1:7">
      <c r="A24" s="799"/>
      <c r="B24" s="149">
        <v>1</v>
      </c>
      <c r="C24" s="150">
        <v>0.79784999999999995</v>
      </c>
      <c r="D24" s="149">
        <v>0.95354000000000005</v>
      </c>
      <c r="E24" s="151">
        <v>0.79798000000000002</v>
      </c>
      <c r="F24" s="150">
        <v>4.6460000000000001E-2</v>
      </c>
      <c r="G24" s="152">
        <v>0.79520999999999997</v>
      </c>
    </row>
    <row r="25" spans="1:7" ht="12.75" customHeight="1">
      <c r="A25" s="799" t="s">
        <v>71</v>
      </c>
      <c r="B25" s="166">
        <v>188.5</v>
      </c>
      <c r="C25" s="167">
        <v>158.4</v>
      </c>
      <c r="D25" s="166">
        <v>182.2</v>
      </c>
      <c r="E25" s="168">
        <v>152.6</v>
      </c>
      <c r="F25" s="167">
        <v>6.3</v>
      </c>
      <c r="G25" s="169">
        <v>5.8</v>
      </c>
    </row>
    <row r="26" spans="1:7">
      <c r="A26" s="799"/>
      <c r="B26" s="149">
        <v>1</v>
      </c>
      <c r="C26" s="150">
        <v>0.84031999999999996</v>
      </c>
      <c r="D26" s="149">
        <v>0.96657999999999999</v>
      </c>
      <c r="E26" s="151">
        <v>0.83753999999999995</v>
      </c>
      <c r="F26" s="150">
        <v>3.3419999999999998E-2</v>
      </c>
      <c r="G26" s="152">
        <v>0.92062999999999995</v>
      </c>
    </row>
    <row r="27" spans="1:7">
      <c r="A27" s="799" t="s">
        <v>72</v>
      </c>
      <c r="B27" s="166">
        <v>46.7</v>
      </c>
      <c r="C27" s="167">
        <v>36.700000000000003</v>
      </c>
      <c r="D27" s="166">
        <v>42.7</v>
      </c>
      <c r="E27" s="168">
        <v>33.700000000000003</v>
      </c>
      <c r="F27" s="167">
        <v>4</v>
      </c>
      <c r="G27" s="169">
        <v>3</v>
      </c>
    </row>
    <row r="28" spans="1:7">
      <c r="A28" s="799"/>
      <c r="B28" s="149">
        <v>1</v>
      </c>
      <c r="C28" s="150">
        <v>0.78586999999999996</v>
      </c>
      <c r="D28" s="149">
        <v>0.91435</v>
      </c>
      <c r="E28" s="151">
        <v>0.78922999999999999</v>
      </c>
      <c r="F28" s="150">
        <v>8.5650000000000004E-2</v>
      </c>
      <c r="G28" s="152">
        <v>0.75</v>
      </c>
    </row>
    <row r="29" spans="1:7">
      <c r="A29" s="799" t="s">
        <v>73</v>
      </c>
      <c r="B29" s="166">
        <v>89.4</v>
      </c>
      <c r="C29" s="167">
        <v>73.099999999999994</v>
      </c>
      <c r="D29" s="166">
        <v>80.3</v>
      </c>
      <c r="E29" s="168">
        <v>66.400000000000006</v>
      </c>
      <c r="F29" s="167">
        <v>9.1</v>
      </c>
      <c r="G29" s="169">
        <v>6.7</v>
      </c>
    </row>
    <row r="30" spans="1:7">
      <c r="A30" s="799"/>
      <c r="B30" s="149">
        <v>1</v>
      </c>
      <c r="C30" s="150">
        <v>0.81767000000000001</v>
      </c>
      <c r="D30" s="149">
        <v>0.89820999999999995</v>
      </c>
      <c r="E30" s="151">
        <v>0.82689999999999997</v>
      </c>
      <c r="F30" s="150">
        <v>0.10179000000000001</v>
      </c>
      <c r="G30" s="152">
        <v>0.73626000000000003</v>
      </c>
    </row>
    <row r="31" spans="1:7" ht="12.75" customHeight="1">
      <c r="A31" s="799" t="s">
        <v>74</v>
      </c>
      <c r="B31" s="166">
        <v>43.4</v>
      </c>
      <c r="C31" s="167">
        <v>39.5</v>
      </c>
      <c r="D31" s="166">
        <v>41.7</v>
      </c>
      <c r="E31" s="168">
        <v>37.799999999999997</v>
      </c>
      <c r="F31" s="167">
        <v>1.7</v>
      </c>
      <c r="G31" s="169">
        <v>1.7</v>
      </c>
    </row>
    <row r="32" spans="1:7">
      <c r="A32" s="799"/>
      <c r="B32" s="149">
        <v>1</v>
      </c>
      <c r="C32" s="150">
        <v>0.91013999999999995</v>
      </c>
      <c r="D32" s="149">
        <v>0.96082999999999996</v>
      </c>
      <c r="E32" s="151">
        <v>0.90647</v>
      </c>
      <c r="F32" s="150">
        <v>3.9170000000000003E-2</v>
      </c>
      <c r="G32" s="152">
        <v>1</v>
      </c>
    </row>
    <row r="33" spans="1:7" ht="12.75" customHeight="1">
      <c r="A33" s="799" t="s">
        <v>75</v>
      </c>
      <c r="B33" s="166">
        <v>143.69999999999999</v>
      </c>
      <c r="C33" s="167">
        <v>129.4</v>
      </c>
      <c r="D33" s="166">
        <v>124.6</v>
      </c>
      <c r="E33" s="168">
        <v>113.8</v>
      </c>
      <c r="F33" s="167">
        <v>19.100000000000001</v>
      </c>
      <c r="G33" s="169">
        <v>15.6</v>
      </c>
    </row>
    <row r="34" spans="1:7">
      <c r="A34" s="799"/>
      <c r="B34" s="149">
        <v>1</v>
      </c>
      <c r="C34" s="150">
        <v>0.90049000000000001</v>
      </c>
      <c r="D34" s="149">
        <v>0.86707999999999996</v>
      </c>
      <c r="E34" s="151">
        <v>0.91332000000000002</v>
      </c>
      <c r="F34" s="150">
        <v>0.13292000000000001</v>
      </c>
      <c r="G34" s="152">
        <v>0.81674999999999998</v>
      </c>
    </row>
    <row r="35" spans="1:7">
      <c r="A35" s="819" t="s">
        <v>76</v>
      </c>
      <c r="B35" s="166">
        <v>62.5</v>
      </c>
      <c r="C35" s="167">
        <v>54.7</v>
      </c>
      <c r="D35" s="166">
        <v>55</v>
      </c>
      <c r="E35" s="168">
        <v>49</v>
      </c>
      <c r="F35" s="167">
        <v>7.5</v>
      </c>
      <c r="G35" s="169">
        <v>5.7</v>
      </c>
    </row>
    <row r="36" spans="1:7">
      <c r="A36" s="818"/>
      <c r="B36" s="170">
        <v>1</v>
      </c>
      <c r="C36" s="171">
        <v>0.87519999999999998</v>
      </c>
      <c r="D36" s="170">
        <v>0.88</v>
      </c>
      <c r="E36" s="172">
        <v>0.89090999999999998</v>
      </c>
      <c r="F36" s="171">
        <v>0.12</v>
      </c>
      <c r="G36" s="173">
        <v>0.76</v>
      </c>
    </row>
    <row r="37" spans="1:7" ht="12.75" customHeight="1">
      <c r="A37" s="815" t="s">
        <v>85</v>
      </c>
      <c r="B37" s="174">
        <v>3975.8</v>
      </c>
      <c r="C37" s="175">
        <v>3310.1</v>
      </c>
      <c r="D37" s="174">
        <v>3662.7</v>
      </c>
      <c r="E37" s="176">
        <v>3053.8</v>
      </c>
      <c r="F37" s="175">
        <v>313.10000000000002</v>
      </c>
      <c r="G37" s="177">
        <v>256.3</v>
      </c>
    </row>
    <row r="38" spans="1:7" ht="13.5" thickBot="1">
      <c r="A38" s="816"/>
      <c r="B38" s="110">
        <v>1</v>
      </c>
      <c r="C38" s="111">
        <v>0.83255999999999997</v>
      </c>
      <c r="D38" s="110">
        <v>0.92125000000000001</v>
      </c>
      <c r="E38" s="144">
        <v>0.83375999999999995</v>
      </c>
      <c r="F38" s="111">
        <v>7.8750000000000001E-2</v>
      </c>
      <c r="G38" s="112">
        <v>0.81859000000000004</v>
      </c>
    </row>
    <row r="39" spans="1:7" s="402" customFormat="1"/>
    <row r="40" spans="1:7" s="550" customFormat="1" ht="11.25">
      <c r="A40" s="550" t="str">
        <f>"Anmerkungen. Datengrundlage: Volkshochschul-Statistik "&amp;Hilfswerte!B1&amp;"; Basis: "&amp;Tabelle1!$C$36&amp;" vhs."</f>
        <v>Anmerkungen. Datengrundlage: Volkshochschul-Statistik 2022; Basis: 828 vhs.</v>
      </c>
    </row>
    <row r="41" spans="1:7" s="402" customFormat="1"/>
    <row r="42" spans="1:7" s="402" customFormat="1">
      <c r="A42" s="558" t="str">
        <f>Tabelle1!$A$41</f>
        <v>Datengrundlage: Deutsches Institut für Erwachsenenbildung DIE (2025). „Basisdaten Volkshochschul-Statistik (seit 2018)“</v>
      </c>
      <c r="B42" s="560"/>
      <c r="C42" s="560"/>
      <c r="D42" s="560"/>
      <c r="E42" s="560"/>
    </row>
    <row r="43" spans="1:7" s="402" customFormat="1">
      <c r="A43" s="558" t="str">
        <f>Tabelle1!$A$42</f>
        <v xml:space="preserve">(ZA6276; Version 2.0.0) [Data set]. GESIS, Köln. </v>
      </c>
      <c r="B43" s="556"/>
      <c r="C43" s="556"/>
      <c r="D43" s="556"/>
      <c r="E43" s="796" t="s">
        <v>494</v>
      </c>
      <c r="F43" s="796"/>
      <c r="G43" s="796"/>
    </row>
    <row r="44" spans="1:7" s="402" customFormat="1">
      <c r="A44" s="560"/>
      <c r="B44" s="560"/>
      <c r="C44" s="560"/>
      <c r="D44" s="560"/>
      <c r="E44" s="560"/>
    </row>
    <row r="45" spans="1:7" s="402" customFormat="1">
      <c r="A45" s="694" t="str">
        <f>Tabelle1!$A$44</f>
        <v>Die Tabellen stehen unter der Lizenz CC BY-SA DEED 4.0.</v>
      </c>
      <c r="B45" s="560"/>
      <c r="C45" s="560"/>
      <c r="D45" s="560"/>
      <c r="E45" s="560"/>
    </row>
  </sheetData>
  <mergeCells count="23">
    <mergeCell ref="E43:G43"/>
    <mergeCell ref="A37:A38"/>
    <mergeCell ref="A19:A20"/>
    <mergeCell ref="A21:A22"/>
    <mergeCell ref="A23:A24"/>
    <mergeCell ref="A25:A26"/>
    <mergeCell ref="A27:A28"/>
    <mergeCell ref="A29:A30"/>
    <mergeCell ref="A31:A32"/>
    <mergeCell ref="A33:A34"/>
    <mergeCell ref="A9:A10"/>
    <mergeCell ref="A11:A12"/>
    <mergeCell ref="A2:A4"/>
    <mergeCell ref="D3:E3"/>
    <mergeCell ref="A35:A36"/>
    <mergeCell ref="A13:A14"/>
    <mergeCell ref="A15:A16"/>
    <mergeCell ref="A17:A18"/>
    <mergeCell ref="F3:G3"/>
    <mergeCell ref="A5:A6"/>
    <mergeCell ref="B2:C3"/>
    <mergeCell ref="D2:G2"/>
    <mergeCell ref="A7:A8"/>
  </mergeCells>
  <conditionalFormatting sqref="A5:G5">
    <cfRule type="cellIs" dxfId="923" priority="53" stopIfTrue="1" operator="equal">
      <formula>0</formula>
    </cfRule>
  </conditionalFormatting>
  <conditionalFormatting sqref="A6:G6 A8:G8">
    <cfRule type="cellIs" dxfId="922" priority="52" stopIfTrue="1" operator="lessThan">
      <formula>0.0005</formula>
    </cfRule>
    <cfRule type="cellIs" dxfId="921" priority="51" stopIfTrue="1" operator="equal">
      <formula>1</formula>
    </cfRule>
  </conditionalFormatting>
  <conditionalFormatting sqref="A10:G10">
    <cfRule type="cellIs" dxfId="920" priority="43" stopIfTrue="1" operator="equal">
      <formula>1</formula>
    </cfRule>
    <cfRule type="cellIs" dxfId="919" priority="44" stopIfTrue="1" operator="lessThan">
      <formula>0.0005</formula>
    </cfRule>
  </conditionalFormatting>
  <conditionalFormatting sqref="A12:G12">
    <cfRule type="cellIs" dxfId="918" priority="40" stopIfTrue="1" operator="equal">
      <formula>1</formula>
    </cfRule>
    <cfRule type="cellIs" dxfId="917" priority="41" stopIfTrue="1" operator="lessThan">
      <formula>0.0005</formula>
    </cfRule>
  </conditionalFormatting>
  <conditionalFormatting sqref="A14:G14">
    <cfRule type="cellIs" dxfId="916" priority="38" stopIfTrue="1" operator="lessThan">
      <formula>0.0005</formula>
    </cfRule>
    <cfRule type="cellIs" dxfId="915" priority="37" stopIfTrue="1" operator="equal">
      <formula>1</formula>
    </cfRule>
  </conditionalFormatting>
  <conditionalFormatting sqref="A16:G16">
    <cfRule type="cellIs" dxfId="914" priority="35" stopIfTrue="1" operator="lessThan">
      <formula>0.0005</formula>
    </cfRule>
    <cfRule type="cellIs" dxfId="913" priority="34" stopIfTrue="1" operator="equal">
      <formula>1</formula>
    </cfRule>
  </conditionalFormatting>
  <conditionalFormatting sqref="A18:G18">
    <cfRule type="cellIs" dxfId="912" priority="31" stopIfTrue="1" operator="equal">
      <formula>1</formula>
    </cfRule>
    <cfRule type="cellIs" dxfId="911" priority="32" stopIfTrue="1" operator="lessThan">
      <formula>0.0005</formula>
    </cfRule>
  </conditionalFormatting>
  <conditionalFormatting sqref="A20:G20">
    <cfRule type="cellIs" dxfId="910" priority="29" stopIfTrue="1" operator="lessThan">
      <formula>0.0005</formula>
    </cfRule>
    <cfRule type="cellIs" dxfId="909" priority="28" stopIfTrue="1" operator="equal">
      <formula>1</formula>
    </cfRule>
  </conditionalFormatting>
  <conditionalFormatting sqref="A22:G22">
    <cfRule type="cellIs" dxfId="908" priority="26" stopIfTrue="1" operator="lessThan">
      <formula>0.0005</formula>
    </cfRule>
    <cfRule type="cellIs" dxfId="907" priority="25" stopIfTrue="1" operator="equal">
      <formula>1</formula>
    </cfRule>
  </conditionalFormatting>
  <conditionalFormatting sqref="A24:G24">
    <cfRule type="cellIs" dxfId="906" priority="23" stopIfTrue="1" operator="lessThan">
      <formula>0.0005</formula>
    </cfRule>
    <cfRule type="cellIs" dxfId="905" priority="22" stopIfTrue="1" operator="equal">
      <formula>1</formula>
    </cfRule>
  </conditionalFormatting>
  <conditionalFormatting sqref="A26:G26">
    <cfRule type="cellIs" dxfId="904" priority="19" stopIfTrue="1" operator="equal">
      <formula>1</formula>
    </cfRule>
    <cfRule type="cellIs" dxfId="903" priority="20" stopIfTrue="1" operator="lessThan">
      <formula>0.0005</formula>
    </cfRule>
  </conditionalFormatting>
  <conditionalFormatting sqref="A28:G28">
    <cfRule type="cellIs" dxfId="902" priority="17" stopIfTrue="1" operator="lessThan">
      <formula>0.0005</formula>
    </cfRule>
    <cfRule type="cellIs" dxfId="901" priority="16" stopIfTrue="1" operator="equal">
      <formula>1</formula>
    </cfRule>
  </conditionalFormatting>
  <conditionalFormatting sqref="A30:G30">
    <cfRule type="cellIs" dxfId="900" priority="13" stopIfTrue="1" operator="equal">
      <formula>1</formula>
    </cfRule>
    <cfRule type="cellIs" dxfId="899" priority="14" stopIfTrue="1" operator="lessThan">
      <formula>0.0005</formula>
    </cfRule>
  </conditionalFormatting>
  <conditionalFormatting sqref="A32:G32">
    <cfRule type="cellIs" dxfId="898" priority="10" stopIfTrue="1" operator="equal">
      <formula>1</formula>
    </cfRule>
    <cfRule type="cellIs" dxfId="897" priority="11" stopIfTrue="1" operator="lessThan">
      <formula>0.0005</formula>
    </cfRule>
  </conditionalFormatting>
  <conditionalFormatting sqref="A34:G34">
    <cfRule type="cellIs" dxfId="896" priority="8" stopIfTrue="1" operator="lessThan">
      <formula>0.0005</formula>
    </cfRule>
    <cfRule type="cellIs" dxfId="895" priority="7" stopIfTrue="1" operator="equal">
      <formula>1</formula>
    </cfRule>
  </conditionalFormatting>
  <conditionalFormatting sqref="A35:G35">
    <cfRule type="cellIs" dxfId="894" priority="6" stopIfTrue="1" operator="equal">
      <formula>0</formula>
    </cfRule>
  </conditionalFormatting>
  <conditionalFormatting sqref="A36:G36">
    <cfRule type="cellIs" dxfId="893" priority="4" stopIfTrue="1" operator="equal">
      <formula>1</formula>
    </cfRule>
    <cfRule type="cellIs" dxfId="892" priority="5" stopIfTrue="1" operator="lessThan">
      <formula>0.0005</formula>
    </cfRule>
  </conditionalFormatting>
  <conditionalFormatting sqref="A37:G37">
    <cfRule type="cellIs" dxfId="891" priority="3" stopIfTrue="1" operator="equal">
      <formula>0</formula>
    </cfRule>
  </conditionalFormatting>
  <conditionalFormatting sqref="A38:G38">
    <cfRule type="cellIs" dxfId="890" priority="2" stopIfTrue="1" operator="lessThan">
      <formula>0.0005</formula>
    </cfRule>
    <cfRule type="cellIs" dxfId="889" priority="1" stopIfTrue="1" operator="equal">
      <formula>1</formula>
    </cfRule>
  </conditionalFormatting>
  <conditionalFormatting sqref="B7:G7">
    <cfRule type="cellIs" dxfId="888" priority="59" stopIfTrue="1" operator="equal">
      <formula>0</formula>
    </cfRule>
  </conditionalFormatting>
  <conditionalFormatting sqref="B9:G9">
    <cfRule type="cellIs" dxfId="887" priority="45" stopIfTrue="1" operator="equal">
      <formula>0</formula>
    </cfRule>
  </conditionalFormatting>
  <conditionalFormatting sqref="B11:G11">
    <cfRule type="cellIs" dxfId="886" priority="42" stopIfTrue="1" operator="equal">
      <formula>0</formula>
    </cfRule>
  </conditionalFormatting>
  <conditionalFormatting sqref="B13:G13">
    <cfRule type="cellIs" dxfId="885" priority="39" stopIfTrue="1" operator="equal">
      <formula>0</formula>
    </cfRule>
  </conditionalFormatting>
  <conditionalFormatting sqref="B15:G15">
    <cfRule type="cellIs" dxfId="884" priority="36" stopIfTrue="1" operator="equal">
      <formula>0</formula>
    </cfRule>
  </conditionalFormatting>
  <conditionalFormatting sqref="B17:G17">
    <cfRule type="cellIs" dxfId="883" priority="33" stopIfTrue="1" operator="equal">
      <formula>0</formula>
    </cfRule>
  </conditionalFormatting>
  <conditionalFormatting sqref="B19:G19">
    <cfRule type="cellIs" dxfId="882" priority="30" stopIfTrue="1" operator="equal">
      <formula>0</formula>
    </cfRule>
  </conditionalFormatting>
  <conditionalFormatting sqref="B21:G21">
    <cfRule type="cellIs" dxfId="881" priority="27" stopIfTrue="1" operator="equal">
      <formula>0</formula>
    </cfRule>
  </conditionalFormatting>
  <conditionalFormatting sqref="B23:G23">
    <cfRule type="cellIs" dxfId="880" priority="24" stopIfTrue="1" operator="equal">
      <formula>0</formula>
    </cfRule>
  </conditionalFormatting>
  <conditionalFormatting sqref="B25:G25">
    <cfRule type="cellIs" dxfId="879" priority="21" stopIfTrue="1" operator="equal">
      <formula>0</formula>
    </cfRule>
  </conditionalFormatting>
  <conditionalFormatting sqref="B27:G27">
    <cfRule type="cellIs" dxfId="878" priority="18" stopIfTrue="1" operator="equal">
      <formula>0</formula>
    </cfRule>
  </conditionalFormatting>
  <conditionalFormatting sqref="B29:G29">
    <cfRule type="cellIs" dxfId="877" priority="15" stopIfTrue="1" operator="equal">
      <formula>0</formula>
    </cfRule>
  </conditionalFormatting>
  <conditionalFormatting sqref="B31:G31">
    <cfRule type="cellIs" dxfId="876" priority="12" stopIfTrue="1" operator="equal">
      <formula>0</formula>
    </cfRule>
  </conditionalFormatting>
  <conditionalFormatting sqref="B33:G33">
    <cfRule type="cellIs" dxfId="875" priority="9" stopIfTrue="1" operator="equal">
      <formula>0</formula>
    </cfRule>
  </conditionalFormatting>
  <hyperlinks>
    <hyperlink ref="A45" r:id="rId1" display="Publikation und Tabellen stehen unter der Lizenz CC BY-SA DEED 4.0." xr:uid="{AB619EDB-F87C-4AD3-8BBB-2F2194A020E5}"/>
    <hyperlink ref="E43" r:id="rId2" xr:uid="{59B4F94D-ADEA-4A20-A007-584CC7D969EE}"/>
  </hyperlinks>
  <pageMargins left="0.7" right="0.7" top="0.78740157499999996" bottom="0.78740157499999996" header="0.3" footer="0.3"/>
  <pageSetup paperSize="9" scale="88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55</vt:i4>
      </vt:variant>
      <vt:variant>
        <vt:lpstr>Benannte Bereiche</vt:lpstr>
      </vt:variant>
      <vt:variant>
        <vt:i4>55</vt:i4>
      </vt:variant>
    </vt:vector>
  </HeadingPairs>
  <TitlesOfParts>
    <vt:vector size="110" baseType="lpstr">
      <vt:lpstr>Hilfswerte</vt:lpstr>
      <vt:lpstr>Vorblatt</vt:lpstr>
      <vt:lpstr>Inhaltsverzeichnis</vt:lpstr>
      <vt:lpstr>Tabelle1</vt:lpstr>
      <vt:lpstr>Tabelle 1.1</vt:lpstr>
      <vt:lpstr>Tabelle 2</vt:lpstr>
      <vt:lpstr>Tabelle 2.1</vt:lpstr>
      <vt:lpstr>Tabelle 2.2 </vt:lpstr>
      <vt:lpstr>Tabelle 2.3</vt:lpstr>
      <vt:lpstr>Tabelle 2.4</vt:lpstr>
      <vt:lpstr>Tabelle 2.5</vt:lpstr>
      <vt:lpstr>Tabelle 3</vt:lpstr>
      <vt:lpstr>Tabelle 4</vt:lpstr>
      <vt:lpstr>Tabelle 5</vt:lpstr>
      <vt:lpstr>Tabelle 6</vt:lpstr>
      <vt:lpstr>Tabelle 7</vt:lpstr>
      <vt:lpstr>Tabelle 8</vt:lpstr>
      <vt:lpstr>Tabelle 8.1</vt:lpstr>
      <vt:lpstr>Tabelle 8.2</vt:lpstr>
      <vt:lpstr>Tabelle 8.3</vt:lpstr>
      <vt:lpstr>Tabelle 8.4</vt:lpstr>
      <vt:lpstr>Tabelle 8.4.1</vt:lpstr>
      <vt:lpstr>Tabelle 8.5</vt:lpstr>
      <vt:lpstr>Tabelle 9</vt:lpstr>
      <vt:lpstr>Tabelle 9.1</vt:lpstr>
      <vt:lpstr>Tabelle 10</vt:lpstr>
      <vt:lpstr>Tabelle 11</vt:lpstr>
      <vt:lpstr>Tabelle 12</vt:lpstr>
      <vt:lpstr>Tabelle 13</vt:lpstr>
      <vt:lpstr>Tabelle 14</vt:lpstr>
      <vt:lpstr>Tabelle 15</vt:lpstr>
      <vt:lpstr>Tabelle 16</vt:lpstr>
      <vt:lpstr>Tabelle 17</vt:lpstr>
      <vt:lpstr>Tabelle 17.1</vt:lpstr>
      <vt:lpstr>Tabelle 18</vt:lpstr>
      <vt:lpstr>Tabelle 19</vt:lpstr>
      <vt:lpstr>Tabelle 20</vt:lpstr>
      <vt:lpstr>Tabelle 21</vt:lpstr>
      <vt:lpstr>Tabelle 22</vt:lpstr>
      <vt:lpstr>Tabelle 23</vt:lpstr>
      <vt:lpstr>Tabelle 24</vt:lpstr>
      <vt:lpstr>Tabelle 25</vt:lpstr>
      <vt:lpstr>Tabelle 26</vt:lpstr>
      <vt:lpstr>Tabelle 27</vt:lpstr>
      <vt:lpstr>Tabelle 28</vt:lpstr>
      <vt:lpstr>Tabelle 29</vt:lpstr>
      <vt:lpstr>Tabelle 30</vt:lpstr>
      <vt:lpstr>Tabelle 31</vt:lpstr>
      <vt:lpstr>Tabelle 32</vt:lpstr>
      <vt:lpstr>Tabelle 33</vt:lpstr>
      <vt:lpstr>Tabelle 34</vt:lpstr>
      <vt:lpstr>Tabelle 35</vt:lpstr>
      <vt:lpstr>Tabelle 36</vt:lpstr>
      <vt:lpstr>Tabelle 37</vt:lpstr>
      <vt:lpstr>Abb. 10 Geschlecht (Spinnengraf</vt:lpstr>
      <vt:lpstr>'Abb. 10 Geschlecht (Spinnengraf'!Druckbereich</vt:lpstr>
      <vt:lpstr>Inhaltsverzeichnis!Druckbereich</vt:lpstr>
      <vt:lpstr>'Tabelle 1.1'!Druckbereich</vt:lpstr>
      <vt:lpstr>'Tabelle 10'!Druckbereich</vt:lpstr>
      <vt:lpstr>'Tabelle 11'!Druckbereich</vt:lpstr>
      <vt:lpstr>'Tabelle 12'!Druckbereich</vt:lpstr>
      <vt:lpstr>'Tabelle 13'!Druckbereich</vt:lpstr>
      <vt:lpstr>'Tabelle 14'!Druckbereich</vt:lpstr>
      <vt:lpstr>'Tabelle 15'!Druckbereich</vt:lpstr>
      <vt:lpstr>'Tabelle 16'!Druckbereich</vt:lpstr>
      <vt:lpstr>'Tabelle 17'!Druckbereich</vt:lpstr>
      <vt:lpstr>'Tabelle 17.1'!Druckbereich</vt:lpstr>
      <vt:lpstr>'Tabelle 18'!Druckbereich</vt:lpstr>
      <vt:lpstr>'Tabelle 19'!Druckbereich</vt:lpstr>
      <vt:lpstr>'Tabelle 2'!Druckbereich</vt:lpstr>
      <vt:lpstr>'Tabelle 2.1'!Druckbereich</vt:lpstr>
      <vt:lpstr>'Tabelle 2.2 '!Druckbereich</vt:lpstr>
      <vt:lpstr>'Tabelle 2.3'!Druckbereich</vt:lpstr>
      <vt:lpstr>'Tabelle 2.4'!Druckbereich</vt:lpstr>
      <vt:lpstr>'Tabelle 2.5'!Druckbereich</vt:lpstr>
      <vt:lpstr>'Tabelle 20'!Druckbereich</vt:lpstr>
      <vt:lpstr>'Tabelle 21'!Druckbereich</vt:lpstr>
      <vt:lpstr>'Tabelle 22'!Druckbereich</vt:lpstr>
      <vt:lpstr>'Tabelle 23'!Druckbereich</vt:lpstr>
      <vt:lpstr>'Tabelle 24'!Druckbereich</vt:lpstr>
      <vt:lpstr>'Tabelle 25'!Druckbereich</vt:lpstr>
      <vt:lpstr>'Tabelle 26'!Druckbereich</vt:lpstr>
      <vt:lpstr>'Tabelle 27'!Druckbereich</vt:lpstr>
      <vt:lpstr>'Tabelle 28'!Druckbereich</vt:lpstr>
      <vt:lpstr>'Tabelle 29'!Druckbereich</vt:lpstr>
      <vt:lpstr>'Tabelle 3'!Druckbereich</vt:lpstr>
      <vt:lpstr>'Tabelle 30'!Druckbereich</vt:lpstr>
      <vt:lpstr>'Tabelle 31'!Druckbereich</vt:lpstr>
      <vt:lpstr>'Tabelle 32'!Druckbereich</vt:lpstr>
      <vt:lpstr>'Tabelle 33'!Druckbereich</vt:lpstr>
      <vt:lpstr>'Tabelle 34'!Druckbereich</vt:lpstr>
      <vt:lpstr>'Tabelle 35'!Druckbereich</vt:lpstr>
      <vt:lpstr>'Tabelle 36'!Druckbereich</vt:lpstr>
      <vt:lpstr>'Tabelle 37'!Druckbereich</vt:lpstr>
      <vt:lpstr>'Tabelle 4'!Druckbereich</vt:lpstr>
      <vt:lpstr>'Tabelle 5'!Druckbereich</vt:lpstr>
      <vt:lpstr>'Tabelle 6'!Druckbereich</vt:lpstr>
      <vt:lpstr>'Tabelle 7'!Druckbereich</vt:lpstr>
      <vt:lpstr>'Tabelle 8'!Druckbereich</vt:lpstr>
      <vt:lpstr>'Tabelle 8.1'!Druckbereich</vt:lpstr>
      <vt:lpstr>'Tabelle 8.2'!Druckbereich</vt:lpstr>
      <vt:lpstr>'Tabelle 8.3'!Druckbereich</vt:lpstr>
      <vt:lpstr>'Tabelle 8.4'!Druckbereich</vt:lpstr>
      <vt:lpstr>'Tabelle 8.4.1'!Druckbereich</vt:lpstr>
      <vt:lpstr>'Tabelle 8.5'!Druckbereich</vt:lpstr>
      <vt:lpstr>'Tabelle 9'!Druckbereich</vt:lpstr>
      <vt:lpstr>'Tabelle 9.1'!Druckbereich</vt:lpstr>
      <vt:lpstr>Tabelle1!Druckbereich</vt:lpstr>
      <vt:lpstr>Vorblatt!Druckbereich</vt:lpstr>
      <vt:lpstr>'Tabelle 9'!Drucktitel</vt:lpstr>
    </vt:vector>
  </TitlesOfParts>
  <Company>DIE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Pehl</dc:creator>
  <cp:lastModifiedBy>Lux, Thomas</cp:lastModifiedBy>
  <cp:lastPrinted>2023-11-21T16:54:30Z</cp:lastPrinted>
  <dcterms:created xsi:type="dcterms:W3CDTF">1998-07-28T08:35:22Z</dcterms:created>
  <dcterms:modified xsi:type="dcterms:W3CDTF">2025-10-08T13:03:14Z</dcterms:modified>
</cp:coreProperties>
</file>